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870" windowHeight="12960" activeTab="0"/>
  </bookViews>
  <sheets>
    <sheet name="2005_summer" sheetId="1" r:id="rId1"/>
    <sheet name="from RC" sheetId="2" r:id="rId2"/>
  </sheets>
  <definedNames/>
  <calcPr fullCalcOnLoad="1"/>
</workbook>
</file>

<file path=xl/sharedStrings.xml><?xml version="1.0" encoding="utf-8"?>
<sst xmlns="http://schemas.openxmlformats.org/spreadsheetml/2006/main" count="152" uniqueCount="100">
  <si>
    <t>Boat</t>
  </si>
  <si>
    <t>Eightball</t>
  </si>
  <si>
    <t>Dolce</t>
  </si>
  <si>
    <t>Schatz</t>
  </si>
  <si>
    <t>Gostosa</t>
  </si>
  <si>
    <t>Boats Starting</t>
  </si>
  <si>
    <t>Races Sailed</t>
  </si>
  <si>
    <t>Raw</t>
  </si>
  <si>
    <t>Score</t>
  </si>
  <si>
    <t>Throw-</t>
  </si>
  <si>
    <t>outs</t>
  </si>
  <si>
    <t>With</t>
  </si>
  <si>
    <t>Byes</t>
  </si>
  <si>
    <t>W/O</t>
  </si>
  <si>
    <t>Throws</t>
  </si>
  <si>
    <t>dnc</t>
  </si>
  <si>
    <t>Over the Edge</t>
  </si>
  <si>
    <t>The Office</t>
  </si>
  <si>
    <t>Shamrock IV</t>
  </si>
  <si>
    <t>Argo III</t>
  </si>
  <si>
    <t>Jolly Mon</t>
  </si>
  <si>
    <t>bye</t>
  </si>
  <si>
    <t>Blues Power</t>
  </si>
  <si>
    <t>Excitable Boy</t>
  </si>
  <si>
    <t>Registered</t>
  </si>
  <si>
    <t>dnf</t>
  </si>
  <si>
    <t>dsq</t>
  </si>
  <si>
    <t>ocs</t>
  </si>
  <si>
    <t>Place</t>
  </si>
  <si>
    <t>Week #1</t>
  </si>
  <si>
    <t>Week #2</t>
  </si>
  <si>
    <t>Week #3</t>
  </si>
  <si>
    <t>Week #4</t>
  </si>
  <si>
    <t>Week #5</t>
  </si>
  <si>
    <t>Week #6</t>
  </si>
  <si>
    <t xml:space="preserve">Throwouts </t>
  </si>
  <si>
    <t>Did not compete</t>
  </si>
  <si>
    <t>Did not finish</t>
  </si>
  <si>
    <t>On course side (over early)</t>
  </si>
  <si>
    <t>Disqualified</t>
  </si>
  <si>
    <t>Retired after finishing</t>
  </si>
  <si>
    <t>Use following abbreviations</t>
  </si>
  <si>
    <t>Average score (after throws)</t>
  </si>
  <si>
    <t>Any other situation must be</t>
  </si>
  <si>
    <t xml:space="preserve">entered as the appropriate </t>
  </si>
  <si>
    <t>numerical score.</t>
  </si>
  <si>
    <t>J80 Series Scoring Worksheet</t>
  </si>
  <si>
    <t>Misty-two-six</t>
  </si>
  <si>
    <t>Panic-A-tack</t>
  </si>
  <si>
    <t>Series Name</t>
  </si>
  <si>
    <t>First Race Date</t>
  </si>
  <si>
    <t>Year</t>
  </si>
  <si>
    <t>End of Boats</t>
  </si>
  <si>
    <t>Comment</t>
  </si>
  <si>
    <t>Gallant Fox</t>
  </si>
  <si>
    <t>Moonraker</t>
  </si>
  <si>
    <t>Paradox</t>
  </si>
  <si>
    <t>Pinocchio</t>
  </si>
  <si>
    <t>Summer Series</t>
  </si>
  <si>
    <t>Individual Race Results as received from the race committee</t>
  </si>
  <si>
    <t>The other worksheet turns these into positions</t>
  </si>
  <si>
    <t>raf</t>
  </si>
  <si>
    <t>484 dnf</t>
  </si>
  <si>
    <t>484 dnc</t>
  </si>
  <si>
    <t>16 ocs</t>
  </si>
  <si>
    <t>679 dnc</t>
  </si>
  <si>
    <t>All protests resolved.</t>
  </si>
  <si>
    <t>change below if  weeks are not sequential (e.g. because of a holiday)</t>
  </si>
  <si>
    <t>Boat Formerly Known as Anagazander</t>
  </si>
  <si>
    <t>races scored</t>
  </si>
  <si>
    <t>Tiie Breaker (manually enter as needed). Will be added to place col</t>
  </si>
  <si>
    <t>Remember to manually review ties in calculated results table below col Z and break them in col AB</t>
  </si>
  <si>
    <t>Enter data only in the yellow or purple (codes only) or 'from RC' worksheet areas. Leave grey labels in col B alone for web program parsing.
Enter registered boat names in cells B21 to B45.
Enter finishing results places in from RC worksheet, enter codes in the purple shaded areas
Lower table will display results and ranking.
Ties will not be broken automatically, enter tie breakers in column AB.  All boats receive the low rank.
Use only the described mnemonics ocs, dnf, dsq, dnc, raf, bye.  For any other situation (i.e. ties, Z penalty, redress) a numerical
value must be entered.
Scores must be entered for all boats in the series, for all races.  Boats registering late should take dnc for earlier missed races.</t>
  </si>
  <si>
    <t>&lt;--</t>
  </si>
  <si>
    <t>now this is calculated</t>
  </si>
  <si>
    <t>check (only use tie breaker if another row has same score)</t>
  </si>
  <si>
    <t>Very light air. Just 1 once around race.</t>
  </si>
  <si>
    <t>16 was #14, but DSQ after protest</t>
  </si>
  <si>
    <t>52 bye</t>
  </si>
  <si>
    <t>158 bye</t>
  </si>
  <si>
    <t>82 "quit"</t>
  </si>
  <si>
    <t>Knowles</t>
  </si>
  <si>
    <t>Bunting</t>
  </si>
  <si>
    <t>Sonn</t>
  </si>
  <si>
    <t>Herte</t>
  </si>
  <si>
    <t>Coneys</t>
  </si>
  <si>
    <t>Scott</t>
  </si>
  <si>
    <t>Beckwith</t>
  </si>
  <si>
    <t>Nickerson</t>
  </si>
  <si>
    <t>Mullen</t>
  </si>
  <si>
    <t>Lemaire</t>
  </si>
  <si>
    <t>Rochlis/LaVin</t>
  </si>
  <si>
    <t>Philpot/Delgado</t>
  </si>
  <si>
    <t>Kirchhoff/Hayes</t>
  </si>
  <si>
    <t>Sibson</t>
  </si>
  <si>
    <t>Gilchrist</t>
  </si>
  <si>
    <t>Dempsey</t>
  </si>
  <si>
    <t>Stowe</t>
  </si>
  <si>
    <t>Simmons</t>
  </si>
  <si>
    <t>Owner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</si>
</sst>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
    <numFmt numFmtId="167" formatCode="###"/>
    <numFmt numFmtId="168" formatCode="###.#"/>
    <numFmt numFmtId="169" formatCode="mm/dd/yyyy"/>
    <numFmt numFmtId="170" formatCode="mmm\-yyyy"/>
    <numFmt numFmtId="171" formatCode="d\-mmm"/>
  </numFmts>
  <fonts count="6">
    <font>
      <sz val="10"/>
      <name val="Arial"/>
      <family val="0"/>
    </font>
    <font>
      <sz val="8"/>
      <color indexed="60"/>
      <name val="Arial"/>
      <family val="2"/>
    </font>
    <font>
      <u val="single"/>
      <sz val="10"/>
      <color indexed="12"/>
      <name val="Arial"/>
      <family val="0"/>
    </font>
    <font>
      <u val="single"/>
      <sz val="10"/>
      <color indexed="36"/>
      <name val="Arial"/>
      <family val="0"/>
    </font>
    <font>
      <b/>
      <sz val="14"/>
      <name val="Arial"/>
      <family val="2"/>
    </font>
    <font>
      <b/>
      <sz val="16"/>
      <name val="Arial"/>
      <family val="2"/>
    </font>
  </fonts>
  <fills count="5">
    <fill>
      <patternFill/>
    </fill>
    <fill>
      <patternFill patternType="gray125"/>
    </fill>
    <fill>
      <patternFill patternType="solid">
        <fgColor indexed="31"/>
        <bgColor indexed="64"/>
      </patternFill>
    </fill>
    <fill>
      <patternFill patternType="solid">
        <fgColor indexed="13"/>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Continuous"/>
    </xf>
    <xf numFmtId="16" fontId="0" fillId="0" borderId="0" xfId="0" applyNumberFormat="1" applyAlignment="1">
      <alignment horizontal="centerContinuous"/>
    </xf>
    <xf numFmtId="0" fontId="0" fillId="0" borderId="0" xfId="0" applyAlignment="1">
      <alignment horizontal="centerContinuous"/>
    </xf>
    <xf numFmtId="0" fontId="0" fillId="0" borderId="0" xfId="0" applyAlignment="1">
      <alignment horizontal="left"/>
    </xf>
    <xf numFmtId="0" fontId="0" fillId="0" borderId="0" xfId="0" applyAlignment="1">
      <alignment wrapText="1"/>
    </xf>
    <xf numFmtId="166"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0" fontId="0" fillId="2" borderId="1" xfId="0" applyFill="1" applyBorder="1" applyAlignment="1">
      <alignment/>
    </xf>
    <xf numFmtId="0" fontId="0" fillId="2" borderId="1" xfId="0" applyFill="1" applyBorder="1" applyAlignment="1">
      <alignment horizontal="center"/>
    </xf>
    <xf numFmtId="0" fontId="0" fillId="0" borderId="0" xfId="0" applyAlignment="1">
      <alignment vertical="top"/>
    </xf>
    <xf numFmtId="0" fontId="0" fillId="0" borderId="0" xfId="0" applyAlignment="1">
      <alignment horizontal="center" vertical="top"/>
    </xf>
    <xf numFmtId="165" fontId="0" fillId="0" borderId="0" xfId="0" applyNumberFormat="1" applyAlignment="1">
      <alignment horizontal="center"/>
    </xf>
    <xf numFmtId="0" fontId="0" fillId="3" borderId="0" xfId="0" applyFill="1" applyAlignment="1">
      <alignment/>
    </xf>
    <xf numFmtId="165" fontId="0" fillId="3" borderId="0" xfId="0" applyNumberFormat="1" applyFill="1" applyAlignment="1">
      <alignment/>
    </xf>
    <xf numFmtId="0" fontId="0" fillId="3" borderId="0" xfId="0" applyFill="1" applyAlignment="1">
      <alignment horizontal="center"/>
    </xf>
    <xf numFmtId="165" fontId="0" fillId="3" borderId="1" xfId="0" applyNumberFormat="1" applyFill="1" applyBorder="1" applyAlignment="1">
      <alignment horizontal="center"/>
    </xf>
    <xf numFmtId="0" fontId="0" fillId="4" borderId="0" xfId="0" applyFill="1" applyAlignment="1">
      <alignment/>
    </xf>
    <xf numFmtId="0" fontId="0" fillId="0" borderId="0" xfId="0" applyFill="1" applyAlignment="1">
      <alignment/>
    </xf>
    <xf numFmtId="16" fontId="0" fillId="0" borderId="0" xfId="0" applyNumberFormat="1" applyAlignment="1">
      <alignment/>
    </xf>
    <xf numFmtId="0" fontId="0" fillId="0" borderId="0" xfId="0" applyAlignment="1">
      <alignment horizontal="center" wrapText="1"/>
    </xf>
    <xf numFmtId="0" fontId="0" fillId="0" borderId="0" xfId="0" applyFill="1" applyAlignment="1">
      <alignment horizontal="center"/>
    </xf>
    <xf numFmtId="0" fontId="0" fillId="3" borderId="0" xfId="0" applyFill="1" applyAlignment="1">
      <alignment horizontal="left"/>
    </xf>
    <xf numFmtId="0" fontId="5" fillId="0" borderId="0" xfId="0" applyFont="1" applyAlignment="1">
      <alignment/>
    </xf>
    <xf numFmtId="171" fontId="0" fillId="0" borderId="0" xfId="0" applyNumberFormat="1" applyAlignment="1">
      <alignment/>
    </xf>
    <xf numFmtId="0" fontId="0" fillId="0" borderId="2"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1"/>
  <sheetViews>
    <sheetView tabSelected="1" workbookViewId="0" topLeftCell="A20">
      <selection activeCell="C30" sqref="C30"/>
    </sheetView>
  </sheetViews>
  <sheetFormatPr defaultColWidth="9.140625" defaultRowHeight="12.75"/>
  <cols>
    <col min="2" max="2" width="12.7109375" style="0" customWidth="1"/>
    <col min="3" max="3" width="11.28125" style="0" customWidth="1"/>
    <col min="4" max="4" width="6.140625" style="0" customWidth="1"/>
    <col min="5" max="6" width="5.28125" style="0" customWidth="1"/>
    <col min="7" max="7" width="5.8515625" style="0" customWidth="1"/>
    <col min="8" max="8" width="6.140625" style="0" customWidth="1"/>
    <col min="9" max="9" width="8.00390625" style="0" customWidth="1"/>
    <col min="10" max="11" width="4.7109375" style="0" customWidth="1"/>
    <col min="12" max="12" width="8.00390625" style="0" customWidth="1"/>
    <col min="13" max="17" width="4.7109375" style="0" customWidth="1"/>
    <col min="18" max="18" width="5.28125" style="0" customWidth="1"/>
    <col min="19" max="20" width="4.28125" style="0" customWidth="1"/>
    <col min="21" max="21" width="4.8515625" style="0" customWidth="1"/>
    <col min="22" max="22" width="7.28125" style="0" customWidth="1"/>
    <col min="23" max="23" width="6.7109375" style="0" customWidth="1"/>
    <col min="24" max="24" width="6.421875" style="0" customWidth="1"/>
    <col min="26" max="26" width="9.8515625" style="0" customWidth="1"/>
    <col min="27" max="27" width="17.28125" style="0" customWidth="1"/>
    <col min="28" max="28" width="33.140625" style="0" customWidth="1"/>
    <col min="29" max="30" width="6.7109375" style="0" customWidth="1"/>
    <col min="31" max="31" width="7.421875" style="0" customWidth="1"/>
    <col min="32" max="32" width="6.140625" style="0" customWidth="1"/>
    <col min="33" max="33" width="8.57421875" style="0" customWidth="1"/>
    <col min="34" max="34" width="21.140625" style="0" customWidth="1"/>
  </cols>
  <sheetData>
    <row r="1" spans="2:23" ht="12.75">
      <c r="B1" s="34" t="s">
        <v>46</v>
      </c>
      <c r="C1" s="35"/>
      <c r="D1" s="35"/>
      <c r="E1" s="35"/>
      <c r="F1" s="35"/>
      <c r="G1" s="35"/>
      <c r="H1" s="35"/>
      <c r="I1" s="35"/>
      <c r="J1" s="35"/>
      <c r="K1" s="35"/>
      <c r="L1" s="35"/>
      <c r="M1" s="35"/>
      <c r="N1" s="35"/>
      <c r="O1" s="35"/>
      <c r="P1" s="35"/>
      <c r="Q1" s="35"/>
      <c r="R1" s="35"/>
      <c r="S1" s="35"/>
      <c r="T1" s="35"/>
      <c r="U1" s="35"/>
      <c r="V1" s="35"/>
      <c r="W1" s="36"/>
    </row>
    <row r="2" spans="2:23" ht="12.75">
      <c r="B2" s="37"/>
      <c r="C2" s="38"/>
      <c r="D2" s="38"/>
      <c r="E2" s="38"/>
      <c r="F2" s="38"/>
      <c r="G2" s="38"/>
      <c r="H2" s="38"/>
      <c r="I2" s="38"/>
      <c r="J2" s="38"/>
      <c r="K2" s="38"/>
      <c r="L2" s="38"/>
      <c r="M2" s="38"/>
      <c r="N2" s="38"/>
      <c r="O2" s="38"/>
      <c r="P2" s="38"/>
      <c r="Q2" s="38"/>
      <c r="R2" s="38"/>
      <c r="S2" s="38"/>
      <c r="T2" s="38"/>
      <c r="U2" s="38"/>
      <c r="V2" s="38"/>
      <c r="W2" s="39"/>
    </row>
    <row r="3" spans="2:23" ht="12.75">
      <c r="B3" s="28" t="s">
        <v>72</v>
      </c>
      <c r="C3" s="29"/>
      <c r="D3" s="29"/>
      <c r="E3" s="29"/>
      <c r="F3" s="29"/>
      <c r="G3" s="29"/>
      <c r="H3" s="29"/>
      <c r="I3" s="29"/>
      <c r="J3" s="29"/>
      <c r="K3" s="29"/>
      <c r="L3" s="29"/>
      <c r="M3" s="29"/>
      <c r="N3" s="29"/>
      <c r="O3" s="29"/>
      <c r="P3" s="29"/>
      <c r="Q3" s="29"/>
      <c r="R3" s="29"/>
      <c r="S3" s="29"/>
      <c r="T3" s="29"/>
      <c r="U3" s="29"/>
      <c r="V3" s="29"/>
      <c r="W3" s="30"/>
    </row>
    <row r="4" spans="2:23" ht="12.75">
      <c r="B4" s="28"/>
      <c r="C4" s="29"/>
      <c r="D4" s="29"/>
      <c r="E4" s="29"/>
      <c r="F4" s="29"/>
      <c r="G4" s="29"/>
      <c r="H4" s="29"/>
      <c r="I4" s="29"/>
      <c r="J4" s="29"/>
      <c r="K4" s="29"/>
      <c r="L4" s="29"/>
      <c r="M4" s="29"/>
      <c r="N4" s="29"/>
      <c r="O4" s="29"/>
      <c r="P4" s="29"/>
      <c r="Q4" s="29"/>
      <c r="R4" s="29"/>
      <c r="S4" s="29"/>
      <c r="T4" s="29"/>
      <c r="U4" s="29"/>
      <c r="V4" s="29"/>
      <c r="W4" s="30"/>
    </row>
    <row r="5" spans="2:23" ht="12.75">
      <c r="B5" s="28"/>
      <c r="C5" s="29"/>
      <c r="D5" s="29"/>
      <c r="E5" s="29"/>
      <c r="F5" s="29"/>
      <c r="G5" s="29"/>
      <c r="H5" s="29"/>
      <c r="I5" s="29"/>
      <c r="J5" s="29"/>
      <c r="K5" s="29"/>
      <c r="L5" s="29"/>
      <c r="M5" s="29"/>
      <c r="N5" s="29"/>
      <c r="O5" s="29"/>
      <c r="P5" s="29"/>
      <c r="Q5" s="29"/>
      <c r="R5" s="29"/>
      <c r="S5" s="29"/>
      <c r="T5" s="29"/>
      <c r="U5" s="29"/>
      <c r="V5" s="29"/>
      <c r="W5" s="30"/>
    </row>
    <row r="6" spans="2:23" ht="12.75">
      <c r="B6" s="28"/>
      <c r="C6" s="29"/>
      <c r="D6" s="29"/>
      <c r="E6" s="29"/>
      <c r="F6" s="29"/>
      <c r="G6" s="29"/>
      <c r="H6" s="29"/>
      <c r="I6" s="29"/>
      <c r="J6" s="29"/>
      <c r="K6" s="29"/>
      <c r="L6" s="29"/>
      <c r="M6" s="29"/>
      <c r="N6" s="29"/>
      <c r="O6" s="29"/>
      <c r="P6" s="29"/>
      <c r="Q6" s="29"/>
      <c r="R6" s="29"/>
      <c r="S6" s="29"/>
      <c r="T6" s="29"/>
      <c r="U6" s="29"/>
      <c r="V6" s="29"/>
      <c r="W6" s="30"/>
    </row>
    <row r="7" spans="2:23" ht="12.75">
      <c r="B7" s="28"/>
      <c r="C7" s="29"/>
      <c r="D7" s="29"/>
      <c r="E7" s="29"/>
      <c r="F7" s="29"/>
      <c r="G7" s="29"/>
      <c r="H7" s="29"/>
      <c r="I7" s="29"/>
      <c r="J7" s="29"/>
      <c r="K7" s="29"/>
      <c r="L7" s="29"/>
      <c r="M7" s="29"/>
      <c r="N7" s="29"/>
      <c r="O7" s="29"/>
      <c r="P7" s="29"/>
      <c r="Q7" s="29"/>
      <c r="R7" s="29"/>
      <c r="S7" s="29"/>
      <c r="T7" s="29"/>
      <c r="U7" s="29"/>
      <c r="V7" s="29"/>
      <c r="W7" s="30"/>
    </row>
    <row r="8" spans="2:23" ht="12.75">
      <c r="B8" s="28"/>
      <c r="C8" s="29"/>
      <c r="D8" s="29"/>
      <c r="E8" s="29"/>
      <c r="F8" s="29"/>
      <c r="G8" s="29"/>
      <c r="H8" s="29"/>
      <c r="I8" s="29"/>
      <c r="J8" s="29"/>
      <c r="K8" s="29"/>
      <c r="L8" s="29"/>
      <c r="M8" s="29"/>
      <c r="N8" s="29"/>
      <c r="O8" s="29"/>
      <c r="P8" s="29"/>
      <c r="Q8" s="29"/>
      <c r="R8" s="29"/>
      <c r="S8" s="29"/>
      <c r="T8" s="29"/>
      <c r="U8" s="29"/>
      <c r="V8" s="29"/>
      <c r="W8" s="30"/>
    </row>
    <row r="9" spans="2:23" ht="12.75">
      <c r="B9" s="28"/>
      <c r="C9" s="29"/>
      <c r="D9" s="29"/>
      <c r="E9" s="29"/>
      <c r="F9" s="29"/>
      <c r="G9" s="29"/>
      <c r="H9" s="29"/>
      <c r="I9" s="29"/>
      <c r="J9" s="29"/>
      <c r="K9" s="29"/>
      <c r="L9" s="29"/>
      <c r="M9" s="29"/>
      <c r="N9" s="29"/>
      <c r="O9" s="29"/>
      <c r="P9" s="29"/>
      <c r="Q9" s="29"/>
      <c r="R9" s="29"/>
      <c r="S9" s="29"/>
      <c r="T9" s="29"/>
      <c r="U9" s="29"/>
      <c r="V9" s="29"/>
      <c r="W9" s="30"/>
    </row>
    <row r="10" spans="2:23" ht="12.75">
      <c r="B10" s="31"/>
      <c r="C10" s="32"/>
      <c r="D10" s="32"/>
      <c r="E10" s="32"/>
      <c r="F10" s="32"/>
      <c r="G10" s="32"/>
      <c r="H10" s="32"/>
      <c r="I10" s="32"/>
      <c r="J10" s="32"/>
      <c r="K10" s="32"/>
      <c r="L10" s="32"/>
      <c r="M10" s="32"/>
      <c r="N10" s="32"/>
      <c r="O10" s="32"/>
      <c r="P10" s="32"/>
      <c r="Q10" s="32"/>
      <c r="R10" s="32"/>
      <c r="S10" s="32"/>
      <c r="T10" s="32"/>
      <c r="U10" s="32"/>
      <c r="V10" s="32"/>
      <c r="W10" s="33"/>
    </row>
    <row r="12" ht="20.25">
      <c r="B12" s="26" t="s">
        <v>71</v>
      </c>
    </row>
    <row r="14" spans="2:3" ht="12.75">
      <c r="B14" s="20" t="s">
        <v>51</v>
      </c>
      <c r="C14" s="16">
        <v>2005</v>
      </c>
    </row>
    <row r="15" spans="2:3" ht="12.75">
      <c r="B15" s="20" t="s">
        <v>49</v>
      </c>
      <c r="C15" s="16" t="s">
        <v>58</v>
      </c>
    </row>
    <row r="16" spans="2:4" ht="12.75">
      <c r="B16" s="20" t="s">
        <v>50</v>
      </c>
      <c r="C16" s="17">
        <v>38540</v>
      </c>
      <c r="D16" t="s">
        <v>67</v>
      </c>
    </row>
    <row r="17" ht="12.75">
      <c r="B17" s="20"/>
    </row>
    <row r="18" ht="12.75">
      <c r="B18" s="20"/>
    </row>
    <row r="19" spans="2:3" ht="12.75">
      <c r="B19" s="20" t="s">
        <v>24</v>
      </c>
      <c r="C19" s="18">
        <v>17</v>
      </c>
    </row>
    <row r="20" spans="2:4" ht="12.75">
      <c r="B20" s="20" t="s">
        <v>53</v>
      </c>
      <c r="C20" s="18">
        <v>1</v>
      </c>
      <c r="D20" t="s">
        <v>66</v>
      </c>
    </row>
    <row r="21" spans="2:4" ht="12.75">
      <c r="B21" s="20" t="s">
        <v>53</v>
      </c>
      <c r="C21" s="18">
        <v>2</v>
      </c>
      <c r="D21" t="s">
        <v>66</v>
      </c>
    </row>
    <row r="22" spans="2:4" ht="12.75">
      <c r="B22" s="20" t="s">
        <v>53</v>
      </c>
      <c r="C22" s="18">
        <v>3</v>
      </c>
      <c r="D22" t="s">
        <v>66</v>
      </c>
    </row>
    <row r="23" spans="2:4" ht="12.75">
      <c r="B23" s="20" t="s">
        <v>53</v>
      </c>
      <c r="C23" s="18">
        <v>4</v>
      </c>
      <c r="D23" t="s">
        <v>76</v>
      </c>
    </row>
    <row r="24" spans="2:3" ht="12.75">
      <c r="B24" s="20"/>
      <c r="C24" s="18"/>
    </row>
    <row r="25" ht="12.75">
      <c r="C25" s="24"/>
    </row>
    <row r="26" spans="2:5" ht="12.75">
      <c r="B26" s="20" t="s">
        <v>6</v>
      </c>
      <c r="C26" s="24">
        <f>MAX(X31:X48)</f>
        <v>14</v>
      </c>
      <c r="D26" t="s">
        <v>73</v>
      </c>
      <c r="E26" t="s">
        <v>74</v>
      </c>
    </row>
    <row r="27" spans="2:5" ht="12.75">
      <c r="B27" s="20" t="s">
        <v>35</v>
      </c>
      <c r="C27" s="24">
        <f>INT(C26/4)</f>
        <v>3</v>
      </c>
      <c r="D27" t="s">
        <v>73</v>
      </c>
      <c r="E27" t="s">
        <v>74</v>
      </c>
    </row>
    <row r="28" spans="4:21" ht="12.75">
      <c r="D28" s="3" t="s">
        <v>29</v>
      </c>
      <c r="E28" s="3"/>
      <c r="F28" s="3"/>
      <c r="G28" s="3" t="s">
        <v>30</v>
      </c>
      <c r="H28" s="3"/>
      <c r="I28" s="3"/>
      <c r="J28" s="3" t="s">
        <v>31</v>
      </c>
      <c r="K28" s="3"/>
      <c r="L28" s="3"/>
      <c r="M28" s="3" t="s">
        <v>32</v>
      </c>
      <c r="N28" s="3"/>
      <c r="O28" s="3"/>
      <c r="P28" s="3" t="s">
        <v>33</v>
      </c>
      <c r="Q28" s="3"/>
      <c r="R28" s="3"/>
      <c r="S28" s="4" t="s">
        <v>34</v>
      </c>
      <c r="T28" s="5"/>
      <c r="U28" s="5"/>
    </row>
    <row r="29" spans="2:27" ht="12.75">
      <c r="B29" t="s">
        <v>0</v>
      </c>
      <c r="C29" t="s">
        <v>99</v>
      </c>
      <c r="D29" s="1">
        <v>1</v>
      </c>
      <c r="E29" s="1">
        <v>2</v>
      </c>
      <c r="F29" s="1">
        <v>3</v>
      </c>
      <c r="G29" s="1">
        <v>1</v>
      </c>
      <c r="H29" s="1">
        <v>2</v>
      </c>
      <c r="I29" s="1">
        <v>3</v>
      </c>
      <c r="J29" s="1">
        <v>1</v>
      </c>
      <c r="K29" s="1">
        <v>2</v>
      </c>
      <c r="L29" s="1">
        <v>3</v>
      </c>
      <c r="M29" s="1">
        <v>1</v>
      </c>
      <c r="N29" s="1">
        <v>2</v>
      </c>
      <c r="O29" s="1">
        <v>3</v>
      </c>
      <c r="P29" s="1">
        <v>1</v>
      </c>
      <c r="Q29" s="1">
        <v>2</v>
      </c>
      <c r="R29" s="1">
        <v>3</v>
      </c>
      <c r="S29" s="1">
        <v>1</v>
      </c>
      <c r="T29" s="1">
        <v>2</v>
      </c>
      <c r="U29" s="1">
        <v>3</v>
      </c>
      <c r="V29" s="1"/>
      <c r="W29" s="1"/>
      <c r="AA29" t="s">
        <v>41</v>
      </c>
    </row>
    <row r="30" spans="4:24" ht="12.75">
      <c r="D30" s="19">
        <f>C16</f>
        <v>38540</v>
      </c>
      <c r="E30" s="19">
        <f>D30</f>
        <v>38540</v>
      </c>
      <c r="F30" s="19">
        <f>E30</f>
        <v>38540</v>
      </c>
      <c r="G30" s="19">
        <f>D30+7</f>
        <v>38547</v>
      </c>
      <c r="H30" s="19">
        <f>G30</f>
        <v>38547</v>
      </c>
      <c r="I30" s="19">
        <f>H30</f>
        <v>38547</v>
      </c>
      <c r="J30" s="19">
        <f>G30+7</f>
        <v>38554</v>
      </c>
      <c r="K30" s="19">
        <f>J30</f>
        <v>38554</v>
      </c>
      <c r="L30" s="19">
        <f>K30</f>
        <v>38554</v>
      </c>
      <c r="M30" s="19">
        <f>J30+7</f>
        <v>38561</v>
      </c>
      <c r="N30" s="19">
        <f>M30</f>
        <v>38561</v>
      </c>
      <c r="O30" s="19">
        <f>N30</f>
        <v>38561</v>
      </c>
      <c r="P30" s="19">
        <f>M30+7</f>
        <v>38568</v>
      </c>
      <c r="Q30" s="19">
        <f>P30</f>
        <v>38568</v>
      </c>
      <c r="R30" s="19">
        <f>Q30</f>
        <v>38568</v>
      </c>
      <c r="S30" s="19">
        <f>P30+7</f>
        <v>38575</v>
      </c>
      <c r="T30" s="19">
        <f>S30</f>
        <v>38575</v>
      </c>
      <c r="U30" s="19">
        <f>T30</f>
        <v>38575</v>
      </c>
      <c r="V30" s="1"/>
      <c r="W30" s="1"/>
      <c r="X30" t="s">
        <v>69</v>
      </c>
    </row>
    <row r="31" spans="1:28" ht="12.75">
      <c r="A31" s="11">
        <v>52</v>
      </c>
      <c r="B31" s="11" t="s">
        <v>57</v>
      </c>
      <c r="C31" s="11" t="s">
        <v>81</v>
      </c>
      <c r="D31" s="12" t="s">
        <v>21</v>
      </c>
      <c r="E31" s="12" t="s">
        <v>21</v>
      </c>
      <c r="F31" s="12" t="s">
        <v>21</v>
      </c>
      <c r="G31" s="12">
        <f>MATCH($A31,'from RC'!E$6:E$23,0)</f>
        <v>5</v>
      </c>
      <c r="H31" s="12">
        <f>MATCH($A31,'from RC'!F$6:F$23,0)</f>
        <v>2</v>
      </c>
      <c r="I31" s="12">
        <f>IF(NOT(ISNA(MATCH($A31,'from RC'!G$6:G$23,0))),MATCH($A31,'from RC'!G$6:G$23,0))</f>
        <v>2</v>
      </c>
      <c r="J31" s="12">
        <f>IF(NOT(ISNA(MATCH($A31,'from RC'!H$6:H$23,0))),MATCH($A31,'from RC'!H$6:H$23,0))</f>
        <v>7</v>
      </c>
      <c r="K31" s="12">
        <f>IF(NOT(ISNA(MATCH($A31,'from RC'!I$6:I$23,0))),MATCH($A31,'from RC'!I$6:I$23,0))</f>
        <v>3</v>
      </c>
      <c r="L31" s="12"/>
      <c r="M31" s="12">
        <f>IF(NOT(ISNA(MATCH($A31,'from RC'!J$6:J$23,0))),MATCH($A31,'from RC'!J$6:J$23,0))</f>
        <v>9</v>
      </c>
      <c r="N31" s="12"/>
      <c r="O31" s="12"/>
      <c r="P31" s="12" t="s">
        <v>21</v>
      </c>
      <c r="Q31" s="12" t="s">
        <v>21</v>
      </c>
      <c r="R31" s="12"/>
      <c r="S31" s="12">
        <f>IF(NOT(ISNA(MATCH($A31,'from RC'!N$6:N$23,0))),MATCH($A31,'from RC'!N$6:N$23,0))</f>
        <v>8</v>
      </c>
      <c r="T31" s="12">
        <f>IF(NOT(ISNA(MATCH($A31,'from RC'!O$6:O$23,0))),MATCH($A31,'from RC'!O$6:O$23,0))</f>
        <v>7</v>
      </c>
      <c r="U31" s="12">
        <f>IF(NOT(ISNA(MATCH($A31,'from RC'!P$6:P$23,0))),MATCH($A31,'from RC'!P$6:P$23,0))</f>
        <v>9</v>
      </c>
      <c r="V31" t="str">
        <f>IF(B31=0,"",B31)</f>
        <v>Pinocchio</v>
      </c>
      <c r="X31">
        <f>COUNTA(D31:U31)</f>
        <v>14</v>
      </c>
      <c r="AA31" t="s">
        <v>15</v>
      </c>
      <c r="AB31" t="s">
        <v>36</v>
      </c>
    </row>
    <row r="32" spans="1:28" ht="12.75">
      <c r="A32" s="11">
        <v>281</v>
      </c>
      <c r="B32" s="11" t="s">
        <v>1</v>
      </c>
      <c r="C32" s="11" t="s">
        <v>82</v>
      </c>
      <c r="D32" s="12" t="s">
        <v>61</v>
      </c>
      <c r="E32" s="12">
        <f>MATCH($A32,'from RC'!C$6:C$23,0)</f>
        <v>11</v>
      </c>
      <c r="F32" s="12">
        <f>MATCH($A32,'from RC'!D$6:D$23,0)</f>
        <v>13</v>
      </c>
      <c r="G32" s="12">
        <f>MATCH($A32,'from RC'!E$6:E$23,0)</f>
        <v>12</v>
      </c>
      <c r="H32" s="12">
        <f>MATCH($A32,'from RC'!F$6:F$23,0)</f>
        <v>9</v>
      </c>
      <c r="I32" s="12">
        <f>MATCH($A32,'from RC'!G$6:G$23,0)</f>
        <v>14</v>
      </c>
      <c r="J32" s="12">
        <f>IF(NOT(ISNA(MATCH($A32,'from RC'!H$6:H$23,0))),MATCH($A32,'from RC'!H$6:H$23,0))</f>
        <v>14</v>
      </c>
      <c r="K32" s="12">
        <f>IF(NOT(ISNA(MATCH($A32,'from RC'!I$6:I$23,0))),MATCH($A32,'from RC'!I$6:I$23,0))</f>
        <v>16</v>
      </c>
      <c r="L32" s="12"/>
      <c r="M32" s="12">
        <f>IF(NOT(ISNA(MATCH($A32,'from RC'!J$6:J$23,0))),MATCH($A32,'from RC'!J$6:J$23,0))</f>
        <v>11</v>
      </c>
      <c r="N32" s="12"/>
      <c r="O32" s="12"/>
      <c r="P32" s="12" t="s">
        <v>15</v>
      </c>
      <c r="Q32" s="12" t="s">
        <v>15</v>
      </c>
      <c r="R32" s="12"/>
      <c r="S32" s="12" t="s">
        <v>15</v>
      </c>
      <c r="T32" s="12" t="s">
        <v>15</v>
      </c>
      <c r="U32" s="12" t="s">
        <v>15</v>
      </c>
      <c r="V32" t="str">
        <f>IF(B32=0,"",B32)</f>
        <v>Eightball</v>
      </c>
      <c r="X32">
        <f aca="true" t="shared" si="0" ref="X32:X48">COUNTA(D32:U32)</f>
        <v>14</v>
      </c>
      <c r="AA32" t="s">
        <v>25</v>
      </c>
      <c r="AB32" t="s">
        <v>37</v>
      </c>
    </row>
    <row r="33" spans="1:28" ht="12.75">
      <c r="A33" s="11">
        <v>249</v>
      </c>
      <c r="B33" s="11" t="s">
        <v>2</v>
      </c>
      <c r="C33" s="11" t="s">
        <v>83</v>
      </c>
      <c r="D33" s="12">
        <v>12</v>
      </c>
      <c r="E33" s="12">
        <f>MATCH($A33,'from RC'!C$6:C$23,0)</f>
        <v>8</v>
      </c>
      <c r="F33" s="12">
        <f>MATCH($A33,'from RC'!D$6:D$23,0)</f>
        <v>11</v>
      </c>
      <c r="G33" s="12">
        <f>MATCH($A33,'from RC'!E$6:E$23,0)</f>
        <v>4</v>
      </c>
      <c r="H33" s="12">
        <f>MATCH($A33,'from RC'!F$6:F$23,0)</f>
        <v>12</v>
      </c>
      <c r="I33" s="12">
        <f>MATCH($A33,'from RC'!G$6:G$23,0)</f>
        <v>7</v>
      </c>
      <c r="J33" s="12">
        <f>IF(NOT(ISNA(MATCH($A33,'from RC'!H$6:H$23,0))),MATCH($A33,'from RC'!H$6:H$23,0))</f>
        <v>11</v>
      </c>
      <c r="K33" s="12">
        <f>IF(NOT(ISNA(MATCH($A33,'from RC'!I$6:I$23,0))),MATCH($A33,'from RC'!I$6:I$23,0))</f>
        <v>10</v>
      </c>
      <c r="L33" s="12"/>
      <c r="M33" s="12">
        <f>IF(NOT(ISNA(MATCH($A33,'from RC'!J$6:J$23,0))),MATCH($A33,'from RC'!J$6:J$23,0))</f>
        <v>13</v>
      </c>
      <c r="N33" s="12"/>
      <c r="O33" s="12"/>
      <c r="P33" s="12">
        <f>IF(NOT(ISNA(MATCH($A33,'from RC'!K$6:K$23,0))),MATCH($A33,'from RC'!K$6:K$23,0))</f>
        <v>13</v>
      </c>
      <c r="Q33" s="12">
        <f>IF(NOT(ISNA(MATCH($A33,'from RC'!L$6:L$23,0))),MATCH($A33,'from RC'!L$6:L$23,0))</f>
        <v>7</v>
      </c>
      <c r="R33" s="12"/>
      <c r="S33" s="12">
        <f>IF(NOT(ISNA(MATCH($A33,'from RC'!N$6:N$23,0))),MATCH($A33,'from RC'!N$6:N$23,0))</f>
        <v>16</v>
      </c>
      <c r="T33" s="12">
        <f>IF(NOT(ISNA(MATCH($A33,'from RC'!O$6:O$23,0))),MATCH($A33,'from RC'!O$6:O$23,0))</f>
        <v>9</v>
      </c>
      <c r="U33" s="12">
        <f>IF(NOT(ISNA(MATCH($A33,'from RC'!P$6:P$23,0))),MATCH($A33,'from RC'!P$6:P$23,0))</f>
        <v>10</v>
      </c>
      <c r="V33" t="str">
        <f>IF(B33=0,"",B33)</f>
        <v>Dolce</v>
      </c>
      <c r="X33">
        <f t="shared" si="0"/>
        <v>14</v>
      </c>
      <c r="AA33" t="s">
        <v>27</v>
      </c>
      <c r="AB33" t="s">
        <v>38</v>
      </c>
    </row>
    <row r="34" spans="1:28" ht="12.75">
      <c r="A34" s="11">
        <v>97</v>
      </c>
      <c r="B34" s="11" t="s">
        <v>3</v>
      </c>
      <c r="C34" s="11" t="s">
        <v>84</v>
      </c>
      <c r="D34" s="12">
        <v>8</v>
      </c>
      <c r="E34" s="12">
        <f>MATCH($A34,'from RC'!C$6:C$23,0)</f>
        <v>9</v>
      </c>
      <c r="F34" s="12">
        <f>MATCH($A34,'from RC'!D$6:D$23,0)</f>
        <v>9</v>
      </c>
      <c r="G34" s="12">
        <f>MATCH($A34,'from RC'!E$6:E$23,0)</f>
        <v>8</v>
      </c>
      <c r="H34" s="12">
        <f>MATCH($A34,'from RC'!F$6:F$23,0)</f>
        <v>13</v>
      </c>
      <c r="I34" s="12">
        <f>MATCH($A34,'from RC'!G$6:G$23,0)</f>
        <v>11</v>
      </c>
      <c r="J34" s="12">
        <f>IF(NOT(ISNA(MATCH($A34,'from RC'!H$6:H$23,0))),MATCH($A34,'from RC'!H$6:H$23,0))</f>
        <v>12</v>
      </c>
      <c r="K34" s="12">
        <f>IF(NOT(ISNA(MATCH($A34,'from RC'!I$6:I$23,0))),MATCH($A34,'from RC'!I$6:I$23,0))</f>
        <v>7</v>
      </c>
      <c r="L34" s="12"/>
      <c r="M34" s="12">
        <f>IF(NOT(ISNA(MATCH($A34,'from RC'!J$6:J$23,0))),MATCH($A34,'from RC'!J$6:J$23,0))</f>
        <v>7</v>
      </c>
      <c r="N34" s="12"/>
      <c r="O34" s="12"/>
      <c r="P34" s="12">
        <f>IF(NOT(ISNA(MATCH($A34,'from RC'!K$6:K$23,0))),MATCH($A34,'from RC'!K$6:K$23,0))</f>
        <v>7</v>
      </c>
      <c r="Q34" s="12">
        <f>IF(NOT(ISNA(MATCH($A34,'from RC'!L$6:L$23,0))),MATCH($A34,'from RC'!L$6:L$23,0))</f>
        <v>10</v>
      </c>
      <c r="R34" s="12"/>
      <c r="S34" s="12">
        <f>IF(NOT(ISNA(MATCH($A34,'from RC'!N$6:N$23,0))),MATCH($A34,'from RC'!N$6:N$23,0))</f>
        <v>13</v>
      </c>
      <c r="T34" s="12">
        <f>IF(NOT(ISNA(MATCH($A34,'from RC'!O$6:O$23,0))),MATCH($A34,'from RC'!O$6:O$23,0))</f>
        <v>15</v>
      </c>
      <c r="U34" s="12">
        <f>IF(NOT(ISNA(MATCH($A34,'from RC'!P$6:P$23,0))),MATCH($A34,'from RC'!P$6:P$23,0))</f>
        <v>13</v>
      </c>
      <c r="V34" t="str">
        <f>IF(B34=0,"",B34)</f>
        <v>Schatz</v>
      </c>
      <c r="X34">
        <f t="shared" si="0"/>
        <v>14</v>
      </c>
      <c r="AA34" t="s">
        <v>26</v>
      </c>
      <c r="AB34" t="s">
        <v>39</v>
      </c>
    </row>
    <row r="35" spans="1:28" ht="12.75">
      <c r="A35" s="11">
        <v>205</v>
      </c>
      <c r="B35" s="11" t="s">
        <v>17</v>
      </c>
      <c r="C35" s="11" t="s">
        <v>85</v>
      </c>
      <c r="D35" s="12">
        <v>10</v>
      </c>
      <c r="E35" s="12">
        <f>MATCH($A35,'from RC'!C$6:C$23,0)</f>
        <v>13</v>
      </c>
      <c r="F35" s="12">
        <f>MATCH($A35,'from RC'!D$6:D$23,0)</f>
        <v>10</v>
      </c>
      <c r="G35" s="12">
        <f>MATCH($A35,'from RC'!E$6:E$23,0)</f>
        <v>10</v>
      </c>
      <c r="H35" s="12">
        <f>MATCH($A35,'from RC'!F$6:F$23,0)</f>
        <v>7</v>
      </c>
      <c r="I35" s="12">
        <f>MATCH($A35,'from RC'!G$6:G$23,0)</f>
        <v>8</v>
      </c>
      <c r="J35" s="12">
        <f>IF(NOT(ISNA(MATCH($A35,'from RC'!H$6:H$23,0))),MATCH($A35,'from RC'!H$6:H$23,0))</f>
        <v>3</v>
      </c>
      <c r="K35" s="12">
        <f>IF(NOT(ISNA(MATCH($A35,'from RC'!I$6:I$23,0))),MATCH($A35,'from RC'!I$6:I$23,0))</f>
        <v>4</v>
      </c>
      <c r="L35" s="12"/>
      <c r="M35" s="12">
        <f>IF(NOT(ISNA(MATCH($A35,'from RC'!J$6:J$23,0))),MATCH($A35,'from RC'!J$6:J$23,0))</f>
        <v>16</v>
      </c>
      <c r="N35" s="12"/>
      <c r="O35" s="12"/>
      <c r="P35" s="12">
        <f>IF(NOT(ISNA(MATCH($A35,'from RC'!K$6:K$23,0))),MATCH($A35,'from RC'!K$6:K$23,0))</f>
        <v>9</v>
      </c>
      <c r="Q35" s="12">
        <f>IF(NOT(ISNA(MATCH($A35,'from RC'!L$6:L$23,0))),MATCH($A35,'from RC'!L$6:L$23,0))</f>
        <v>8</v>
      </c>
      <c r="R35" s="12"/>
      <c r="S35" s="12">
        <f>IF(NOT(ISNA(MATCH($A35,'from RC'!N$6:N$23,0))),MATCH($A35,'from RC'!N$6:N$23,0))</f>
        <v>12</v>
      </c>
      <c r="T35" s="12">
        <f>IF(NOT(ISNA(MATCH($A35,'from RC'!O$6:O$23,0))),MATCH($A35,'from RC'!O$6:O$23,0))</f>
        <v>8</v>
      </c>
      <c r="U35" s="12">
        <f>IF(NOT(ISNA(MATCH($A35,'from RC'!P$6:P$23,0))),MATCH($A35,'from RC'!P$6:P$23,0))</f>
        <v>8</v>
      </c>
      <c r="V35" t="str">
        <f>IF(B35=0,"",B35)</f>
        <v>The Office</v>
      </c>
      <c r="X35">
        <f t="shared" si="0"/>
        <v>14</v>
      </c>
      <c r="AA35" t="s">
        <v>61</v>
      </c>
      <c r="AB35" t="s">
        <v>40</v>
      </c>
    </row>
    <row r="36" spans="1:28" ht="12.75">
      <c r="A36" s="11">
        <v>175</v>
      </c>
      <c r="B36" s="11" t="s">
        <v>16</v>
      </c>
      <c r="C36" s="11" t="s">
        <v>86</v>
      </c>
      <c r="D36" s="12" t="s">
        <v>15</v>
      </c>
      <c r="E36" s="12" t="s">
        <v>15</v>
      </c>
      <c r="F36" s="12" t="s">
        <v>15</v>
      </c>
      <c r="G36" s="12">
        <f>MATCH($A36,'from RC'!E$6:E$23,0)</f>
        <v>13</v>
      </c>
      <c r="H36" s="12">
        <f>MATCH($A36,'from RC'!F$6:F$23,0)</f>
        <v>11</v>
      </c>
      <c r="I36" s="12">
        <f>MATCH($A36,'from RC'!G$6:G$23,0)</f>
        <v>12</v>
      </c>
      <c r="J36" s="12">
        <f>IF(NOT(ISNA(MATCH($A36,'from RC'!H$6:H$23,0))),MATCH($A36,'from RC'!H$6:H$23,0))</f>
        <v>10</v>
      </c>
      <c r="K36" s="12">
        <f>IF(NOT(ISNA(MATCH($A36,'from RC'!I$6:I$23,0))),MATCH($A36,'from RC'!I$6:I$23,0))</f>
        <v>13</v>
      </c>
      <c r="L36" s="12"/>
      <c r="M36" s="12">
        <f>IF(NOT(ISNA(MATCH($A36,'from RC'!J$6:J$23,0))),MATCH($A36,'from RC'!J$6:J$23,0))</f>
        <v>10</v>
      </c>
      <c r="N36" s="12"/>
      <c r="O36" s="12"/>
      <c r="P36" s="12">
        <f>IF(NOT(ISNA(MATCH($A36,'from RC'!K$6:K$23,0))),MATCH($A36,'from RC'!K$6:K$23,0))</f>
        <v>11</v>
      </c>
      <c r="Q36" s="12">
        <f>IF(NOT(ISNA(MATCH($A36,'from RC'!L$6:L$23,0))),MATCH($A36,'from RC'!L$6:L$23,0))</f>
        <v>13</v>
      </c>
      <c r="R36" s="12"/>
      <c r="S36" s="12">
        <f>IF(NOT(ISNA(MATCH($A36,'from RC'!N$6:N$23,0))),MATCH($A36,'from RC'!N$6:N$23,0))</f>
        <v>9</v>
      </c>
      <c r="T36" s="12">
        <f>IF(NOT(ISNA(MATCH($A36,'from RC'!O$6:O$23,0))),MATCH($A36,'from RC'!O$6:O$23,0))</f>
        <v>13</v>
      </c>
      <c r="U36" s="12">
        <f>IF(NOT(ISNA(MATCH($A36,'from RC'!P$6:P$23,0))),MATCH($A36,'from RC'!P$6:P$23,0))</f>
        <v>12</v>
      </c>
      <c r="V36" t="str">
        <f>IF(B36=0,"",B36)</f>
        <v>Over the Edge</v>
      </c>
      <c r="X36">
        <f t="shared" si="0"/>
        <v>14</v>
      </c>
      <c r="AA36" t="s">
        <v>21</v>
      </c>
      <c r="AB36" t="s">
        <v>42</v>
      </c>
    </row>
    <row r="37" spans="1:24" ht="12.75">
      <c r="A37" s="11">
        <v>155</v>
      </c>
      <c r="B37" s="11" t="s">
        <v>68</v>
      </c>
      <c r="C37" s="11" t="s">
        <v>87</v>
      </c>
      <c r="D37" s="12">
        <f>MATCH($A37,'from RC'!B$6:B$23,0)</f>
        <v>2</v>
      </c>
      <c r="E37" s="12">
        <f>MATCH($A37,'from RC'!C$6:C$23,0)</f>
        <v>4</v>
      </c>
      <c r="F37" s="12">
        <f>MATCH($A37,'from RC'!D$6:D$23,0)</f>
        <v>3</v>
      </c>
      <c r="G37" s="12">
        <f>MATCH($A37,'from RC'!E$6:E$23,0)</f>
        <v>6</v>
      </c>
      <c r="H37" s="12">
        <f>MATCH($A37,'from RC'!F$6:F$23,0)</f>
        <v>4</v>
      </c>
      <c r="I37" s="12">
        <f>MATCH($A37,'from RC'!G$6:G$23,0)</f>
        <v>3</v>
      </c>
      <c r="J37" s="12">
        <f>IF(NOT(ISNA(MATCH($A37,'from RC'!H$6:H$23,0))),MATCH($A37,'from RC'!H$6:H$23,0))</f>
        <v>9</v>
      </c>
      <c r="K37" s="12">
        <f>IF(NOT(ISNA(MATCH($A37,'from RC'!I$6:I$23,0))),MATCH($A37,'from RC'!I$6:I$23,0))</f>
        <v>6</v>
      </c>
      <c r="L37" s="12"/>
      <c r="M37" s="12">
        <f>IF(NOT(ISNA(MATCH($A37,'from RC'!J$6:J$23,0))),MATCH($A37,'from RC'!J$6:J$23,0))</f>
        <v>8</v>
      </c>
      <c r="N37" s="12"/>
      <c r="O37" s="12"/>
      <c r="P37" s="12">
        <f>IF(NOT(ISNA(MATCH($A37,'from RC'!K$6:K$23,0))),MATCH($A37,'from RC'!K$6:K$23,0))</f>
        <v>5</v>
      </c>
      <c r="Q37" s="12">
        <f>IF(NOT(ISNA(MATCH($A37,'from RC'!L$6:L$23,0))),MATCH($A37,'from RC'!L$6:L$23,0))</f>
        <v>3</v>
      </c>
      <c r="R37" s="12"/>
      <c r="S37" s="12">
        <f>IF(NOT(ISNA(MATCH($A37,'from RC'!N$6:N$23,0))),MATCH($A37,'from RC'!N$6:N$23,0))</f>
        <v>15</v>
      </c>
      <c r="T37" s="12">
        <f>IF(NOT(ISNA(MATCH($A37,'from RC'!O$6:O$23,0))),MATCH($A37,'from RC'!O$6:O$23,0))</f>
        <v>5</v>
      </c>
      <c r="U37" s="12">
        <f>IF(NOT(ISNA(MATCH($A37,'from RC'!P$6:P$23,0))),MATCH($A37,'from RC'!P$6:P$23,0))</f>
        <v>5</v>
      </c>
      <c r="V37" t="str">
        <f>IF(B37=0,"",B37)</f>
        <v>Boat Formerly Known as Anagazander</v>
      </c>
      <c r="X37">
        <f t="shared" si="0"/>
        <v>14</v>
      </c>
    </row>
    <row r="38" spans="1:27" ht="12.75">
      <c r="A38" s="11">
        <v>485</v>
      </c>
      <c r="B38" s="11" t="s">
        <v>19</v>
      </c>
      <c r="C38" s="11" t="s">
        <v>88</v>
      </c>
      <c r="D38" s="12">
        <f>MATCH($A38,'from RC'!B$6:B$23,0)</f>
        <v>3</v>
      </c>
      <c r="E38" s="12">
        <f>MATCH($A38,'from RC'!C$6:C$23,0)</f>
        <v>1</v>
      </c>
      <c r="F38" s="12">
        <f>MATCH($A38,'from RC'!D$6:D$23,0)</f>
        <v>1</v>
      </c>
      <c r="G38" s="12">
        <f>MATCH($A38,'from RC'!E$6:E$23,0)</f>
        <v>1</v>
      </c>
      <c r="H38" s="12">
        <f>MATCH($A38,'from RC'!F$6:F$23,0)</f>
        <v>1</v>
      </c>
      <c r="I38" s="12">
        <f>MATCH($A38,'from RC'!G$6:G$23,0)</f>
        <v>1</v>
      </c>
      <c r="J38" s="12">
        <f>IF(NOT(ISNA(MATCH($A38,'from RC'!H$6:H$23,0))),MATCH($A38,'from RC'!H$6:H$23,0))</f>
        <v>4</v>
      </c>
      <c r="K38" s="12">
        <f>IF(NOT(ISNA(MATCH($A38,'from RC'!I$6:I$23,0))),MATCH($A38,'from RC'!I$6:I$23,0))</f>
        <v>9</v>
      </c>
      <c r="L38" s="12"/>
      <c r="M38" s="12">
        <f>IF(NOT(ISNA(MATCH($A38,'from RC'!J$6:J$23,0))),MATCH($A38,'from RC'!J$6:J$23,0))</f>
        <v>5</v>
      </c>
      <c r="N38" s="12"/>
      <c r="O38" s="12"/>
      <c r="P38" s="12">
        <f>IF(NOT(ISNA(MATCH($A38,'from RC'!K$6:K$23,0))),MATCH($A38,'from RC'!K$6:K$23,0))</f>
        <v>1</v>
      </c>
      <c r="Q38" s="12">
        <f>IF(NOT(ISNA(MATCH($A38,'from RC'!L$6:L$23,0))),MATCH($A38,'from RC'!L$6:L$23,0))</f>
        <v>1</v>
      </c>
      <c r="R38" s="12"/>
      <c r="S38" s="12">
        <f>IF(NOT(ISNA(MATCH($A38,'from RC'!N$6:N$23,0))),MATCH($A38,'from RC'!N$6:N$23,0))</f>
        <v>3</v>
      </c>
      <c r="T38" s="12">
        <f>IF(NOT(ISNA(MATCH($A38,'from RC'!O$6:O$23,0))),MATCH($A38,'from RC'!O$6:O$23,0))</f>
        <v>11</v>
      </c>
      <c r="U38" s="12">
        <f>IF(NOT(ISNA(MATCH($A38,'from RC'!P$6:P$23,0))),MATCH($A38,'from RC'!P$6:P$23,0))</f>
        <v>1</v>
      </c>
      <c r="V38" t="str">
        <f>IF(B38=0,"",B38)</f>
        <v>Argo III</v>
      </c>
      <c r="X38">
        <f t="shared" si="0"/>
        <v>14</v>
      </c>
      <c r="AA38" t="s">
        <v>43</v>
      </c>
    </row>
    <row r="39" spans="1:27" ht="12.75">
      <c r="A39" s="11">
        <v>16</v>
      </c>
      <c r="B39" s="11" t="s">
        <v>18</v>
      </c>
      <c r="C39" s="11" t="s">
        <v>89</v>
      </c>
      <c r="D39" s="12">
        <f>MATCH($A39,'from RC'!B$6:B$23,0)</f>
        <v>4</v>
      </c>
      <c r="E39" s="12">
        <f>MATCH($A39,'from RC'!C$6:C$23,0)</f>
        <v>7</v>
      </c>
      <c r="F39" s="12">
        <f>MATCH($A39,'from RC'!D$6:D$23,0)</f>
        <v>2</v>
      </c>
      <c r="G39" s="12">
        <f>MATCH($A39,'from RC'!E$6:E$23,0)</f>
        <v>2</v>
      </c>
      <c r="H39" s="12">
        <f>MATCH($A39,'from RC'!F$6:F$23,0)</f>
        <v>3</v>
      </c>
      <c r="I39" s="12" t="s">
        <v>27</v>
      </c>
      <c r="J39" s="12" t="s">
        <v>26</v>
      </c>
      <c r="K39" s="12">
        <f>IF(NOT(ISNA(MATCH($A39,'from RC'!I$6:I$23,0))),MATCH($A39,'from RC'!I$6:I$23,0))</f>
        <v>12</v>
      </c>
      <c r="L39" s="12"/>
      <c r="M39" s="12">
        <f>IF(NOT(ISNA(MATCH($A39,'from RC'!J$6:J$23,0))),MATCH($A39,'from RC'!J$6:J$23,0))</f>
        <v>4</v>
      </c>
      <c r="N39" s="12"/>
      <c r="O39" s="12"/>
      <c r="P39" s="12">
        <f>IF(NOT(ISNA(MATCH($A39,'from RC'!K$6:K$23,0))),MATCH($A39,'from RC'!K$6:K$23,0))</f>
        <v>4</v>
      </c>
      <c r="Q39" s="12">
        <f>IF(NOT(ISNA(MATCH($A39,'from RC'!L$6:L$23,0))),MATCH($A39,'from RC'!L$6:L$23,0))</f>
        <v>5</v>
      </c>
      <c r="R39" s="12"/>
      <c r="S39" s="12">
        <f>IF(NOT(ISNA(MATCH($A39,'from RC'!N$6:N$23,0))),MATCH($A39,'from RC'!N$6:N$23,0))</f>
        <v>4</v>
      </c>
      <c r="T39" s="12">
        <f>IF(NOT(ISNA(MATCH($A39,'from RC'!O$6:O$23,0))),MATCH($A39,'from RC'!O$6:O$23,0))</f>
        <v>1</v>
      </c>
      <c r="U39" s="12">
        <f>IF(NOT(ISNA(MATCH($A39,'from RC'!P$6:P$23,0))),MATCH($A39,'from RC'!P$6:P$23,0))</f>
        <v>2</v>
      </c>
      <c r="V39" t="str">
        <f>IF(B39=0,"",B39)</f>
        <v>Shamrock IV</v>
      </c>
      <c r="X39">
        <f t="shared" si="0"/>
        <v>14</v>
      </c>
      <c r="AA39" t="s">
        <v>44</v>
      </c>
    </row>
    <row r="40" spans="1:27" ht="12.75">
      <c r="A40" s="11">
        <v>82</v>
      </c>
      <c r="B40" s="11" t="s">
        <v>22</v>
      </c>
      <c r="C40" s="11" t="s">
        <v>90</v>
      </c>
      <c r="D40" s="12">
        <f>MATCH($A40,'from RC'!B$6:B$23,0)</f>
        <v>7</v>
      </c>
      <c r="E40" s="12">
        <f>MATCH($A40,'from RC'!C$6:C$23,0)</f>
        <v>5</v>
      </c>
      <c r="F40" s="12">
        <f>MATCH($A40,'from RC'!D$6:D$23,0)</f>
        <v>8</v>
      </c>
      <c r="G40" s="12" t="s">
        <v>21</v>
      </c>
      <c r="H40" s="12" t="s">
        <v>21</v>
      </c>
      <c r="I40" s="12" t="s">
        <v>21</v>
      </c>
      <c r="J40" s="12">
        <f>IF(NOT(ISNA(MATCH($A40,'from RC'!H$6:H$23,0))),MATCH($A40,'from RC'!H$6:H$23,0))</f>
        <v>6</v>
      </c>
      <c r="K40" s="12">
        <f>IF(NOT(ISNA(MATCH($A40,'from RC'!I$6:I$23,0))),MATCH($A40,'from RC'!I$6:I$23,0))</f>
        <v>5</v>
      </c>
      <c r="L40" s="12"/>
      <c r="M40" s="12">
        <f>IF(NOT(ISNA(MATCH($A40,'from RC'!J$6:J$23,0))),MATCH($A40,'from RC'!J$6:J$23,0))</f>
        <v>3</v>
      </c>
      <c r="N40" s="12"/>
      <c r="O40" s="12"/>
      <c r="P40" s="12">
        <f>IF(NOT(ISNA(MATCH($A40,'from RC'!K$6:K$23,0))),MATCH($A40,'from RC'!K$6:K$23,0))</f>
        <v>8</v>
      </c>
      <c r="Q40" s="12">
        <f>IF(NOT(ISNA(MATCH($A40,'from RC'!L$6:L$23,0))),MATCH($A40,'from RC'!L$6:L$23,0))</f>
        <v>6</v>
      </c>
      <c r="R40" s="12"/>
      <c r="S40" s="12">
        <f>IF(NOT(ISNA(MATCH($A40,'from RC'!N$6:N$23,0))),MATCH($A40,'from RC'!N$6:N$23,0))</f>
        <v>5</v>
      </c>
      <c r="T40" s="12">
        <f>IF(NOT(ISNA(MATCH($A40,'from RC'!O$6:O$23,0))),MATCH($A40,'from RC'!O$6:O$23,0))</f>
        <v>3</v>
      </c>
      <c r="U40" s="12" t="s">
        <v>25</v>
      </c>
      <c r="V40" t="str">
        <f>IF(B40=0,"",B40)</f>
        <v>Blues Power</v>
      </c>
      <c r="X40">
        <f t="shared" si="0"/>
        <v>14</v>
      </c>
      <c r="AA40" t="s">
        <v>45</v>
      </c>
    </row>
    <row r="41" spans="1:24" ht="12.75">
      <c r="A41" s="11">
        <v>484</v>
      </c>
      <c r="B41" s="11" t="s">
        <v>20</v>
      </c>
      <c r="C41" s="11" t="s">
        <v>91</v>
      </c>
      <c r="D41" s="12">
        <v>11</v>
      </c>
      <c r="E41" s="12">
        <f>MATCH($A41,'from RC'!C$6:C$23,0)</f>
        <v>12</v>
      </c>
      <c r="F41" s="12">
        <f>MATCH($A41,'from RC'!D$6:D$23,0)</f>
        <v>12</v>
      </c>
      <c r="G41" s="12">
        <f>MATCH($A41,'from RC'!E$6:E$23,0)</f>
        <v>15</v>
      </c>
      <c r="H41" s="12" t="s">
        <v>25</v>
      </c>
      <c r="I41" s="12" t="s">
        <v>15</v>
      </c>
      <c r="J41" s="12">
        <f>IF(NOT(ISNA(MATCH($A41,'from RC'!H$6:H$23,0))),MATCH($A41,'from RC'!H$6:H$23,0))</f>
        <v>15</v>
      </c>
      <c r="K41" s="12">
        <f>IF(NOT(ISNA(MATCH($A41,'from RC'!I$6:I$23,0))),MATCH($A41,'from RC'!I$6:I$23,0))</f>
        <v>8</v>
      </c>
      <c r="L41" s="12"/>
      <c r="M41" s="12">
        <f>IF(NOT(ISNA(MATCH($A41,'from RC'!J$6:J$23,0))),MATCH($A41,'from RC'!J$6:J$23,0))</f>
        <v>14</v>
      </c>
      <c r="N41" s="12"/>
      <c r="O41" s="12"/>
      <c r="P41" s="12">
        <f>IF(NOT(ISNA(MATCH($A41,'from RC'!K$6:K$23,0))),MATCH($A41,'from RC'!K$6:K$23,0))</f>
        <v>12</v>
      </c>
      <c r="Q41" s="12">
        <f>IF(NOT(ISNA(MATCH($A41,'from RC'!L$6:L$23,0))),MATCH($A41,'from RC'!L$6:L$23,0))</f>
        <v>12</v>
      </c>
      <c r="R41" s="12"/>
      <c r="S41" s="12">
        <f>IF(NOT(ISNA(MATCH($A41,'from RC'!N$6:N$23,0))),MATCH($A41,'from RC'!N$6:N$23,0))</f>
        <v>10</v>
      </c>
      <c r="T41" s="12" t="s">
        <v>25</v>
      </c>
      <c r="U41" s="12" t="s">
        <v>15</v>
      </c>
      <c r="V41" t="str">
        <f>IF(B41=0,"",B41)</f>
        <v>Jolly Mon</v>
      </c>
      <c r="X41">
        <f t="shared" si="0"/>
        <v>14</v>
      </c>
    </row>
    <row r="42" spans="1:24" ht="12.75">
      <c r="A42" s="11">
        <v>158</v>
      </c>
      <c r="B42" s="11" t="s">
        <v>23</v>
      </c>
      <c r="C42" s="11" t="s">
        <v>92</v>
      </c>
      <c r="D42" s="12" t="s">
        <v>21</v>
      </c>
      <c r="E42" s="12" t="s">
        <v>21</v>
      </c>
      <c r="F42" s="12" t="s">
        <v>21</v>
      </c>
      <c r="G42" s="12">
        <f>MATCH($A42,'from RC'!E$6:E$23,0)</f>
        <v>7</v>
      </c>
      <c r="H42" s="12" t="s">
        <v>25</v>
      </c>
      <c r="I42" s="12">
        <f>MATCH($A42,'from RC'!G$6:G$23,0)</f>
        <v>10</v>
      </c>
      <c r="J42" s="12">
        <f>IF(NOT(ISNA(MATCH($A42,'from RC'!H$6:H$23,0))),MATCH($A42,'from RC'!H$6:H$23,0))</f>
        <v>2</v>
      </c>
      <c r="K42" s="12">
        <f>IF(NOT(ISNA(MATCH($A42,'from RC'!I$6:I$23,0))),MATCH($A42,'from RC'!I$6:I$23,0))</f>
        <v>2</v>
      </c>
      <c r="L42" s="12"/>
      <c r="M42" s="12">
        <f>IF(NOT(ISNA(MATCH($A42,'from RC'!J$6:J$23,0))),MATCH($A42,'from RC'!J$6:J$23,0))</f>
        <v>1</v>
      </c>
      <c r="N42" s="12"/>
      <c r="O42" s="12"/>
      <c r="P42" s="12" t="s">
        <v>21</v>
      </c>
      <c r="Q42" s="12" t="s">
        <v>21</v>
      </c>
      <c r="R42" s="12"/>
      <c r="S42" s="12">
        <f>IF(NOT(ISNA(MATCH($A42,'from RC'!N$6:N$23,0))),MATCH($A42,'from RC'!N$6:N$23,0))</f>
        <v>1</v>
      </c>
      <c r="T42" s="12">
        <f>IF(NOT(ISNA(MATCH($A42,'from RC'!O$6:O$23,0))),MATCH($A42,'from RC'!O$6:O$23,0))</f>
        <v>2</v>
      </c>
      <c r="U42" s="12">
        <f>IF(NOT(ISNA(MATCH($A42,'from RC'!P$6:P$23,0))),MATCH($A42,'from RC'!P$6:P$23,0))</f>
        <v>4</v>
      </c>
      <c r="V42" t="str">
        <f>IF(B42=0,"",B42)</f>
        <v>Excitable Boy</v>
      </c>
      <c r="X42">
        <f t="shared" si="0"/>
        <v>14</v>
      </c>
    </row>
    <row r="43" spans="1:24" ht="12.75">
      <c r="A43" s="11">
        <v>265</v>
      </c>
      <c r="B43" s="11" t="s">
        <v>4</v>
      </c>
      <c r="C43" s="11" t="s">
        <v>93</v>
      </c>
      <c r="D43" s="12">
        <f>MATCH($A43,'from RC'!B$6:B$23,0)</f>
        <v>5</v>
      </c>
      <c r="E43" s="12">
        <f>MATCH($A43,'from RC'!C$6:C$23,0)</f>
        <v>2</v>
      </c>
      <c r="F43" s="12">
        <f>MATCH($A43,'from RC'!D$6:D$23,0)</f>
        <v>4</v>
      </c>
      <c r="G43" s="12">
        <f>MATCH($A43,'from RC'!E$6:E$23,0)</f>
        <v>3</v>
      </c>
      <c r="H43" s="12">
        <f>MATCH($A43,'from RC'!F$6:F$23,0)</f>
        <v>5</v>
      </c>
      <c r="I43" s="12">
        <f>MATCH($A43,'from RC'!G$6:G$23,0)</f>
        <v>6</v>
      </c>
      <c r="J43" s="12" t="s">
        <v>21</v>
      </c>
      <c r="K43" s="12" t="s">
        <v>21</v>
      </c>
      <c r="L43" s="12"/>
      <c r="M43" s="12" t="s">
        <v>21</v>
      </c>
      <c r="N43" s="12"/>
      <c r="O43" s="12"/>
      <c r="P43" s="12">
        <f>IF(NOT(ISNA(MATCH($A43,'from RC'!K$6:K$23,0))),MATCH($A43,'from RC'!K$6:K$23,0))</f>
        <v>2</v>
      </c>
      <c r="Q43" s="12">
        <f>IF(NOT(ISNA(MATCH($A43,'from RC'!L$6:L$23,0))),MATCH($A43,'from RC'!L$6:L$23,0))</f>
        <v>2</v>
      </c>
      <c r="R43" s="12"/>
      <c r="S43" s="12">
        <f>IF(NOT(ISNA(MATCH($A43,'from RC'!N$6:N$23,0))),MATCH($A43,'from RC'!N$6:N$23,0))</f>
        <v>2</v>
      </c>
      <c r="T43" s="12">
        <f>IF(NOT(ISNA(MATCH($A43,'from RC'!O$6:O$23,0))),MATCH($A43,'from RC'!O$6:O$23,0))</f>
        <v>12</v>
      </c>
      <c r="U43" s="12">
        <f>IF(NOT(ISNA(MATCH($A43,'from RC'!P$6:P$23,0))),MATCH($A43,'from RC'!P$6:P$23,0))</f>
        <v>11</v>
      </c>
      <c r="V43" t="str">
        <f>IF(B43=0,"",B43)</f>
        <v>Gostosa</v>
      </c>
      <c r="X43">
        <f t="shared" si="0"/>
        <v>14</v>
      </c>
    </row>
    <row r="44" spans="1:24" ht="12.75">
      <c r="A44" s="11">
        <v>679</v>
      </c>
      <c r="B44" s="11" t="s">
        <v>47</v>
      </c>
      <c r="C44" s="11" t="s">
        <v>94</v>
      </c>
      <c r="D44" s="12">
        <f>MATCH($A44,'from RC'!B$6:B$23,0)</f>
        <v>1</v>
      </c>
      <c r="E44" s="12">
        <f>MATCH($A44,'from RC'!C$6:C$23,0)</f>
        <v>3</v>
      </c>
      <c r="F44" s="12">
        <f>MATCH($A44,'from RC'!D$6:D$23,0)</f>
        <v>6</v>
      </c>
      <c r="G44" s="12" t="s">
        <v>15</v>
      </c>
      <c r="H44" s="12">
        <f>MATCH($A44,'from RC'!F$6:F$23,0)</f>
        <v>8</v>
      </c>
      <c r="I44" s="12">
        <f>MATCH($A44,'from RC'!G$6:G$23,0)</f>
        <v>4</v>
      </c>
      <c r="J44" s="12">
        <f>IF(NOT(ISNA(MATCH($A44,'from RC'!H$6:H$23,0))),MATCH($A44,'from RC'!H$6:H$23,0))</f>
        <v>13</v>
      </c>
      <c r="K44" s="12">
        <f>IF(NOT(ISNA(MATCH($A44,'from RC'!I$6:I$23,0))),MATCH($A44,'from RC'!I$6:I$23,0))</f>
        <v>15</v>
      </c>
      <c r="L44" s="12"/>
      <c r="M44" s="12">
        <f>IF(NOT(ISNA(MATCH($A44,'from RC'!J$6:J$23,0))),MATCH($A44,'from RC'!J$6:J$23,0))</f>
        <v>2</v>
      </c>
      <c r="N44" s="12"/>
      <c r="O44" s="12"/>
      <c r="P44" s="12">
        <f>IF(NOT(ISNA(MATCH($A44,'from RC'!K$6:K$23,0))),MATCH($A44,'from RC'!K$6:K$23,0))</f>
        <v>3</v>
      </c>
      <c r="Q44" s="12">
        <f>IF(NOT(ISNA(MATCH($A44,'from RC'!L$6:L$23,0))),MATCH($A44,'from RC'!L$6:L$23,0))</f>
        <v>4</v>
      </c>
      <c r="R44" s="12"/>
      <c r="S44" s="12">
        <f>IF(NOT(ISNA(MATCH($A44,'from RC'!N$6:N$23,0))),MATCH($A44,'from RC'!N$6:N$23,0))</f>
        <v>14</v>
      </c>
      <c r="T44" s="12">
        <f>IF(NOT(ISNA(MATCH($A44,'from RC'!O$6:O$23,0))),MATCH($A44,'from RC'!O$6:O$23,0))</f>
        <v>4</v>
      </c>
      <c r="U44" s="12">
        <f>IF(NOT(ISNA(MATCH($A44,'from RC'!P$6:P$23,0))),MATCH($A44,'from RC'!P$6:P$23,0))</f>
        <v>3</v>
      </c>
      <c r="V44" t="str">
        <f>IF(B44=0,"",B44)</f>
        <v>Misty-two-six</v>
      </c>
      <c r="X44">
        <f t="shared" si="0"/>
        <v>14</v>
      </c>
    </row>
    <row r="45" spans="1:24" ht="12.75">
      <c r="A45" s="11">
        <v>154</v>
      </c>
      <c r="B45" s="11" t="s">
        <v>48</v>
      </c>
      <c r="C45" s="11" t="s">
        <v>95</v>
      </c>
      <c r="D45" s="12">
        <v>9</v>
      </c>
      <c r="E45" s="12">
        <f>MATCH($A45,'from RC'!C$6:C$23,0)</f>
        <v>6</v>
      </c>
      <c r="F45" s="12">
        <f>MATCH($A45,'from RC'!D$6:D$23,0)</f>
        <v>7</v>
      </c>
      <c r="G45" s="12">
        <f>MATCH($A45,'from RC'!E$6:E$23,0)</f>
        <v>11</v>
      </c>
      <c r="H45" s="12">
        <f>MATCH($A45,'from RC'!F$6:F$23,0)</f>
        <v>6</v>
      </c>
      <c r="I45" s="12">
        <f>MATCH($A45,'from RC'!G$6:G$23,0)</f>
        <v>9</v>
      </c>
      <c r="J45" s="12">
        <f>IF(NOT(ISNA(MATCH($A45,'from RC'!H$6:H$23,0))),MATCH($A45,'from RC'!H$6:H$23,0))</f>
        <v>8</v>
      </c>
      <c r="K45" s="12">
        <f>IF(NOT(ISNA(MATCH($A45,'from RC'!I$6:I$23,0))),MATCH($A45,'from RC'!I$6:I$23,0))</f>
        <v>11</v>
      </c>
      <c r="L45" s="12"/>
      <c r="M45" s="12">
        <f>IF(NOT(ISNA(MATCH($A45,'from RC'!J$6:J$23,0))),MATCH($A45,'from RC'!J$6:J$23,0))</f>
        <v>12</v>
      </c>
      <c r="N45" s="12"/>
      <c r="O45" s="12"/>
      <c r="P45" s="12" t="s">
        <v>15</v>
      </c>
      <c r="Q45" s="12" t="s">
        <v>15</v>
      </c>
      <c r="R45" s="12"/>
      <c r="S45" s="12">
        <f>IF(NOT(ISNA(MATCH($A45,'from RC'!N$6:N$23,0))),MATCH($A45,'from RC'!N$6:N$23,0))</f>
        <v>11</v>
      </c>
      <c r="T45" s="12">
        <f>IF(NOT(ISNA(MATCH($A45,'from RC'!O$6:O$23,0))),MATCH($A45,'from RC'!O$6:O$23,0))</f>
        <v>10</v>
      </c>
      <c r="U45" s="12">
        <f>IF(NOT(ISNA(MATCH($A45,'from RC'!P$6:P$23,0))),MATCH($A45,'from RC'!P$6:P$23,0))</f>
        <v>14</v>
      </c>
      <c r="V45" t="str">
        <f>IF(B45=0,"",B45)</f>
        <v>Panic-A-tack</v>
      </c>
      <c r="X45">
        <f t="shared" si="0"/>
        <v>14</v>
      </c>
    </row>
    <row r="46" spans="1:24" ht="12.75">
      <c r="A46" s="11">
        <v>588</v>
      </c>
      <c r="B46" s="11" t="s">
        <v>54</v>
      </c>
      <c r="C46" s="11" t="s">
        <v>96</v>
      </c>
      <c r="D46" s="12">
        <f>MATCH($A46,'from RC'!B$6:B$23,0)</f>
        <v>6</v>
      </c>
      <c r="E46" s="12">
        <f>MATCH($A46,'from RC'!C$6:C$23,0)</f>
        <v>10</v>
      </c>
      <c r="F46" s="12">
        <f>MATCH($A46,'from RC'!D$6:D$23,0)</f>
        <v>5</v>
      </c>
      <c r="G46" s="12">
        <f>MATCH($A46,'from RC'!E$6:E$23,0)</f>
        <v>9</v>
      </c>
      <c r="H46" s="12">
        <f>MATCH($A46,'from RC'!F$6:F$23,0)</f>
        <v>14</v>
      </c>
      <c r="I46" s="12">
        <f>MATCH($A46,'from RC'!G$6:G$23,0)</f>
        <v>5</v>
      </c>
      <c r="J46" s="12">
        <f>IF(NOT(ISNA(MATCH($A46,'from RC'!H$6:H$23,0))),MATCH($A46,'from RC'!H$6:H$23,0))</f>
        <v>5</v>
      </c>
      <c r="K46" s="12">
        <f>IF(NOT(ISNA(MATCH($A46,'from RC'!I$6:I$23,0))),MATCH($A46,'from RC'!I$6:I$23,0))</f>
        <v>14</v>
      </c>
      <c r="L46" s="12"/>
      <c r="M46" s="12">
        <f>IF(NOT(ISNA(MATCH($A46,'from RC'!J$6:J$23,0))),MATCH($A46,'from RC'!J$6:J$23,0))</f>
        <v>15</v>
      </c>
      <c r="N46" s="12"/>
      <c r="O46" s="12"/>
      <c r="P46" s="12">
        <f>IF(NOT(ISNA(MATCH($A46,'from RC'!K$6:K$23,0))),MATCH($A46,'from RC'!K$6:K$23,0))</f>
        <v>10</v>
      </c>
      <c r="Q46" s="12">
        <f>IF(NOT(ISNA(MATCH($A46,'from RC'!L$6:L$23,0))),MATCH($A46,'from RC'!L$6:L$23,0))</f>
        <v>11</v>
      </c>
      <c r="R46" s="12"/>
      <c r="S46" s="12">
        <f>IF(NOT(ISNA(MATCH($A46,'from RC'!N$6:N$23,0))),MATCH($A46,'from RC'!N$6:N$23,0))</f>
        <v>7</v>
      </c>
      <c r="T46" s="12">
        <f>IF(NOT(ISNA(MATCH($A46,'from RC'!O$6:O$23,0))),MATCH($A46,'from RC'!O$6:O$23,0))</f>
        <v>14</v>
      </c>
      <c r="U46" s="12">
        <f>IF(NOT(ISNA(MATCH($A46,'from RC'!P$6:P$23,0))),MATCH($A46,'from RC'!P$6:P$23,0))</f>
        <v>6</v>
      </c>
      <c r="V46" t="str">
        <f>IF(B46=0,"",B46)</f>
        <v>Gallant Fox</v>
      </c>
      <c r="X46">
        <f t="shared" si="0"/>
        <v>14</v>
      </c>
    </row>
    <row r="47" spans="1:24" ht="12.75">
      <c r="A47" s="11">
        <v>676</v>
      </c>
      <c r="B47" s="11" t="s">
        <v>56</v>
      </c>
      <c r="C47" s="11" t="s">
        <v>97</v>
      </c>
      <c r="D47" s="12" t="s">
        <v>15</v>
      </c>
      <c r="E47" s="12" t="s">
        <v>15</v>
      </c>
      <c r="F47" s="12" t="s">
        <v>15</v>
      </c>
      <c r="G47" s="12">
        <f>MATCH($A47,'from RC'!E$6:E$23,0)</f>
        <v>14</v>
      </c>
      <c r="H47" s="12">
        <f>MATCH($A47,'from RC'!F$6:F$23,0)</f>
        <v>10</v>
      </c>
      <c r="I47" s="12">
        <f>MATCH($A47,'from RC'!G$6:G$23,0)</f>
        <v>13</v>
      </c>
      <c r="J47" s="12">
        <f>IF(NOT(ISNA(MATCH($A47,'from RC'!H$6:H$23,0))),MATCH($A47,'from RC'!H$6:H$23,0))</f>
        <v>1</v>
      </c>
      <c r="K47" s="12">
        <f>IF(NOT(ISNA(MATCH($A47,'from RC'!I$6:I$23,0))),MATCH($A47,'from RC'!I$6:I$23,0))</f>
        <v>1</v>
      </c>
      <c r="L47" s="12"/>
      <c r="M47" s="12">
        <f>IF(NOT(ISNA(MATCH($A47,'from RC'!J$6:J$23,0))),MATCH($A47,'from RC'!J$6:J$23,0))</f>
        <v>6</v>
      </c>
      <c r="N47" s="12"/>
      <c r="O47" s="12"/>
      <c r="P47" s="12">
        <f>IF(NOT(ISNA(MATCH($A47,'from RC'!K$6:K$23,0))),MATCH($A47,'from RC'!K$6:K$23,0))</f>
        <v>6</v>
      </c>
      <c r="Q47" s="12">
        <f>IF(NOT(ISNA(MATCH($A47,'from RC'!L$6:L$23,0))),MATCH($A47,'from RC'!L$6:L$23,0))</f>
        <v>9</v>
      </c>
      <c r="R47" s="12"/>
      <c r="S47" s="12">
        <f>IF(NOT(ISNA(MATCH($A47,'from RC'!N$6:N$23,0))),MATCH($A47,'from RC'!N$6:N$23,0))</f>
        <v>6</v>
      </c>
      <c r="T47" s="12">
        <f>IF(NOT(ISNA(MATCH($A47,'from RC'!O$6:O$23,0))),MATCH($A47,'from RC'!O$6:O$23,0))</f>
        <v>6</v>
      </c>
      <c r="U47" s="12">
        <f>IF(NOT(ISNA(MATCH($A47,'from RC'!P$6:P$23,0))),MATCH($A47,'from RC'!P$6:P$23,0))</f>
        <v>7</v>
      </c>
      <c r="V47" t="str">
        <f>IF(B47=0,"",B47)</f>
        <v>Paradox</v>
      </c>
      <c r="X47">
        <f t="shared" si="0"/>
        <v>14</v>
      </c>
    </row>
    <row r="48" spans="1:24" ht="12.75">
      <c r="A48" s="11">
        <v>589</v>
      </c>
      <c r="B48" s="11" t="s">
        <v>55</v>
      </c>
      <c r="C48" s="11" t="s">
        <v>98</v>
      </c>
      <c r="D48" s="12"/>
      <c r="E48" s="12"/>
      <c r="F48" s="12"/>
      <c r="G48" s="12"/>
      <c r="H48" s="12"/>
      <c r="I48" s="12"/>
      <c r="J48" s="12"/>
      <c r="K48" s="12"/>
      <c r="L48" s="12"/>
      <c r="M48" s="12"/>
      <c r="N48" s="12"/>
      <c r="O48" s="12"/>
      <c r="P48" s="12"/>
      <c r="Q48" s="12"/>
      <c r="R48" s="12"/>
      <c r="S48" s="12"/>
      <c r="T48" s="12"/>
      <c r="U48" s="12"/>
      <c r="V48" t="str">
        <f>IF(B48=0,"",B48)</f>
        <v>Moonraker</v>
      </c>
      <c r="X48">
        <f t="shared" si="0"/>
        <v>0</v>
      </c>
    </row>
    <row r="49" spans="1:23" ht="12.75">
      <c r="A49" s="11"/>
      <c r="B49" s="11"/>
      <c r="C49" s="11"/>
      <c r="D49" s="12"/>
      <c r="E49" s="12"/>
      <c r="F49" s="12"/>
      <c r="G49" s="12"/>
      <c r="H49" s="12"/>
      <c r="I49" s="12"/>
      <c r="J49" s="12"/>
      <c r="K49" s="12"/>
      <c r="L49" s="12"/>
      <c r="M49" s="12"/>
      <c r="N49" s="12"/>
      <c r="O49" s="12"/>
      <c r="P49" s="12"/>
      <c r="Q49" s="12"/>
      <c r="R49" s="12"/>
      <c r="S49" s="12"/>
      <c r="T49" s="12"/>
      <c r="U49" s="12"/>
      <c r="V49">
        <f>IF(B49=0,"",B49)</f>
      </c>
      <c r="W49">
        <f>IF(B49=0,"",B49)</f>
      </c>
    </row>
    <row r="50" spans="1:23" ht="12.75">
      <c r="A50" s="11"/>
      <c r="B50" s="11"/>
      <c r="C50" s="11"/>
      <c r="D50" s="12"/>
      <c r="E50" s="12"/>
      <c r="F50" s="12"/>
      <c r="G50" s="12"/>
      <c r="H50" s="12"/>
      <c r="I50" s="12"/>
      <c r="J50" s="12"/>
      <c r="K50" s="12"/>
      <c r="L50" s="12"/>
      <c r="M50" s="12"/>
      <c r="N50" s="12"/>
      <c r="O50" s="12"/>
      <c r="P50" s="12"/>
      <c r="Q50" s="12"/>
      <c r="R50" s="12"/>
      <c r="S50" s="12"/>
      <c r="T50" s="12"/>
      <c r="U50" s="12"/>
      <c r="V50">
        <f>IF(B50=0,"",B50)</f>
      </c>
      <c r="W50">
        <f>IF(B50=0,"",B50)</f>
      </c>
    </row>
    <row r="51" spans="2:23" ht="12.75">
      <c r="B51" s="20" t="s">
        <v>52</v>
      </c>
      <c r="S51" s="1"/>
      <c r="T51" s="1"/>
      <c r="U51" s="1"/>
      <c r="V51" s="1"/>
      <c r="W51" s="2"/>
    </row>
    <row r="52" spans="2:23" ht="12.75">
      <c r="B52" s="21"/>
      <c r="S52" s="1"/>
      <c r="T52" s="1"/>
      <c r="U52" s="1"/>
      <c r="V52" s="1"/>
      <c r="W52" s="2"/>
    </row>
    <row r="53" spans="2:27" ht="12.75">
      <c r="B53" t="s">
        <v>5</v>
      </c>
      <c r="D53" s="8">
        <f aca="true" t="shared" si="1" ref="D53:J53">COUNTA(D31:D50)-COUNTIF(D31:D50,"dnc")-COUNTIF(D31:D50,"bye")</f>
        <v>13</v>
      </c>
      <c r="E53" s="8">
        <f t="shared" si="1"/>
        <v>13</v>
      </c>
      <c r="F53" s="8">
        <f t="shared" si="1"/>
        <v>13</v>
      </c>
      <c r="G53" s="8">
        <f t="shared" si="1"/>
        <v>15</v>
      </c>
      <c r="H53" s="8">
        <f t="shared" si="1"/>
        <v>16</v>
      </c>
      <c r="I53" s="8">
        <f t="shared" si="1"/>
        <v>15</v>
      </c>
      <c r="J53" s="8">
        <f t="shared" si="1"/>
        <v>16</v>
      </c>
      <c r="K53" s="8">
        <f aca="true" t="shared" si="2" ref="K53:U53">COUNTA(K31:K50)-COUNTIF(K31:K50,"dnc")-COUNTIF(K31:K50,"bye")</f>
        <v>16</v>
      </c>
      <c r="L53" s="8">
        <f t="shared" si="2"/>
        <v>0</v>
      </c>
      <c r="M53" s="8">
        <f t="shared" si="2"/>
        <v>16</v>
      </c>
      <c r="N53" s="8">
        <f t="shared" si="2"/>
        <v>0</v>
      </c>
      <c r="O53" s="8">
        <f t="shared" si="2"/>
        <v>0</v>
      </c>
      <c r="P53" s="8">
        <f t="shared" si="2"/>
        <v>13</v>
      </c>
      <c r="Q53" s="8">
        <f t="shared" si="2"/>
        <v>13</v>
      </c>
      <c r="R53" s="8">
        <f t="shared" si="2"/>
        <v>0</v>
      </c>
      <c r="S53" s="8">
        <f t="shared" si="2"/>
        <v>16</v>
      </c>
      <c r="T53" s="8">
        <f t="shared" si="2"/>
        <v>16</v>
      </c>
      <c r="U53" s="8">
        <f t="shared" si="2"/>
        <v>15</v>
      </c>
      <c r="V53" s="1"/>
      <c r="W53" s="1"/>
      <c r="X53" s="1"/>
      <c r="Y53" s="1"/>
      <c r="Z53" s="1"/>
      <c r="AA53" s="1"/>
    </row>
    <row r="54" spans="4:27" ht="12.75">
      <c r="D54" s="15">
        <f>D30</f>
        <v>38540</v>
      </c>
      <c r="E54" s="15">
        <f aca="true" t="shared" si="3" ref="E54:U54">E30</f>
        <v>38540</v>
      </c>
      <c r="F54" s="15">
        <f t="shared" si="3"/>
        <v>38540</v>
      </c>
      <c r="G54" s="15">
        <f t="shared" si="3"/>
        <v>38547</v>
      </c>
      <c r="H54" s="15">
        <f t="shared" si="3"/>
        <v>38547</v>
      </c>
      <c r="I54" s="15">
        <f t="shared" si="3"/>
        <v>38547</v>
      </c>
      <c r="J54" s="15">
        <f t="shared" si="3"/>
        <v>38554</v>
      </c>
      <c r="K54" s="15">
        <f t="shared" si="3"/>
        <v>38554</v>
      </c>
      <c r="L54" s="15">
        <f t="shared" si="3"/>
        <v>38554</v>
      </c>
      <c r="M54" s="15">
        <f t="shared" si="3"/>
        <v>38561</v>
      </c>
      <c r="N54" s="15">
        <f t="shared" si="3"/>
        <v>38561</v>
      </c>
      <c r="O54" s="15">
        <f t="shared" si="3"/>
        <v>38561</v>
      </c>
      <c r="P54" s="15">
        <f t="shared" si="3"/>
        <v>38568</v>
      </c>
      <c r="Q54" s="15">
        <f t="shared" si="3"/>
        <v>38568</v>
      </c>
      <c r="R54" s="15">
        <f t="shared" si="3"/>
        <v>38568</v>
      </c>
      <c r="S54" s="15">
        <f t="shared" si="3"/>
        <v>38575</v>
      </c>
      <c r="T54" s="15">
        <f t="shared" si="3"/>
        <v>38575</v>
      </c>
      <c r="U54" s="15">
        <f t="shared" si="3"/>
        <v>38575</v>
      </c>
      <c r="V54" s="1"/>
      <c r="W54" s="1" t="s">
        <v>7</v>
      </c>
      <c r="X54" s="1" t="s">
        <v>9</v>
      </c>
      <c r="Y54" s="1" t="s">
        <v>13</v>
      </c>
      <c r="Z54" s="1" t="s">
        <v>11</v>
      </c>
      <c r="AA54" s="1"/>
    </row>
    <row r="55" spans="4:30" ht="28.5" customHeight="1">
      <c r="D55" s="1"/>
      <c r="E55" s="1"/>
      <c r="F55" s="1"/>
      <c r="G55" s="1"/>
      <c r="H55" s="1"/>
      <c r="I55" s="1"/>
      <c r="J55" s="1"/>
      <c r="K55" s="1"/>
      <c r="L55" s="1"/>
      <c r="M55" s="1"/>
      <c r="N55" s="1"/>
      <c r="O55" s="1"/>
      <c r="P55" s="1"/>
      <c r="Q55" s="1"/>
      <c r="R55" s="1"/>
      <c r="V55" s="1" t="s">
        <v>12</v>
      </c>
      <c r="W55" s="1" t="s">
        <v>8</v>
      </c>
      <c r="X55" s="1" t="s">
        <v>10</v>
      </c>
      <c r="Y55" s="1" t="s">
        <v>14</v>
      </c>
      <c r="Z55" s="1" t="s">
        <v>12</v>
      </c>
      <c r="AA55" s="1" t="s">
        <v>28</v>
      </c>
      <c r="AC55" s="23" t="s">
        <v>70</v>
      </c>
      <c r="AD55" s="1" t="s">
        <v>75</v>
      </c>
    </row>
    <row r="56" spans="1:29" ht="12.75">
      <c r="A56">
        <f>IF($A31=0,"",$A31)</f>
        <v>52</v>
      </c>
      <c r="B56" t="str">
        <f>IF($B31=0,"",$B31)</f>
        <v>Pinocchio</v>
      </c>
      <c r="C56" t="str">
        <f>IF($C31=0,"",$C31)</f>
        <v>Knowles</v>
      </c>
      <c r="D56" s="9" t="str">
        <f>IF(OR(D31="dnc",D31="dnf",D31="dsq",D31="ocs",D31="raf"),D$53+1,D31)</f>
        <v>bye</v>
      </c>
      <c r="E56" s="9" t="str">
        <f>IF(OR(E31="dnc",E31="dnf",E31="dsq",E31="ocs",E31="raf"),E$53+1,E31)</f>
        <v>bye</v>
      </c>
      <c r="F56" s="9" t="str">
        <f>IF(OR(F31="dnc",F31="dnf",F31="dsq",F31="ocs",F31="raf"),F$53+1,F31)</f>
        <v>bye</v>
      </c>
      <c r="G56" s="9">
        <f>IF(OR(G31="dnc",G31="dnf",G31="dsq",G31="ocs",G31="raf"),G$53+1,G31)</f>
        <v>5</v>
      </c>
      <c r="H56" s="9">
        <f>IF(OR(H31="dnc",H31="dnf",H31="dsq",H31="ocs",H31="raf"),H$53+1,H31)</f>
        <v>2</v>
      </c>
      <c r="I56" s="9">
        <f>IF(OR(I31="dnc",I31="dnf",I31="dsq",I31="ocs",I31="raf"),I$53+1,I31)</f>
        <v>2</v>
      </c>
      <c r="J56" s="9">
        <f>IF(OR(J31="dnc",J31="dnf",J31="dsq",J31="ocs",J31="raf"),J$53+1,J31)</f>
        <v>7</v>
      </c>
      <c r="K56" s="9">
        <f>IF(OR(K31="dnc",K31="dnf",K31="dsq",K31="ocs",K31="raf"),K$53+1,K31)</f>
        <v>3</v>
      </c>
      <c r="L56" s="9">
        <f>IF(OR(L31="dnc",L31="dnf",L31="dsq",L31="ocs",L31="raf"),L$53+1,L31)</f>
        <v>0</v>
      </c>
      <c r="M56" s="9">
        <f>IF(OR(M31="dnc",M31="dnf",M31="dsq",M31="ocs",M31="raf"),M$53+1,M31)</f>
        <v>9</v>
      </c>
      <c r="N56" s="9">
        <f>IF(OR(N31="dnc",N31="dnf",N31="dsq",N31="ocs",N31="raf"),N$53+1,N31)</f>
        <v>0</v>
      </c>
      <c r="O56" s="9">
        <f>IF(OR(O31="dnc",O31="dnf",O31="dsq",O31="ocs",O31="raf"),O$53+1,O31)</f>
        <v>0</v>
      </c>
      <c r="P56" s="9" t="str">
        <f>IF(OR(P31="dnc",P31="dnf",P31="dsq",P31="ocs",P31="raf"),P$53+1,P31)</f>
        <v>bye</v>
      </c>
      <c r="Q56" s="9" t="str">
        <f>IF(OR(Q31="dnc",Q31="dnf",Q31="dsq",Q31="ocs",Q31="raf"),Q$53+1,Q31)</f>
        <v>bye</v>
      </c>
      <c r="R56" s="9">
        <f>IF(OR(R31="dnc",R31="dnf",R31="dsq",R31="ocs",R31="raf"),R$53+1,R31)</f>
        <v>0</v>
      </c>
      <c r="S56" s="9">
        <f>IF(OR(S31="dnc",S31="dnf",S31="dsq",S31="ocs",S31="raf"),S$53+1,S31)</f>
        <v>8</v>
      </c>
      <c r="T56" s="9">
        <f>IF(OR(T31="dnc",T31="dnf",T31="dsq",T31="ocs",T31="raf"),T$53+1,T31)</f>
        <v>7</v>
      </c>
      <c r="U56" s="9">
        <f>IF(OR(U31="dnc",U31="dnf",U31="dsq",U31="ocs",U31="raf"),U$53+1,U31)</f>
        <v>9</v>
      </c>
      <c r="V56" s="9">
        <f>COUNTIF(D56:U56,"bye")</f>
        <v>5</v>
      </c>
      <c r="W56" s="9">
        <f>SUM(D56:U56)</f>
        <v>52</v>
      </c>
      <c r="X56" s="9">
        <f aca="true" t="shared" si="4" ref="X56:X75">LARGE((D56:U56),1)*($C$27&gt;0)+LARGE((D56:U56),2)*($C$27&gt;1)+LARGE((D56:U56),3)*($C$27&gt;2)+LARGE((D56:U56),4)*($C$27&gt;3)</f>
        <v>26</v>
      </c>
      <c r="Y56" s="9">
        <f>W56-X56</f>
        <v>26</v>
      </c>
      <c r="Z56" s="10">
        <f aca="true" t="shared" si="5" ref="Z56:Z75">Y56*($C$26-$C$27)/($C$26-$C$27-V56)</f>
        <v>47.666666666666664</v>
      </c>
      <c r="AA56" s="1">
        <f>IF(RANK(Z56,Z$56:Z$75,1)=1,"",RANK(Z56,Z$56:Z$75,1)-20+C$19+AC56)</f>
        <v>6</v>
      </c>
      <c r="AB56" s="6" t="str">
        <f aca="true" t="shared" si="6" ref="AB56:AB75">IF($B31=0,"",$B31)</f>
        <v>Pinocchio</v>
      </c>
      <c r="AC56" s="25"/>
    </row>
    <row r="57" spans="1:29" ht="12.75">
      <c r="A57">
        <f aca="true" t="shared" si="7" ref="A57:A75">IF($A32=0,"",$A32)</f>
        <v>281</v>
      </c>
      <c r="B57" t="str">
        <f aca="true" t="shared" si="8" ref="B57:B75">IF($B32=0,"",$B32)</f>
        <v>Eightball</v>
      </c>
      <c r="C57" t="str">
        <f aca="true" t="shared" si="9" ref="C57:C73">IF($C32=0,"",$C32)</f>
        <v>Bunting</v>
      </c>
      <c r="D57" s="9">
        <f>IF(OR(D32="dnc",D32="dnf",D32="dsq",D32="ocs",D32="raf"),D$53+1,D32)</f>
        <v>14</v>
      </c>
      <c r="E57" s="9">
        <f>IF(OR(E32="dnc",E32="dnf",E32="dsq",E32="ocs",E32="raf"),E$53+1,E32)</f>
        <v>11</v>
      </c>
      <c r="F57" s="9">
        <f>IF(OR(F32="dnc",F32="dnf",F32="dsq",F32="ocs",F32="raf"),F$53+1,F32)</f>
        <v>13</v>
      </c>
      <c r="G57" s="9">
        <f>IF(OR(G32="dnc",G32="dnf",G32="dsq",G32="ocs",G32="raf"),G$53+1,G32)</f>
        <v>12</v>
      </c>
      <c r="H57" s="9">
        <f>IF(OR(H32="dnc",H32="dnf",H32="dsq",H32="ocs",H32="raf"),H$53+1,H32)</f>
        <v>9</v>
      </c>
      <c r="I57" s="9">
        <f>IF(OR(I32="dnc",I32="dnf",I32="dsq",I32="ocs",I32="raf"),I$53+1,I32)</f>
        <v>14</v>
      </c>
      <c r="J57" s="9">
        <f>IF(OR(J32="dnc",J32="dnf",J32="dsq",J32="ocs",J32="raf"),J$53+1,J32)</f>
        <v>14</v>
      </c>
      <c r="K57" s="9">
        <f>IF(OR(K32="dnc",K32="dnf",K32="dsq",K32="ocs",K32="raf"),K$53+1,K32)</f>
        <v>16</v>
      </c>
      <c r="L57" s="9">
        <f>IF(OR(L32="dnc",L32="dnf",L32="dsq",L32="ocs",L32="raf"),L$53+1,L32)</f>
        <v>0</v>
      </c>
      <c r="M57" s="9">
        <f>IF(OR(M32="dnc",M32="dnf",M32="dsq",M32="ocs",M32="raf"),M$53+1,M32)</f>
        <v>11</v>
      </c>
      <c r="N57" s="9">
        <f>IF(OR(N32="dnc",N32="dnf",N32="dsq",N32="ocs",N32="raf"),N$53+1,N32)</f>
        <v>0</v>
      </c>
      <c r="O57" s="9">
        <f>IF(OR(O32="dnc",O32="dnf",O32="dsq",O32="ocs",O32="raf"),O$53+1,O32)</f>
        <v>0</v>
      </c>
      <c r="P57" s="9">
        <f>IF(OR(P32="dnc",P32="dnf",P32="dsq",P32="ocs",P32="raf"),P$53+1,P32)</f>
        <v>14</v>
      </c>
      <c r="Q57" s="9">
        <f>IF(OR(Q32="dnc",Q32="dnf",Q32="dsq",Q32="ocs",Q32="raf"),Q$53+1,Q32)</f>
        <v>14</v>
      </c>
      <c r="R57" s="9">
        <f>IF(OR(R32="dnc",R32="dnf",R32="dsq",R32="ocs",R32="raf"),R$53+1,R32)</f>
        <v>0</v>
      </c>
      <c r="S57" s="9">
        <f>IF(OR(S32="dnc",S32="dnf",S32="dsq",S32="ocs",S32="raf"),S$53+1,S32)</f>
        <v>17</v>
      </c>
      <c r="T57" s="9">
        <f>IF(OR(T32="dnc",T32="dnf",T32="dsq",T32="ocs",T32="raf"),T$53+1,T32)</f>
        <v>17</v>
      </c>
      <c r="U57" s="9">
        <f>IF(OR(U32="dnc",U32="dnf",U32="dsq",U32="ocs",U32="raf"),U$53+1,U32)</f>
        <v>16</v>
      </c>
      <c r="V57" s="9">
        <f aca="true" t="shared" si="10" ref="V57:V68">COUNTIF(D57:U57,"bye")</f>
        <v>0</v>
      </c>
      <c r="W57" s="9">
        <f aca="true" t="shared" si="11" ref="W57:W68">SUM(D57:U57)</f>
        <v>192</v>
      </c>
      <c r="X57" s="9">
        <f t="shared" si="4"/>
        <v>50</v>
      </c>
      <c r="Y57" s="9">
        <f aca="true" t="shared" si="12" ref="Y57:Y68">W57-X57</f>
        <v>142</v>
      </c>
      <c r="Z57" s="10">
        <f t="shared" si="5"/>
        <v>142</v>
      </c>
      <c r="AA57" s="1">
        <f>IF(RANK(Z57,Z$56:Z$75,1)=1,"",RANK(Z57,Z$56:Z$75,1)-20+C$19+AC57)</f>
        <v>17</v>
      </c>
      <c r="AB57" s="6" t="str">
        <f t="shared" si="6"/>
        <v>Eightball</v>
      </c>
      <c r="AC57" s="25"/>
    </row>
    <row r="58" spans="1:29" ht="12.75">
      <c r="A58">
        <f t="shared" si="7"/>
        <v>249</v>
      </c>
      <c r="B58" t="str">
        <f t="shared" si="8"/>
        <v>Dolce</v>
      </c>
      <c r="C58" t="str">
        <f t="shared" si="9"/>
        <v>Sonn</v>
      </c>
      <c r="D58" s="9">
        <f>IF(OR(D33="dnc",D33="dnf",D33="dsq",D33="ocs",D33="raf"),D$53+1,D33)</f>
        <v>12</v>
      </c>
      <c r="E58" s="9">
        <f>IF(OR(E33="dnc",E33="dnf",E33="dsq",E33="ocs",E33="raf"),E$53+1,E33)</f>
        <v>8</v>
      </c>
      <c r="F58" s="9">
        <f>IF(OR(F33="dnc",F33="dnf",F33="dsq",F33="ocs",F33="raf"),F$53+1,F33)</f>
        <v>11</v>
      </c>
      <c r="G58" s="9">
        <f>IF(OR(G33="dnc",G33="dnf",G33="dsq",G33="ocs",G33="raf"),G$53+1,G33)</f>
        <v>4</v>
      </c>
      <c r="H58" s="9">
        <f>IF(OR(H33="dnc",H33="dnf",H33="dsq",H33="ocs",H33="raf"),H$53+1,H33)</f>
        <v>12</v>
      </c>
      <c r="I58" s="9">
        <f>IF(OR(I33="dnc",I33="dnf",I33="dsq",I33="ocs",I33="raf"),I$53+1,I33)</f>
        <v>7</v>
      </c>
      <c r="J58" s="9">
        <f>IF(OR(J33="dnc",J33="dnf",J33="dsq",J33="ocs",J33="raf"),J$53+1,J33)</f>
        <v>11</v>
      </c>
      <c r="K58" s="9">
        <f>IF(OR(K33="dnc",K33="dnf",K33="dsq",K33="ocs",K33="raf"),K$53+1,K33)</f>
        <v>10</v>
      </c>
      <c r="L58" s="9">
        <f>IF(OR(L33="dnc",L33="dnf",L33="dsq",L33="ocs",L33="raf"),L$53+1,L33)</f>
        <v>0</v>
      </c>
      <c r="M58" s="9">
        <f>IF(OR(M33="dnc",M33="dnf",M33="dsq",M33="ocs",M33="raf"),M$53+1,M33)</f>
        <v>13</v>
      </c>
      <c r="N58" s="9">
        <f>IF(OR(N33="dnc",N33="dnf",N33="dsq",N33="ocs",N33="raf"),N$53+1,N33)</f>
        <v>0</v>
      </c>
      <c r="O58" s="9">
        <f>IF(OR(O33="dnc",O33="dnf",O33="dsq",O33="ocs",O33="raf"),O$53+1,O33)</f>
        <v>0</v>
      </c>
      <c r="P58" s="9">
        <f>IF(OR(P33="dnc",P33="dnf",P33="dsq",P33="ocs",P33="raf"),P$53+1,P33)</f>
        <v>13</v>
      </c>
      <c r="Q58" s="9">
        <f>IF(OR(Q33="dnc",Q33="dnf",Q33="dsq",Q33="ocs",Q33="raf"),Q$53+1,Q33)</f>
        <v>7</v>
      </c>
      <c r="R58" s="9">
        <f>IF(OR(R33="dnc",R33="dnf",R33="dsq",R33="ocs",R33="raf"),R$53+1,R33)</f>
        <v>0</v>
      </c>
      <c r="S58" s="9">
        <f>IF(OR(S33="dnc",S33="dnf",S33="dsq",S33="ocs",S33="raf"),S$53+1,S33)</f>
        <v>16</v>
      </c>
      <c r="T58" s="9">
        <f>IF(OR(T33="dnc",T33="dnf",T33="dsq",T33="ocs",T33="raf"),T$53+1,T33)</f>
        <v>9</v>
      </c>
      <c r="U58" s="9">
        <f>IF(OR(U33="dnc",U33="dnf",U33="dsq",U33="ocs",U33="raf"),U$53+1,U33)</f>
        <v>10</v>
      </c>
      <c r="V58" s="9">
        <f t="shared" si="10"/>
        <v>0</v>
      </c>
      <c r="W58" s="9">
        <f t="shared" si="11"/>
        <v>143</v>
      </c>
      <c r="X58" s="9">
        <f t="shared" si="4"/>
        <v>42</v>
      </c>
      <c r="Y58" s="9">
        <f t="shared" si="12"/>
        <v>101</v>
      </c>
      <c r="Z58" s="10">
        <f t="shared" si="5"/>
        <v>101</v>
      </c>
      <c r="AA58" s="1">
        <f>IF(RANK(Z58,Z$56:Z$75,1)=1,"",RANK(Z58,Z$56:Z$75,1)-20+C$19+AC58)</f>
        <v>13</v>
      </c>
      <c r="AB58" s="6" t="str">
        <f t="shared" si="6"/>
        <v>Dolce</v>
      </c>
      <c r="AC58" s="25"/>
    </row>
    <row r="59" spans="1:29" ht="12.75">
      <c r="A59">
        <f t="shared" si="7"/>
        <v>97</v>
      </c>
      <c r="B59" t="str">
        <f t="shared" si="8"/>
        <v>Schatz</v>
      </c>
      <c r="C59" t="str">
        <f t="shared" si="9"/>
        <v>Herte</v>
      </c>
      <c r="D59" s="9">
        <f>IF(OR(D34="dnc",D34="dnf",D34="dsq",D34="ocs",D34="raf"),D$53+1,D34)</f>
        <v>8</v>
      </c>
      <c r="E59" s="9">
        <f>IF(OR(E34="dnc",E34="dnf",E34="dsq",E34="ocs",E34="raf"),E$53+1,E34)</f>
        <v>9</v>
      </c>
      <c r="F59" s="9">
        <f>IF(OR(F34="dnc",F34="dnf",F34="dsq",F34="ocs",F34="raf"),F$53+1,F34)</f>
        <v>9</v>
      </c>
      <c r="G59" s="9">
        <f>IF(OR(G34="dnc",G34="dnf",G34="dsq",G34="ocs",G34="raf"),G$53+1,G34)</f>
        <v>8</v>
      </c>
      <c r="H59" s="9">
        <f>IF(OR(H34="dnc",H34="dnf",H34="dsq",H34="ocs",H34="raf"),H$53+1,H34)</f>
        <v>13</v>
      </c>
      <c r="I59" s="9">
        <f>IF(OR(I34="dnc",I34="dnf",I34="dsq",I34="ocs",I34="raf"),I$53+1,I34)</f>
        <v>11</v>
      </c>
      <c r="J59" s="9">
        <f>IF(OR(J34="dnc",J34="dnf",J34="dsq",J34="ocs",J34="raf"),J$53+1,J34)</f>
        <v>12</v>
      </c>
      <c r="K59" s="9">
        <f>IF(OR(K34="dnc",K34="dnf",K34="dsq",K34="ocs",K34="raf"),K$53+1,K34)</f>
        <v>7</v>
      </c>
      <c r="L59" s="9">
        <f>IF(OR(L34="dnc",L34="dnf",L34="dsq",L34="ocs",L34="raf"),L$53+1,L34)</f>
        <v>0</v>
      </c>
      <c r="M59" s="9">
        <f>IF(OR(M34="dnc",M34="dnf",M34="dsq",M34="ocs",M34="raf"),M$53+1,M34)</f>
        <v>7</v>
      </c>
      <c r="N59" s="9">
        <f>IF(OR(N34="dnc",N34="dnf",N34="dsq",N34="ocs",N34="raf"),N$53+1,N34)</f>
        <v>0</v>
      </c>
      <c r="O59" s="9">
        <f>IF(OR(O34="dnc",O34="dnf",O34="dsq",O34="ocs",O34="raf"),O$53+1,O34)</f>
        <v>0</v>
      </c>
      <c r="P59" s="9">
        <f>IF(OR(P34="dnc",P34="dnf",P34="dsq",P34="ocs",P34="raf"),P$53+1,P34)</f>
        <v>7</v>
      </c>
      <c r="Q59" s="9">
        <f>IF(OR(Q34="dnc",Q34="dnf",Q34="dsq",Q34="ocs",Q34="raf"),Q$53+1,Q34)</f>
        <v>10</v>
      </c>
      <c r="R59" s="9">
        <f>IF(OR(R34="dnc",R34="dnf",R34="dsq",R34="ocs",R34="raf"),R$53+1,R34)</f>
        <v>0</v>
      </c>
      <c r="S59" s="9">
        <f>IF(OR(S34="dnc",S34="dnf",S34="dsq",S34="ocs",S34="raf"),S$53+1,S34)</f>
        <v>13</v>
      </c>
      <c r="T59" s="9">
        <f>IF(OR(T34="dnc",T34="dnf",T34="dsq",T34="ocs",T34="raf"),T$53+1,T34)</f>
        <v>15</v>
      </c>
      <c r="U59" s="9">
        <f>IF(OR(U34="dnc",U34="dnf",U34="dsq",U34="ocs",U34="raf"),U$53+1,U34)</f>
        <v>13</v>
      </c>
      <c r="V59" s="9">
        <f t="shared" si="10"/>
        <v>0</v>
      </c>
      <c r="W59" s="9">
        <f t="shared" si="11"/>
        <v>142</v>
      </c>
      <c r="X59" s="9">
        <f t="shared" si="4"/>
        <v>41</v>
      </c>
      <c r="Y59" s="9">
        <f t="shared" si="12"/>
        <v>101</v>
      </c>
      <c r="Z59" s="10">
        <f t="shared" si="5"/>
        <v>101</v>
      </c>
      <c r="AA59" s="1">
        <f>IF(RANK(Z59,Z$56:Z$75,1)=1,"",RANK(Z59,Z$56:Z$75,1)-20+C$19+AC59)</f>
        <v>14</v>
      </c>
      <c r="AB59" s="6" t="str">
        <f t="shared" si="6"/>
        <v>Schatz</v>
      </c>
      <c r="AC59" s="25">
        <v>1</v>
      </c>
    </row>
    <row r="60" spans="1:29" ht="12.75">
      <c r="A60">
        <f t="shared" si="7"/>
        <v>205</v>
      </c>
      <c r="B60" t="str">
        <f t="shared" si="8"/>
        <v>The Office</v>
      </c>
      <c r="C60" t="str">
        <f t="shared" si="9"/>
        <v>Coneys</v>
      </c>
      <c r="D60" s="9">
        <f>IF(OR(D35="dnc",D35="dnf",D35="dsq",D35="ocs",D35="raf"),D$53+1,D35)</f>
        <v>10</v>
      </c>
      <c r="E60" s="9">
        <f>IF(OR(E35="dnc",E35="dnf",E35="dsq",E35="ocs",E35="raf"),E$53+1,E35)</f>
        <v>13</v>
      </c>
      <c r="F60" s="9">
        <f>IF(OR(F35="dnc",F35="dnf",F35="dsq",F35="ocs",F35="raf"),F$53+1,F35)</f>
        <v>10</v>
      </c>
      <c r="G60" s="9">
        <f>IF(OR(G35="dnc",G35="dnf",G35="dsq",G35="ocs",G35="raf"),G$53+1,G35)</f>
        <v>10</v>
      </c>
      <c r="H60" s="9">
        <f>IF(OR(H35="dnc",H35="dnf",H35="dsq",H35="ocs",H35="raf"),H$53+1,H35)</f>
        <v>7</v>
      </c>
      <c r="I60" s="9">
        <f>IF(OR(I35="dnc",I35="dnf",I35="dsq",I35="ocs",I35="raf"),I$53+1,I35)</f>
        <v>8</v>
      </c>
      <c r="J60" s="9">
        <f>IF(OR(J35="dnc",J35="dnf",J35="dsq",J35="ocs",J35="raf"),J$53+1,J35)</f>
        <v>3</v>
      </c>
      <c r="K60" s="9">
        <f>IF(OR(K35="dnc",K35="dnf",K35="dsq",K35="ocs",K35="raf"),K$53+1,K35)</f>
        <v>4</v>
      </c>
      <c r="L60" s="9">
        <f>IF(OR(L35="dnc",L35="dnf",L35="dsq",L35="ocs",L35="raf"),L$53+1,L35)</f>
        <v>0</v>
      </c>
      <c r="M60" s="9">
        <f>IF(OR(M35="dnc",M35="dnf",M35="dsq",M35="ocs",M35="raf"),M$53+1,M35)</f>
        <v>16</v>
      </c>
      <c r="N60" s="9">
        <f>IF(OR(N35="dnc",N35="dnf",N35="dsq",N35="ocs",N35="raf"),N$53+1,N35)</f>
        <v>0</v>
      </c>
      <c r="O60" s="9">
        <f>IF(OR(O35="dnc",O35="dnf",O35="dsq",O35="ocs",O35="raf"),O$53+1,O35)</f>
        <v>0</v>
      </c>
      <c r="P60" s="9">
        <f>IF(OR(P35="dnc",P35="dnf",P35="dsq",P35="ocs",P35="raf"),P$53+1,P35)</f>
        <v>9</v>
      </c>
      <c r="Q60" s="9">
        <f>IF(OR(Q35="dnc",Q35="dnf",Q35="dsq",Q35="ocs",Q35="raf"),Q$53+1,Q35)</f>
        <v>8</v>
      </c>
      <c r="R60" s="9">
        <f>IF(OR(R35="dnc",R35="dnf",R35="dsq",R35="ocs",R35="raf"),R$53+1,R35)</f>
        <v>0</v>
      </c>
      <c r="S60" s="9">
        <f>IF(OR(S35="dnc",S35="dnf",S35="dsq",S35="ocs",S35="raf"),S$53+1,S35)</f>
        <v>12</v>
      </c>
      <c r="T60" s="9">
        <f>IF(OR(T35="dnc",T35="dnf",T35="dsq",T35="ocs",T35="raf"),T$53+1,T35)</f>
        <v>8</v>
      </c>
      <c r="U60" s="9">
        <f>IF(OR(U35="dnc",U35="dnf",U35="dsq",U35="ocs",U35="raf"),U$53+1,U35)</f>
        <v>8</v>
      </c>
      <c r="V60" s="9">
        <f t="shared" si="10"/>
        <v>0</v>
      </c>
      <c r="W60" s="9">
        <f t="shared" si="11"/>
        <v>126</v>
      </c>
      <c r="X60" s="9">
        <f t="shared" si="4"/>
        <v>41</v>
      </c>
      <c r="Y60" s="9">
        <f t="shared" si="12"/>
        <v>85</v>
      </c>
      <c r="Z60" s="10">
        <f t="shared" si="5"/>
        <v>85</v>
      </c>
      <c r="AA60" s="1">
        <f>IF(RANK(Z60,Z$56:Z$75,1)=1,"",RANK(Z60,Z$56:Z$75,1)-20+C$19+AC60)</f>
        <v>10</v>
      </c>
      <c r="AB60" s="6" t="str">
        <f t="shared" si="6"/>
        <v>The Office</v>
      </c>
      <c r="AC60" s="25"/>
    </row>
    <row r="61" spans="1:29" ht="12.75">
      <c r="A61">
        <f t="shared" si="7"/>
        <v>175</v>
      </c>
      <c r="B61" t="str">
        <f t="shared" si="8"/>
        <v>Over the Edge</v>
      </c>
      <c r="C61" t="str">
        <f t="shared" si="9"/>
        <v>Scott</v>
      </c>
      <c r="D61" s="9">
        <f>IF(OR(D36="dnc",D36="dnf",D36="dsq",D36="ocs",D36="raf"),D$53+1,D36)</f>
        <v>14</v>
      </c>
      <c r="E61" s="9">
        <f>IF(OR(E36="dnc",E36="dnf",E36="dsq",E36="ocs",E36="raf"),E$53+1,E36)</f>
        <v>14</v>
      </c>
      <c r="F61" s="9">
        <f>IF(OR(F36="dnc",F36="dnf",F36="dsq",F36="ocs",F36="raf"),F$53+1,F36)</f>
        <v>14</v>
      </c>
      <c r="G61" s="9">
        <f>IF(OR(G36="dnc",G36="dnf",G36="dsq",G36="ocs",G36="raf"),G$53+1,G36)</f>
        <v>13</v>
      </c>
      <c r="H61" s="9">
        <f>IF(OR(H36="dnc",H36="dnf",H36="dsq",H36="ocs",H36="raf"),H$53+1,H36)</f>
        <v>11</v>
      </c>
      <c r="I61" s="9">
        <f>IF(OR(I36="dnc",I36="dnf",I36="dsq",I36="ocs",I36="raf"),I$53+1,I36)</f>
        <v>12</v>
      </c>
      <c r="J61" s="9">
        <f>IF(OR(J36="dnc",J36="dnf",J36="dsq",J36="ocs",J36="raf"),J$53+1,J36)</f>
        <v>10</v>
      </c>
      <c r="K61" s="9">
        <f>IF(OR(K36="dnc",K36="dnf",K36="dsq",K36="ocs",K36="raf"),K$53+1,K36)</f>
        <v>13</v>
      </c>
      <c r="L61" s="9">
        <f>IF(OR(L36="dnc",L36="dnf",L36="dsq",L36="ocs",L36="raf"),L$53+1,L36)</f>
        <v>0</v>
      </c>
      <c r="M61" s="9">
        <f>IF(OR(M36="dnc",M36="dnf",M36="dsq",M36="ocs",M36="raf"),M$53+1,M36)</f>
        <v>10</v>
      </c>
      <c r="N61" s="9">
        <f>IF(OR(N36="dnc",N36="dnf",N36="dsq",N36="ocs",N36="raf"),N$53+1,N36)</f>
        <v>0</v>
      </c>
      <c r="O61" s="9">
        <f>IF(OR(O36="dnc",O36="dnf",O36="dsq",O36="ocs",O36="raf"),O$53+1,O36)</f>
        <v>0</v>
      </c>
      <c r="P61" s="9">
        <f>IF(OR(P36="dnc",P36="dnf",P36="dsq",P36="ocs",P36="raf"),P$53+1,P36)</f>
        <v>11</v>
      </c>
      <c r="Q61" s="9">
        <f>IF(OR(Q36="dnc",Q36="dnf",Q36="dsq",Q36="ocs",Q36="raf"),Q$53+1,Q36)</f>
        <v>13</v>
      </c>
      <c r="R61" s="9">
        <f>IF(OR(R36="dnc",R36="dnf",R36="dsq",R36="ocs",R36="raf"),R$53+1,R36)</f>
        <v>0</v>
      </c>
      <c r="S61" s="9">
        <f>IF(OR(S36="dnc",S36="dnf",S36="dsq",S36="ocs",S36="raf"),S$53+1,S36)</f>
        <v>9</v>
      </c>
      <c r="T61" s="9">
        <f>IF(OR(T36="dnc",T36="dnf",T36="dsq",T36="ocs",T36="raf"),T$53+1,T36)</f>
        <v>13</v>
      </c>
      <c r="U61" s="9">
        <f>IF(OR(U36="dnc",U36="dnf",U36="dsq",U36="ocs",U36="raf"),U$53+1,U36)</f>
        <v>12</v>
      </c>
      <c r="V61" s="9">
        <f t="shared" si="10"/>
        <v>0</v>
      </c>
      <c r="W61" s="9">
        <f t="shared" si="11"/>
        <v>169</v>
      </c>
      <c r="X61" s="9">
        <f t="shared" si="4"/>
        <v>42</v>
      </c>
      <c r="Y61" s="9">
        <f t="shared" si="12"/>
        <v>127</v>
      </c>
      <c r="Z61" s="10">
        <f t="shared" si="5"/>
        <v>127</v>
      </c>
      <c r="AA61" s="1">
        <f>IF(RANK(Z61,Z$56:Z$75,1)=1,"",RANK(Z61,Z$56:Z$75,1)-20+C$19+AC61)</f>
        <v>15</v>
      </c>
      <c r="AB61" s="6" t="str">
        <f t="shared" si="6"/>
        <v>Over the Edge</v>
      </c>
      <c r="AC61" s="25"/>
    </row>
    <row r="62" spans="1:29" ht="12.75">
      <c r="A62">
        <f t="shared" si="7"/>
        <v>155</v>
      </c>
      <c r="B62" t="str">
        <f t="shared" si="8"/>
        <v>Boat Formerly Known as Anagazander</v>
      </c>
      <c r="C62" t="str">
        <f t="shared" si="9"/>
        <v>Beckwith</v>
      </c>
      <c r="D62" s="9">
        <f>IF(OR(D37="dnc",D37="dnf",D37="dsq",D37="ocs",D37="raf"),D$53+1,D37)</f>
        <v>2</v>
      </c>
      <c r="E62" s="9">
        <f>IF(OR(E37="dnc",E37="dnf",E37="dsq",E37="ocs",E37="raf"),E$53+1,E37)</f>
        <v>4</v>
      </c>
      <c r="F62" s="9">
        <f>IF(OR(F37="dnc",F37="dnf",F37="dsq",F37="ocs",F37="raf"),F$53+1,F37)</f>
        <v>3</v>
      </c>
      <c r="G62" s="9">
        <f>IF(OR(G37="dnc",G37="dnf",G37="dsq",G37="ocs",G37="raf"),G$53+1,G37)</f>
        <v>6</v>
      </c>
      <c r="H62" s="9">
        <f>IF(OR(H37="dnc",H37="dnf",H37="dsq",H37="ocs",H37="raf"),H$53+1,H37)</f>
        <v>4</v>
      </c>
      <c r="I62" s="9">
        <f>IF(OR(I37="dnc",I37="dnf",I37="dsq",I37="ocs",I37="raf"),I$53+1,I37)</f>
        <v>3</v>
      </c>
      <c r="J62" s="9">
        <f>IF(OR(J37="dnc",J37="dnf",J37="dsq",J37="ocs",J37="raf"),J$53+1,J37)</f>
        <v>9</v>
      </c>
      <c r="K62" s="9">
        <f>IF(OR(K37="dnc",K37="dnf",K37="dsq",K37="ocs",K37="raf"),K$53+1,K37)</f>
        <v>6</v>
      </c>
      <c r="L62" s="9">
        <f>IF(OR(L37="dnc",L37="dnf",L37="dsq",L37="ocs",L37="raf"),L$53+1,L37)</f>
        <v>0</v>
      </c>
      <c r="M62" s="9">
        <f>IF(OR(M37="dnc",M37="dnf",M37="dsq",M37="ocs",M37="raf"),M$53+1,M37)</f>
        <v>8</v>
      </c>
      <c r="N62" s="9">
        <f>IF(OR(N37="dnc",N37="dnf",N37="dsq",N37="ocs",N37="raf"),N$53+1,N37)</f>
        <v>0</v>
      </c>
      <c r="O62" s="9">
        <f>IF(OR(O37="dnc",O37="dnf",O37="dsq",O37="ocs",O37="raf"),O$53+1,O37)</f>
        <v>0</v>
      </c>
      <c r="P62" s="9">
        <f>IF(OR(P37="dnc",P37="dnf",P37="dsq",P37="ocs",P37="raf"),P$53+1,P37)</f>
        <v>5</v>
      </c>
      <c r="Q62" s="9">
        <f>IF(OR(Q37="dnc",Q37="dnf",Q37="dsq",Q37="ocs",Q37="raf"),Q$53+1,Q37)</f>
        <v>3</v>
      </c>
      <c r="R62" s="9">
        <f>IF(OR(R37="dnc",R37="dnf",R37="dsq",R37="ocs",R37="raf"),R$53+1,R37)</f>
        <v>0</v>
      </c>
      <c r="S62" s="9">
        <f>IF(OR(S37="dnc",S37="dnf",S37="dsq",S37="ocs",S37="raf"),S$53+1,S37)</f>
        <v>15</v>
      </c>
      <c r="T62" s="9">
        <f>IF(OR(T37="dnc",T37="dnf",T37="dsq",T37="ocs",T37="raf"),T$53+1,T37)</f>
        <v>5</v>
      </c>
      <c r="U62" s="9">
        <f>IF(OR(U37="dnc",U37="dnf",U37="dsq",U37="ocs",U37="raf"),U$53+1,U37)</f>
        <v>5</v>
      </c>
      <c r="V62" s="9">
        <f t="shared" si="10"/>
        <v>0</v>
      </c>
      <c r="W62" s="9">
        <f t="shared" si="11"/>
        <v>78</v>
      </c>
      <c r="X62" s="9">
        <f t="shared" si="4"/>
        <v>32</v>
      </c>
      <c r="Y62" s="9">
        <f t="shared" si="12"/>
        <v>46</v>
      </c>
      <c r="Z62" s="10">
        <f t="shared" si="5"/>
        <v>46</v>
      </c>
      <c r="AA62" s="1">
        <f>IF(RANK(Z62,Z$56:Z$75,1)=1,"",RANK(Z62,Z$56:Z$75,1)-20+C$19+AC62)</f>
        <v>5</v>
      </c>
      <c r="AB62" s="6" t="str">
        <f t="shared" si="6"/>
        <v>Boat Formerly Known as Anagazander</v>
      </c>
      <c r="AC62" s="25"/>
    </row>
    <row r="63" spans="1:29" ht="12.75">
      <c r="A63">
        <f t="shared" si="7"/>
        <v>485</v>
      </c>
      <c r="B63" t="str">
        <f t="shared" si="8"/>
        <v>Argo III</v>
      </c>
      <c r="C63" t="str">
        <f t="shared" si="9"/>
        <v>Nickerson</v>
      </c>
      <c r="D63" s="9">
        <f>IF(OR(D38="dnc",D38="dnf",D38="dsq",D38="ocs",D38="raf"),D$53+1,D38)</f>
        <v>3</v>
      </c>
      <c r="E63" s="9">
        <f>IF(OR(E38="dnc",E38="dnf",E38="dsq",E38="ocs",E38="raf"),E$53+1,E38)</f>
        <v>1</v>
      </c>
      <c r="F63" s="9">
        <f>IF(OR(F38="dnc",F38="dnf",F38="dsq",F38="ocs",F38="raf"),F$53+1,F38)</f>
        <v>1</v>
      </c>
      <c r="G63" s="9">
        <f>IF(OR(G38="dnc",G38="dnf",G38="dsq",G38="ocs",G38="raf"),G$53+1,G38)</f>
        <v>1</v>
      </c>
      <c r="H63" s="9">
        <f>IF(OR(H38="dnc",H38="dnf",H38="dsq",H38="ocs",H38="raf"),H$53+1,H38)</f>
        <v>1</v>
      </c>
      <c r="I63" s="9">
        <f>IF(OR(I38="dnc",I38="dnf",I38="dsq",I38="ocs",I38="raf"),I$53+1,I38)</f>
        <v>1</v>
      </c>
      <c r="J63" s="9">
        <f>IF(OR(J38="dnc",J38="dnf",J38="dsq",J38="ocs",J38="raf"),J$53+1,J38)</f>
        <v>4</v>
      </c>
      <c r="K63" s="9">
        <f>IF(OR(K38="dnc",K38="dnf",K38="dsq",K38="ocs",K38="raf"),K$53+1,K38)</f>
        <v>9</v>
      </c>
      <c r="L63" s="9">
        <f>IF(OR(L38="dnc",L38="dnf",L38="dsq",L38="ocs",L38="raf"),L$53+1,L38)</f>
        <v>0</v>
      </c>
      <c r="M63" s="9">
        <f>IF(OR(M38="dnc",M38="dnf",M38="dsq",M38="ocs",M38="raf"),M$53+1,M38)</f>
        <v>5</v>
      </c>
      <c r="N63" s="9">
        <f>IF(OR(N38="dnc",N38="dnf",N38="dsq",N38="ocs",N38="raf"),N$53+1,N38)</f>
        <v>0</v>
      </c>
      <c r="O63" s="9">
        <f>IF(OR(O38="dnc",O38="dnf",O38="dsq",O38="ocs",O38="raf"),O$53+1,O38)</f>
        <v>0</v>
      </c>
      <c r="P63" s="9">
        <f>IF(OR(P38="dnc",P38="dnf",P38="dsq",P38="ocs",P38="raf"),P$53+1,P38)</f>
        <v>1</v>
      </c>
      <c r="Q63" s="9">
        <f>IF(OR(Q38="dnc",Q38="dnf",Q38="dsq",Q38="ocs",Q38="raf"),Q$53+1,Q38)</f>
        <v>1</v>
      </c>
      <c r="R63" s="9">
        <f>IF(OR(R38="dnc",R38="dnf",R38="dsq",R38="ocs",R38="raf"),R$53+1,R38)</f>
        <v>0</v>
      </c>
      <c r="S63" s="9">
        <f>IF(OR(S38="dnc",S38="dnf",S38="dsq",S38="ocs",S38="raf"),S$53+1,S38)</f>
        <v>3</v>
      </c>
      <c r="T63" s="9">
        <f>IF(OR(T38="dnc",T38="dnf",T38="dsq",T38="ocs",T38="raf"),T$53+1,T38)</f>
        <v>11</v>
      </c>
      <c r="U63" s="9">
        <f>IF(OR(U38="dnc",U38="dnf",U38="dsq",U38="ocs",U38="raf"),U$53+1,U38)</f>
        <v>1</v>
      </c>
      <c r="V63" s="9">
        <f t="shared" si="10"/>
        <v>0</v>
      </c>
      <c r="W63" s="9">
        <f t="shared" si="11"/>
        <v>43</v>
      </c>
      <c r="X63" s="9">
        <f t="shared" si="4"/>
        <v>25</v>
      </c>
      <c r="Y63" s="9">
        <f t="shared" si="12"/>
        <v>18</v>
      </c>
      <c r="Z63" s="10">
        <f t="shared" si="5"/>
        <v>18</v>
      </c>
      <c r="AA63" s="1">
        <f>IF(RANK(Z63,Z$56:Z$75,1)=1,"",RANK(Z63,Z$56:Z$75,1)-20+C$19+AC63)</f>
        <v>1</v>
      </c>
      <c r="AB63" s="6" t="str">
        <f t="shared" si="6"/>
        <v>Argo III</v>
      </c>
      <c r="AC63" s="25"/>
    </row>
    <row r="64" spans="1:29" ht="12.75">
      <c r="A64">
        <f t="shared" si="7"/>
        <v>16</v>
      </c>
      <c r="B64" t="str">
        <f t="shared" si="8"/>
        <v>Shamrock IV</v>
      </c>
      <c r="C64" t="str">
        <f t="shared" si="9"/>
        <v>Mullen</v>
      </c>
      <c r="D64" s="9">
        <f>IF(OR(D39="dnc",D39="dnf",D39="dsq",D39="ocs",D39="raf"),D$53+1,D39)</f>
        <v>4</v>
      </c>
      <c r="E64" s="9">
        <f>IF(OR(E39="dnc",E39="dnf",E39="dsq",E39="ocs",E39="raf"),E$53+1,E39)</f>
        <v>7</v>
      </c>
      <c r="F64" s="9">
        <f>IF(OR(F39="dnc",F39="dnf",F39="dsq",F39="ocs",F39="raf"),F$53+1,F39)</f>
        <v>2</v>
      </c>
      <c r="G64" s="9">
        <f>IF(OR(G39="dnc",G39="dnf",G39="dsq",G39="ocs",G39="raf"),G$53+1,G39)</f>
        <v>2</v>
      </c>
      <c r="H64" s="9">
        <f>IF(OR(H39="dnc",H39="dnf",H39="dsq",H39="ocs",H39="raf"),H$53+1,H39)</f>
        <v>3</v>
      </c>
      <c r="I64" s="9">
        <f>IF(OR(I39="dnc",I39="dnf",I39="dsq",I39="ocs",I39="raf"),I$53+1,I39)</f>
        <v>16</v>
      </c>
      <c r="J64" s="9">
        <f>IF(OR(J39="dnc",J39="dnf",J39="dsq",J39="ocs",J39="raf"),J$53+1,J39)</f>
        <v>17</v>
      </c>
      <c r="K64" s="9">
        <f>IF(OR(K39="dnc",K39="dnf",K39="dsq",K39="ocs",K39="raf"),K$53+1,K39)</f>
        <v>12</v>
      </c>
      <c r="L64" s="9">
        <f>IF(OR(L39="dnc",L39="dnf",L39="dsq",L39="ocs",L39="raf"),L$53+1,L39)</f>
        <v>0</v>
      </c>
      <c r="M64" s="9">
        <f>IF(OR(M39="dnc",M39="dnf",M39="dsq",M39="ocs",M39="raf"),M$53+1,M39)</f>
        <v>4</v>
      </c>
      <c r="N64" s="9">
        <f>IF(OR(N39="dnc",N39="dnf",N39="dsq",N39="ocs",N39="raf"),N$53+1,N39)</f>
        <v>0</v>
      </c>
      <c r="O64" s="9">
        <f>IF(OR(O39="dnc",O39="dnf",O39="dsq",O39="ocs",O39="raf"),O$53+1,O39)</f>
        <v>0</v>
      </c>
      <c r="P64" s="9">
        <f>IF(OR(P39="dnc",P39="dnf",P39="dsq",P39="ocs",P39="raf"),P$53+1,P39)</f>
        <v>4</v>
      </c>
      <c r="Q64" s="9">
        <f>IF(OR(Q39="dnc",Q39="dnf",Q39="dsq",Q39="ocs",Q39="raf"),Q$53+1,Q39)</f>
        <v>5</v>
      </c>
      <c r="R64" s="9">
        <f>IF(OR(R39="dnc",R39="dnf",R39="dsq",R39="ocs",R39="raf"),R$53+1,R39)</f>
        <v>0</v>
      </c>
      <c r="S64" s="9">
        <f>IF(OR(S39="dnc",S39="dnf",S39="dsq",S39="ocs",S39="raf"),S$53+1,S39)</f>
        <v>4</v>
      </c>
      <c r="T64" s="9">
        <f>IF(OR(T39="dnc",T39="dnf",T39="dsq",T39="ocs",T39="raf"),T$53+1,T39)</f>
        <v>1</v>
      </c>
      <c r="U64" s="9">
        <f>IF(OR(U39="dnc",U39="dnf",U39="dsq",U39="ocs",U39="raf"),U$53+1,U39)</f>
        <v>2</v>
      </c>
      <c r="V64" s="9">
        <f t="shared" si="10"/>
        <v>0</v>
      </c>
      <c r="W64" s="9">
        <f t="shared" si="11"/>
        <v>83</v>
      </c>
      <c r="X64" s="9">
        <f t="shared" si="4"/>
        <v>45</v>
      </c>
      <c r="Y64" s="9">
        <f t="shared" si="12"/>
        <v>38</v>
      </c>
      <c r="Z64" s="10">
        <f t="shared" si="5"/>
        <v>38</v>
      </c>
      <c r="AA64" s="1">
        <f>IF(RANK(Z64,Z$56:Z$75,1)=1,"",RANK(Z64,Z$56:Z$75,1)-20+C$19+AC64)</f>
        <v>4</v>
      </c>
      <c r="AB64" s="6" t="str">
        <f t="shared" si="6"/>
        <v>Shamrock IV</v>
      </c>
      <c r="AC64" s="25"/>
    </row>
    <row r="65" spans="1:29" ht="12.75">
      <c r="A65">
        <f t="shared" si="7"/>
        <v>82</v>
      </c>
      <c r="B65" t="str">
        <f t="shared" si="8"/>
        <v>Blues Power</v>
      </c>
      <c r="C65" t="str">
        <f t="shared" si="9"/>
        <v>Lemaire</v>
      </c>
      <c r="D65" s="9">
        <f>IF(OR(D40="dnc",D40="dnf",D40="dsq",D40="ocs",D40="raf"),D$53+1,D40)</f>
        <v>7</v>
      </c>
      <c r="E65" s="9">
        <f>IF(OR(E40="dnc",E40="dnf",E40="dsq",E40="ocs",E40="raf"),E$53+1,E40)</f>
        <v>5</v>
      </c>
      <c r="F65" s="9">
        <f>IF(OR(F40="dnc",F40="dnf",F40="dsq",F40="ocs",F40="raf"),F$53+1,F40)</f>
        <v>8</v>
      </c>
      <c r="G65" s="9" t="str">
        <f>IF(OR(G40="dnc",G40="dnf",G40="dsq",G40="ocs",G40="raf"),G$53+1,G40)</f>
        <v>bye</v>
      </c>
      <c r="H65" s="9" t="str">
        <f>IF(OR(H40="dnc",H40="dnf",H40="dsq",H40="ocs",H40="raf"),H$53+1,H40)</f>
        <v>bye</v>
      </c>
      <c r="I65" s="9" t="str">
        <f>IF(OR(I40="dnc",I40="dnf",I40="dsq",I40="ocs",I40="raf"),I$53+1,I40)</f>
        <v>bye</v>
      </c>
      <c r="J65" s="9">
        <f>IF(OR(J40="dnc",J40="dnf",J40="dsq",J40="ocs",J40="raf"),J$53+1,J40)</f>
        <v>6</v>
      </c>
      <c r="K65" s="9">
        <f>IF(OR(K40="dnc",K40="dnf",K40="dsq",K40="ocs",K40="raf"),K$53+1,K40)</f>
        <v>5</v>
      </c>
      <c r="L65" s="9">
        <f>IF(OR(L40="dnc",L40="dnf",L40="dsq",L40="ocs",L40="raf"),L$53+1,L40)</f>
        <v>0</v>
      </c>
      <c r="M65" s="9">
        <f>IF(OR(M40="dnc",M40="dnf",M40="dsq",M40="ocs",M40="raf"),M$53+1,M40)</f>
        <v>3</v>
      </c>
      <c r="N65" s="9">
        <f>IF(OR(N40="dnc",N40="dnf",N40="dsq",N40="ocs",N40="raf"),N$53+1,N40)</f>
        <v>0</v>
      </c>
      <c r="O65" s="9">
        <f>IF(OR(O40="dnc",O40="dnf",O40="dsq",O40="ocs",O40="raf"),O$53+1,O40)</f>
        <v>0</v>
      </c>
      <c r="P65" s="9">
        <f>IF(OR(P40="dnc",P40="dnf",P40="dsq",P40="ocs",P40="raf"),P$53+1,P40)</f>
        <v>8</v>
      </c>
      <c r="Q65" s="9">
        <f>IF(OR(Q40="dnc",Q40="dnf",Q40="dsq",Q40="ocs",Q40="raf"),Q$53+1,Q40)</f>
        <v>6</v>
      </c>
      <c r="R65" s="9">
        <f>IF(OR(R40="dnc",R40="dnf",R40="dsq",R40="ocs",R40="raf"),R$53+1,R40)</f>
        <v>0</v>
      </c>
      <c r="S65" s="9">
        <f>IF(OR(S40="dnc",S40="dnf",S40="dsq",S40="ocs",S40="raf"),S$53+1,S40)</f>
        <v>5</v>
      </c>
      <c r="T65" s="9">
        <f>IF(OR(T40="dnc",T40="dnf",T40="dsq",T40="ocs",T40="raf"),T$53+1,T40)</f>
        <v>3</v>
      </c>
      <c r="U65" s="9">
        <f>IF(OR(U40="dnc",U40="dnf",U40="dsq",U40="ocs",U40="raf"),U$53+1,U40)</f>
        <v>16</v>
      </c>
      <c r="V65" s="9">
        <f t="shared" si="10"/>
        <v>3</v>
      </c>
      <c r="W65" s="9">
        <f t="shared" si="11"/>
        <v>72</v>
      </c>
      <c r="X65" s="9">
        <f t="shared" si="4"/>
        <v>32</v>
      </c>
      <c r="Y65" s="9">
        <f t="shared" si="12"/>
        <v>40</v>
      </c>
      <c r="Z65" s="10">
        <f t="shared" si="5"/>
        <v>55</v>
      </c>
      <c r="AA65" s="1">
        <f>IF(RANK(Z65,Z$56:Z$75,1)=1,"",RANK(Z65,Z$56:Z$75,1)-20+C$19+AC65)</f>
        <v>8</v>
      </c>
      <c r="AB65" s="6" t="str">
        <f t="shared" si="6"/>
        <v>Blues Power</v>
      </c>
      <c r="AC65" s="25"/>
    </row>
    <row r="66" spans="1:29" ht="12.75">
      <c r="A66">
        <f t="shared" si="7"/>
        <v>484</v>
      </c>
      <c r="B66" t="str">
        <f t="shared" si="8"/>
        <v>Jolly Mon</v>
      </c>
      <c r="C66" t="str">
        <f t="shared" si="9"/>
        <v>Rochlis/LaVin</v>
      </c>
      <c r="D66" s="9">
        <f>IF(OR(D41="dnc",D41="dnf",D41="dsq",D41="ocs",D41="raf"),D$53+1,D41)</f>
        <v>11</v>
      </c>
      <c r="E66" s="9">
        <f>IF(OR(E41="dnc",E41="dnf",E41="dsq",E41="ocs",E41="raf"),E$53+1,E41)</f>
        <v>12</v>
      </c>
      <c r="F66" s="9">
        <f>IF(OR(F41="dnc",F41="dnf",F41="dsq",F41="ocs",F41="raf"),F$53+1,F41)</f>
        <v>12</v>
      </c>
      <c r="G66" s="9">
        <f>IF(OR(G41="dnc",G41="dnf",G41="dsq",G41="ocs",G41="raf"),G$53+1,G41)</f>
        <v>15</v>
      </c>
      <c r="H66" s="9">
        <f>IF(OR(H41="dnc",H41="dnf",H41="dsq",H41="ocs",H41="raf"),H$53+1,H41)</f>
        <v>17</v>
      </c>
      <c r="I66" s="9">
        <f>IF(OR(I41="dnc",I41="dnf",I41="dsq",I41="ocs",I41="raf"),I$53+1,I41)</f>
        <v>16</v>
      </c>
      <c r="J66" s="9">
        <f>IF(OR(J41="dnc",J41="dnf",J41="dsq",J41="ocs",J41="raf"),J$53+1,J41)</f>
        <v>15</v>
      </c>
      <c r="K66" s="9">
        <f>IF(OR(K41="dnc",K41="dnf",K41="dsq",K41="ocs",K41="raf"),K$53+1,K41)</f>
        <v>8</v>
      </c>
      <c r="L66" s="9">
        <f>IF(OR(L41="dnc",L41="dnf",L41="dsq",L41="ocs",L41="raf"),L$53+1,L41)</f>
        <v>0</v>
      </c>
      <c r="M66" s="9">
        <f>IF(OR(M41="dnc",M41="dnf",M41="dsq",M41="ocs",M41="raf"),M$53+1,M41)</f>
        <v>14</v>
      </c>
      <c r="N66" s="9">
        <f>IF(OR(N41="dnc",N41="dnf",N41="dsq",N41="ocs",N41="raf"),N$53+1,N41)</f>
        <v>0</v>
      </c>
      <c r="O66" s="9">
        <f>IF(OR(O41="dnc",O41="dnf",O41="dsq",O41="ocs",O41="raf"),O$53+1,O41)</f>
        <v>0</v>
      </c>
      <c r="P66" s="9">
        <f>IF(OR(P41="dnc",P41="dnf",P41="dsq",P41="ocs",P41="raf"),P$53+1,P41)</f>
        <v>12</v>
      </c>
      <c r="Q66" s="9">
        <f>IF(OR(Q41="dnc",Q41="dnf",Q41="dsq",Q41="ocs",Q41="raf"),Q$53+1,Q41)</f>
        <v>12</v>
      </c>
      <c r="R66" s="9">
        <f>IF(OR(R41="dnc",R41="dnf",R41="dsq",R41="ocs",R41="raf"),R$53+1,R41)</f>
        <v>0</v>
      </c>
      <c r="S66" s="9">
        <f>IF(OR(S41="dnc",S41="dnf",S41="dsq",S41="ocs",S41="raf"),S$53+1,S41)</f>
        <v>10</v>
      </c>
      <c r="T66" s="9">
        <f>IF(OR(T41="dnc",T41="dnf",T41="dsq",T41="ocs",T41="raf"),T$53+1,T41)</f>
        <v>17</v>
      </c>
      <c r="U66" s="9">
        <f>IF(OR(U41="dnc",U41="dnf",U41="dsq",U41="ocs",U41="raf"),U$53+1,U41)</f>
        <v>16</v>
      </c>
      <c r="V66" s="9">
        <f t="shared" si="10"/>
        <v>0</v>
      </c>
      <c r="W66" s="9">
        <f t="shared" si="11"/>
        <v>187</v>
      </c>
      <c r="X66" s="9">
        <f t="shared" si="4"/>
        <v>50</v>
      </c>
      <c r="Y66" s="9">
        <f t="shared" si="12"/>
        <v>137</v>
      </c>
      <c r="Z66" s="10">
        <f t="shared" si="5"/>
        <v>137</v>
      </c>
      <c r="AA66" s="1">
        <f>IF(RANK(Z66,Z$56:Z$75,1)=1,"",RANK(Z66,Z$56:Z$75,1)-20+C$19+AC66)</f>
        <v>16</v>
      </c>
      <c r="AB66" s="6" t="str">
        <f t="shared" si="6"/>
        <v>Jolly Mon</v>
      </c>
      <c r="AC66" s="25"/>
    </row>
    <row r="67" spans="1:29" ht="12.75">
      <c r="A67">
        <f t="shared" si="7"/>
        <v>158</v>
      </c>
      <c r="B67" t="str">
        <f t="shared" si="8"/>
        <v>Excitable Boy</v>
      </c>
      <c r="C67" t="str">
        <f t="shared" si="9"/>
        <v>Philpot/Delgado</v>
      </c>
      <c r="D67" s="9" t="str">
        <f>IF(OR(D42="dnc",D42="dnf",D42="dsq",D42="ocs",D42="raf"),D$53+1,D42)</f>
        <v>bye</v>
      </c>
      <c r="E67" s="9" t="str">
        <f>IF(OR(E42="dnc",E42="dnf",E42="dsq",E42="ocs",E42="raf"),E$53+1,E42)</f>
        <v>bye</v>
      </c>
      <c r="F67" s="9" t="str">
        <f>IF(OR(F42="dnc",F42="dnf",F42="dsq",F42="ocs",F42="raf"),F$53+1,F42)</f>
        <v>bye</v>
      </c>
      <c r="G67" s="9">
        <f>IF(OR(G42="dnc",G42="dnf",G42="dsq",G42="ocs",G42="raf"),G$53+1,G42)</f>
        <v>7</v>
      </c>
      <c r="H67" s="9">
        <f>IF(OR(H42="dnc",H42="dnf",H42="dsq",H42="ocs",H42="raf"),H$53+1,H42)</f>
        <v>17</v>
      </c>
      <c r="I67" s="9">
        <f>IF(OR(I42="dnc",I42="dnf",I42="dsq",I42="ocs",I42="raf"),I$53+1,I42)</f>
        <v>10</v>
      </c>
      <c r="J67" s="9">
        <f>IF(OR(J42="dnc",J42="dnf",J42="dsq",J42="ocs",J42="raf"),J$53+1,J42)</f>
        <v>2</v>
      </c>
      <c r="K67" s="9">
        <f>IF(OR(K42="dnc",K42="dnf",K42="dsq",K42="ocs",K42="raf"),K$53+1,K42)</f>
        <v>2</v>
      </c>
      <c r="L67" s="9">
        <f>IF(OR(L42="dnc",L42="dnf",L42="dsq",L42="ocs",L42="raf"),L$53+1,L42)</f>
        <v>0</v>
      </c>
      <c r="M67" s="9">
        <f>IF(OR(M42="dnc",M42="dnf",M42="dsq",M42="ocs",M42="raf"),M$53+1,M42)</f>
        <v>1</v>
      </c>
      <c r="N67" s="9">
        <f>IF(OR(N42="dnc",N42="dnf",N42="dsq",N42="ocs",N42="raf"),N$53+1,N42)</f>
        <v>0</v>
      </c>
      <c r="O67" s="9">
        <f>IF(OR(O42="dnc",O42="dnf",O42="dsq",O42="ocs",O42="raf"),O$53+1,O42)</f>
        <v>0</v>
      </c>
      <c r="P67" s="9" t="str">
        <f>IF(OR(P42="dnc",P42="dnf",P42="dsq",P42="ocs",P42="raf"),P$53+1,P42)</f>
        <v>bye</v>
      </c>
      <c r="Q67" s="9" t="str">
        <f>IF(OR(Q42="dnc",Q42="dnf",Q42="dsq",Q42="ocs",Q42="raf"),Q$53+1,Q42)</f>
        <v>bye</v>
      </c>
      <c r="R67" s="9">
        <f>IF(OR(R42="dnc",R42="dnf",R42="dsq",R42="ocs",R42="raf"),R$53+1,R42)</f>
        <v>0</v>
      </c>
      <c r="S67" s="9">
        <f>IF(OR(S42="dnc",S42="dnf",S42="dsq",S42="ocs",S42="raf"),S$53+1,S42)</f>
        <v>1</v>
      </c>
      <c r="T67" s="9">
        <f>IF(OR(T42="dnc",T42="dnf",T42="dsq",T42="ocs",T42="raf"),T$53+1,T42)</f>
        <v>2</v>
      </c>
      <c r="U67" s="9">
        <f>IF(OR(U42="dnc",U42="dnf",U42="dsq",U42="ocs",U42="raf"),U$53+1,U42)</f>
        <v>4</v>
      </c>
      <c r="V67" s="9">
        <f t="shared" si="10"/>
        <v>5</v>
      </c>
      <c r="W67" s="9">
        <f t="shared" si="11"/>
        <v>46</v>
      </c>
      <c r="X67" s="9">
        <f t="shared" si="4"/>
        <v>34</v>
      </c>
      <c r="Y67" s="9">
        <f t="shared" si="12"/>
        <v>12</v>
      </c>
      <c r="Z67" s="10">
        <f t="shared" si="5"/>
        <v>22</v>
      </c>
      <c r="AA67" s="1">
        <f>IF(RANK(Z67,Z$56:Z$75,1)=1,"",RANK(Z67,Z$56:Z$75,1)-20+C$19+AC67)</f>
        <v>2</v>
      </c>
      <c r="AB67" s="6" t="str">
        <f t="shared" si="6"/>
        <v>Excitable Boy</v>
      </c>
      <c r="AC67" s="25"/>
    </row>
    <row r="68" spans="1:29" ht="12.75">
      <c r="A68">
        <f t="shared" si="7"/>
        <v>265</v>
      </c>
      <c r="B68" t="str">
        <f t="shared" si="8"/>
        <v>Gostosa</v>
      </c>
      <c r="C68" t="str">
        <f t="shared" si="9"/>
        <v>Kirchhoff/Hayes</v>
      </c>
      <c r="D68" s="9">
        <f>IF(OR(D43="dnc",D43="dnf",D43="dsq",D43="ocs",D43="raf"),D$53+1,D43)</f>
        <v>5</v>
      </c>
      <c r="E68" s="9">
        <f>IF(OR(E43="dnc",E43="dnf",E43="dsq",E43="ocs",E43="raf"),E$53+1,E43)</f>
        <v>2</v>
      </c>
      <c r="F68" s="9">
        <f>IF(OR(F43="dnc",F43="dnf",F43="dsq",F43="ocs",F43="raf"),F$53+1,F43)</f>
        <v>4</v>
      </c>
      <c r="G68" s="9">
        <f>IF(OR(G43="dnc",G43="dnf",G43="dsq",G43="ocs",G43="raf"),G$53+1,G43)</f>
        <v>3</v>
      </c>
      <c r="H68" s="9">
        <f>IF(OR(H43="dnc",H43="dnf",H43="dsq",H43="ocs",H43="raf"),H$53+1,H43)</f>
        <v>5</v>
      </c>
      <c r="I68" s="9">
        <f>IF(OR(I43="dnc",I43="dnf",I43="dsq",I43="ocs",I43="raf"),I$53+1,I43)</f>
        <v>6</v>
      </c>
      <c r="J68" s="9" t="str">
        <f>IF(OR(J43="dnc",J43="dnf",J43="dsq",J43="ocs",J43="raf"),J$53+1,J43)</f>
        <v>bye</v>
      </c>
      <c r="K68" s="9" t="str">
        <f>IF(OR(K43="dnc",K43="dnf",K43="dsq",K43="ocs",K43="raf"),K$53+1,K43)</f>
        <v>bye</v>
      </c>
      <c r="L68" s="9">
        <f>IF(OR(L43="dnc",L43="dnf",L43="dsq",L43="ocs",L43="raf"),L$53+1,L43)</f>
        <v>0</v>
      </c>
      <c r="M68" s="9" t="str">
        <f>IF(OR(M43="dnc",M43="dnf",M43="dsq",M43="ocs",M43="raf"),M$53+1,M43)</f>
        <v>bye</v>
      </c>
      <c r="N68" s="9">
        <f>IF(OR(N43="dnc",N43="dnf",N43="dsq",N43="ocs",N43="raf"),N$53+1,N43)</f>
        <v>0</v>
      </c>
      <c r="O68" s="9">
        <f>IF(OR(O43="dnc",O43="dnf",O43="dsq",O43="ocs",O43="raf"),O$53+1,O43)</f>
        <v>0</v>
      </c>
      <c r="P68" s="9">
        <f>IF(OR(P43="dnc",P43="dnf",P43="dsq",P43="ocs",P43="raf"),P$53+1,P43)</f>
        <v>2</v>
      </c>
      <c r="Q68" s="9">
        <f>IF(OR(Q43="dnc",Q43="dnf",Q43="dsq",Q43="ocs",Q43="raf"),Q$53+1,Q43)</f>
        <v>2</v>
      </c>
      <c r="R68" s="9">
        <f>IF(OR(R43="dnc",R43="dnf",R43="dsq",R43="ocs",R43="raf"),R$53+1,R43)</f>
        <v>0</v>
      </c>
      <c r="S68" s="9">
        <f>IF(OR(S43="dnc",S43="dnf",S43="dsq",S43="ocs",S43="raf"),S$53+1,S43)</f>
        <v>2</v>
      </c>
      <c r="T68" s="9">
        <f>IF(OR(T43="dnc",T43="dnf",T43="dsq",T43="ocs",T43="raf"),T$53+1,T43)</f>
        <v>12</v>
      </c>
      <c r="U68" s="9">
        <f>IF(OR(U43="dnc",U43="dnf",U43="dsq",U43="ocs",U43="raf"),U$53+1,U43)</f>
        <v>11</v>
      </c>
      <c r="V68" s="9">
        <f t="shared" si="10"/>
        <v>3</v>
      </c>
      <c r="W68" s="9">
        <f t="shared" si="11"/>
        <v>54</v>
      </c>
      <c r="X68" s="9">
        <f t="shared" si="4"/>
        <v>29</v>
      </c>
      <c r="Y68" s="9">
        <f t="shared" si="12"/>
        <v>25</v>
      </c>
      <c r="Z68" s="10">
        <f t="shared" si="5"/>
        <v>34.375</v>
      </c>
      <c r="AA68" s="1">
        <f>IF(RANK(Z68,Z$56:Z$75,1)=1,"",RANK(Z68,Z$56:Z$75,1)-20+C$19+AC68)</f>
        <v>3</v>
      </c>
      <c r="AB68" s="6" t="str">
        <f t="shared" si="6"/>
        <v>Gostosa</v>
      </c>
      <c r="AC68" s="25"/>
    </row>
    <row r="69" spans="1:29" ht="12.75">
      <c r="A69">
        <f t="shared" si="7"/>
        <v>679</v>
      </c>
      <c r="B69" t="str">
        <f t="shared" si="8"/>
        <v>Misty-two-six</v>
      </c>
      <c r="C69" t="str">
        <f t="shared" si="9"/>
        <v>Sibson</v>
      </c>
      <c r="D69" s="9">
        <f>IF(OR(D44="dnc",D44="dnf",D44="dsq",D44="ocs",D44="raf"),D$53+1,D44)</f>
        <v>1</v>
      </c>
      <c r="E69" s="9">
        <f>IF(OR(E44="dnc",E44="dnf",E44="dsq",E44="ocs",E44="raf"),E$53+1,E44)</f>
        <v>3</v>
      </c>
      <c r="F69" s="9">
        <f>IF(OR(F44="dnc",F44="dnf",F44="dsq",F44="ocs",F44="raf"),F$53+1,F44)</f>
        <v>6</v>
      </c>
      <c r="G69" s="9">
        <f>IF(OR(G44="dnc",G44="dnf",G44="dsq",G44="ocs",G44="raf"),G$53+1,G44)</f>
        <v>16</v>
      </c>
      <c r="H69" s="9">
        <f>IF(OR(H44="dnc",H44="dnf",H44="dsq",H44="ocs",H44="raf"),H$53+1,H44)</f>
        <v>8</v>
      </c>
      <c r="I69" s="9">
        <f>IF(OR(I44="dnc",I44="dnf",I44="dsq",I44="ocs",I44="raf"),I$53+1,I44)</f>
        <v>4</v>
      </c>
      <c r="J69" s="9">
        <f>IF(OR(J44="dnc",J44="dnf",J44="dsq",J44="ocs",J44="raf"),J$53+1,J44)</f>
        <v>13</v>
      </c>
      <c r="K69" s="9">
        <f>IF(OR(K44="dnc",K44="dnf",K44="dsq",K44="ocs",K44="raf"),K$53+1,K44)</f>
        <v>15</v>
      </c>
      <c r="L69" s="9">
        <f>IF(OR(L44="dnc",L44="dnf",L44="dsq",L44="ocs",L44="raf"),L$53+1,L44)</f>
        <v>0</v>
      </c>
      <c r="M69" s="9">
        <f>IF(OR(M44="dnc",M44="dnf",M44="dsq",M44="ocs",M44="raf"),M$53+1,M44)</f>
        <v>2</v>
      </c>
      <c r="N69" s="9">
        <f>IF(OR(N44="dnc",N44="dnf",N44="dsq",N44="ocs",N44="raf"),N$53+1,N44)</f>
        <v>0</v>
      </c>
      <c r="O69" s="9">
        <f>IF(OR(O44="dnc",O44="dnf",O44="dsq",O44="ocs",O44="raf"),O$53+1,O44)</f>
        <v>0</v>
      </c>
      <c r="P69" s="9">
        <f>IF(OR(P44="dnc",P44="dnf",P44="dsq",P44="ocs",P44="raf"),P$53+1,P44)</f>
        <v>3</v>
      </c>
      <c r="Q69" s="9">
        <f>IF(OR(Q44="dnc",Q44="dnf",Q44="dsq",Q44="ocs",Q44="raf"),Q$53+1,Q44)</f>
        <v>4</v>
      </c>
      <c r="R69" s="9">
        <f>IF(OR(R44="dnc",R44="dnf",R44="dsq",R44="ocs",R44="raf"),R$53+1,R44)</f>
        <v>0</v>
      </c>
      <c r="S69" s="9">
        <f>IF(OR(S44="dnc",S44="dnf",S44="dsq",S44="ocs",S44="raf"),S$53+1,S44)</f>
        <v>14</v>
      </c>
      <c r="T69" s="9">
        <f>IF(OR(T44="dnc",T44="dnf",T44="dsq",T44="ocs",T44="raf"),T$53+1,T44)</f>
        <v>4</v>
      </c>
      <c r="U69" s="9">
        <f>IF(OR(U44="dnc",U44="dnf",U44="dsq",U44="ocs",U44="raf"),U$53+1,U44)</f>
        <v>3</v>
      </c>
      <c r="V69" s="9">
        <f aca="true" t="shared" si="13" ref="V69:V75">COUNTIF(D69:U69,"bye")</f>
        <v>0</v>
      </c>
      <c r="W69" s="9">
        <f aca="true" t="shared" si="14" ref="W69:W75">SUM(D69:U69)</f>
        <v>96</v>
      </c>
      <c r="X69" s="9">
        <f t="shared" si="4"/>
        <v>45</v>
      </c>
      <c r="Y69" s="9">
        <f aca="true" t="shared" si="15" ref="Y69:Y75">W69-X69</f>
        <v>51</v>
      </c>
      <c r="Z69" s="10">
        <f t="shared" si="5"/>
        <v>51</v>
      </c>
      <c r="AA69" s="1">
        <f>IF(RANK(Z69,Z$56:Z$75,1)=1,"",RANK(Z69,Z$56:Z$75,1)-20+C$19+AC69)</f>
        <v>7</v>
      </c>
      <c r="AB69" s="6" t="str">
        <f t="shared" si="6"/>
        <v>Misty-two-six</v>
      </c>
      <c r="AC69" s="25"/>
    </row>
    <row r="70" spans="1:29" ht="12.75">
      <c r="A70">
        <f t="shared" si="7"/>
        <v>154</v>
      </c>
      <c r="B70" t="str">
        <f t="shared" si="8"/>
        <v>Panic-A-tack</v>
      </c>
      <c r="C70" t="str">
        <f t="shared" si="9"/>
        <v>Gilchrist</v>
      </c>
      <c r="D70" s="9">
        <f>IF(OR(D45="dnc",D45="dnf",D45="dsq",D45="ocs",D45="raf"),D$53+1,D45)</f>
        <v>9</v>
      </c>
      <c r="E70" s="9">
        <f>IF(OR(E45="dnc",E45="dnf",E45="dsq",E45="ocs",E45="raf"),E$53+1,E45)</f>
        <v>6</v>
      </c>
      <c r="F70" s="9">
        <f>IF(OR(F45="dnc",F45="dnf",F45="dsq",F45="ocs",F45="raf"),F$53+1,F45)</f>
        <v>7</v>
      </c>
      <c r="G70" s="9">
        <f>IF(OR(G45="dnc",G45="dnf",G45="dsq",G45="ocs",G45="raf"),G$53+1,G45)</f>
        <v>11</v>
      </c>
      <c r="H70" s="9">
        <f>IF(OR(H45="dnc",H45="dnf",H45="dsq",H45="ocs",H45="raf"),H$53+1,H45)</f>
        <v>6</v>
      </c>
      <c r="I70" s="9">
        <f>IF(OR(I45="dnc",I45="dnf",I45="dsq",I45="ocs",I45="raf"),I$53+1,I45)</f>
        <v>9</v>
      </c>
      <c r="J70" s="9">
        <f>IF(OR(J45="dnc",J45="dnf",J45="dsq",J45="ocs",J45="raf"),J$53+1,J45)</f>
        <v>8</v>
      </c>
      <c r="K70" s="9">
        <f>IF(OR(K45="dnc",K45="dnf",K45="dsq",K45="ocs",K45="raf"),K$53+1,K45)</f>
        <v>11</v>
      </c>
      <c r="L70" s="9">
        <f>IF(OR(L45="dnc",L45="dnf",L45="dsq",L45="ocs",L45="raf"),L$53+1,L45)</f>
        <v>0</v>
      </c>
      <c r="M70" s="9">
        <f>IF(OR(M45="dnc",M45="dnf",M45="dsq",M45="ocs",M45="raf"),M$53+1,M45)</f>
        <v>12</v>
      </c>
      <c r="N70" s="9">
        <f>IF(OR(N45="dnc",N45="dnf",N45="dsq",N45="ocs",N45="raf"),N$53+1,N45)</f>
        <v>0</v>
      </c>
      <c r="O70" s="9">
        <f>IF(OR(O45="dnc",O45="dnf",O45="dsq",O45="ocs",O45="raf"),O$53+1,O45)</f>
        <v>0</v>
      </c>
      <c r="P70" s="9">
        <f>IF(OR(P45="dnc",P45="dnf",P45="dsq",P45="ocs",P45="raf"),P$53+1,P45)</f>
        <v>14</v>
      </c>
      <c r="Q70" s="9">
        <f>IF(OR(Q45="dnc",Q45="dnf",Q45="dsq",Q45="ocs",Q45="raf"),Q$53+1,Q45)</f>
        <v>14</v>
      </c>
      <c r="R70" s="9">
        <f>IF(OR(R45="dnc",R45="dnf",R45="dsq",R45="ocs",R45="raf"),R$53+1,R45)</f>
        <v>0</v>
      </c>
      <c r="S70" s="9">
        <f>IF(OR(S45="dnc",S45="dnf",S45="dsq",S45="ocs",S45="raf"),S$53+1,S45)</f>
        <v>11</v>
      </c>
      <c r="T70" s="9">
        <f>IF(OR(T45="dnc",T45="dnf",T45="dsq",T45="ocs",T45="raf"),T$53+1,T45)</f>
        <v>10</v>
      </c>
      <c r="U70" s="9">
        <f>IF(OR(U45="dnc",U45="dnf",U45="dsq",U45="ocs",U45="raf"),U$53+1,U45)</f>
        <v>14</v>
      </c>
      <c r="V70" s="9">
        <f t="shared" si="13"/>
        <v>0</v>
      </c>
      <c r="W70" s="9">
        <f t="shared" si="14"/>
        <v>142</v>
      </c>
      <c r="X70" s="9">
        <f t="shared" si="4"/>
        <v>42</v>
      </c>
      <c r="Y70" s="9">
        <f t="shared" si="15"/>
        <v>100</v>
      </c>
      <c r="Z70" s="10">
        <f t="shared" si="5"/>
        <v>100</v>
      </c>
      <c r="AA70" s="1">
        <f>IF(RANK(Z70,Z$56:Z$75,1)=1,"",RANK(Z70,Z$56:Z$75,1)-20+C$19+AC70)</f>
        <v>12</v>
      </c>
      <c r="AB70" s="6" t="str">
        <f t="shared" si="6"/>
        <v>Panic-A-tack</v>
      </c>
      <c r="AC70" s="25"/>
    </row>
    <row r="71" spans="1:29" ht="12.75">
      <c r="A71">
        <f t="shared" si="7"/>
        <v>588</v>
      </c>
      <c r="B71" t="str">
        <f t="shared" si="8"/>
        <v>Gallant Fox</v>
      </c>
      <c r="C71" t="str">
        <f t="shared" si="9"/>
        <v>Dempsey</v>
      </c>
      <c r="D71" s="9">
        <f>IF(OR(D46="dnc",D46="dnf",D46="dsq",D46="ocs",D46="raf"),D$53+1,D46)</f>
        <v>6</v>
      </c>
      <c r="E71" s="9">
        <f>IF(OR(E46="dnc",E46="dnf",E46="dsq",E46="ocs",E46="raf"),E$53+1,E46)</f>
        <v>10</v>
      </c>
      <c r="F71" s="9">
        <f>IF(OR(F46="dnc",F46="dnf",F46="dsq",F46="ocs",F46="raf"),F$53+1,F46)</f>
        <v>5</v>
      </c>
      <c r="G71" s="9">
        <f>IF(OR(G46="dnc",G46="dnf",G46="dsq",G46="ocs",G46="raf"),G$53+1,G46)</f>
        <v>9</v>
      </c>
      <c r="H71" s="9">
        <f>IF(OR(H46="dnc",H46="dnf",H46="dsq",H46="ocs",H46="raf"),H$53+1,H46)</f>
        <v>14</v>
      </c>
      <c r="I71" s="9">
        <f>IF(OR(I46="dnc",I46="dnf",I46="dsq",I46="ocs",I46="raf"),I$53+1,I46)</f>
        <v>5</v>
      </c>
      <c r="J71" s="9">
        <f>IF(OR(J46="dnc",J46="dnf",J46="dsq",J46="ocs",J46="raf"),J$53+1,J46)</f>
        <v>5</v>
      </c>
      <c r="K71" s="9">
        <f>IF(OR(K46="dnc",K46="dnf",K46="dsq",K46="ocs",K46="raf"),K$53+1,K46)</f>
        <v>14</v>
      </c>
      <c r="L71" s="9">
        <f>IF(OR(L46="dnc",L46="dnf",L46="dsq",L46="ocs",L46="raf"),L$53+1,L46)</f>
        <v>0</v>
      </c>
      <c r="M71" s="9">
        <f>IF(OR(M46="dnc",M46="dnf",M46="dsq",M46="ocs",M46="raf"),M$53+1,M46)</f>
        <v>15</v>
      </c>
      <c r="N71" s="9">
        <f>IF(OR(N46="dnc",N46="dnf",N46="dsq",N46="ocs",N46="raf"),N$53+1,N46)</f>
        <v>0</v>
      </c>
      <c r="O71" s="9">
        <f>IF(OR(O46="dnc",O46="dnf",O46="dsq",O46="ocs",O46="raf"),O$53+1,O46)</f>
        <v>0</v>
      </c>
      <c r="P71" s="9">
        <f>IF(OR(P46="dnc",P46="dnf",P46="dsq",P46="ocs",P46="raf"),P$53+1,P46)</f>
        <v>10</v>
      </c>
      <c r="Q71" s="9">
        <f>IF(OR(Q46="dnc",Q46="dnf",Q46="dsq",Q46="ocs",Q46="raf"),Q$53+1,Q46)</f>
        <v>11</v>
      </c>
      <c r="R71" s="9">
        <f>IF(OR(R46="dnc",R46="dnf",R46="dsq",R46="ocs",R46="raf"),R$53+1,R46)</f>
        <v>0</v>
      </c>
      <c r="S71" s="9">
        <f>IF(OR(S46="dnc",S46="dnf",S46="dsq",S46="ocs",S46="raf"),S$53+1,S46)</f>
        <v>7</v>
      </c>
      <c r="T71" s="9">
        <f>IF(OR(T46="dnc",T46="dnf",T46="dsq",T46="ocs",T46="raf"),T$53+1,T46)</f>
        <v>14</v>
      </c>
      <c r="U71" s="9">
        <f>IF(OR(U46="dnc",U46="dnf",U46="dsq",U46="ocs",U46="raf"),U$53+1,U46)</f>
        <v>6</v>
      </c>
      <c r="V71" s="9">
        <f t="shared" si="13"/>
        <v>0</v>
      </c>
      <c r="W71" s="9">
        <f t="shared" si="14"/>
        <v>131</v>
      </c>
      <c r="X71" s="9">
        <f t="shared" si="4"/>
        <v>43</v>
      </c>
      <c r="Y71" s="9">
        <f t="shared" si="15"/>
        <v>88</v>
      </c>
      <c r="Z71" s="10">
        <f t="shared" si="5"/>
        <v>88</v>
      </c>
      <c r="AA71" s="1">
        <f>IF(RANK(Z71,Z$56:Z$75,1)=1,"",RANK(Z71,Z$56:Z$75,1)-20+C$19+AC71)</f>
        <v>11</v>
      </c>
      <c r="AB71" s="6" t="str">
        <f>IF($B46=0,"",$B46)</f>
        <v>Gallant Fox</v>
      </c>
      <c r="AC71" s="25"/>
    </row>
    <row r="72" spans="1:29" ht="12.75">
      <c r="A72">
        <f>IF($A47=0,"",$A47)</f>
        <v>676</v>
      </c>
      <c r="B72" t="str">
        <f t="shared" si="8"/>
        <v>Paradox</v>
      </c>
      <c r="C72" t="str">
        <f t="shared" si="9"/>
        <v>Stowe</v>
      </c>
      <c r="D72" s="9">
        <f>IF(OR(D47="dnc",D47="dnf",D47="dsq",D47="ocs",D47="raf"),D$53+1,D47)</f>
        <v>14</v>
      </c>
      <c r="E72" s="9">
        <f>IF(OR(E47="dnc",E47="dnf",E47="dsq",E47="ocs",E47="raf"),E$53+1,E47)</f>
        <v>14</v>
      </c>
      <c r="F72" s="9">
        <f>IF(OR(F47="dnc",F47="dnf",F47="dsq",F47="ocs",F47="raf"),F$53+1,F47)</f>
        <v>14</v>
      </c>
      <c r="G72" s="9">
        <f>IF(OR(G47="dnc",G47="dnf",G47="dsq",G47="ocs",G47="raf"),G$53+1,G47)</f>
        <v>14</v>
      </c>
      <c r="H72" s="9">
        <f>IF(OR(H47="dnc",H47="dnf",H47="dsq",H47="ocs",H47="raf"),H$53+1,H47)</f>
        <v>10</v>
      </c>
      <c r="I72" s="9">
        <f>IF(OR(I47="dnc",I47="dnf",I47="dsq",I47="ocs",I47="raf"),I$53+1,I47)</f>
        <v>13</v>
      </c>
      <c r="J72" s="9">
        <f>IF(OR(J47="dnc",J47="dnf",J47="dsq",J47="ocs",J47="raf"),J$53+1,J47)</f>
        <v>1</v>
      </c>
      <c r="K72" s="9">
        <f>IF(OR(K47="dnc",K47="dnf",K47="dsq",K47="ocs",K47="raf"),K$53+1,K47)</f>
        <v>1</v>
      </c>
      <c r="L72" s="9">
        <f>IF(OR(L47="dnc",L47="dnf",L47="dsq",L47="ocs",L47="raf"),L$53+1,L47)</f>
        <v>0</v>
      </c>
      <c r="M72" s="9">
        <f>IF(OR(M47="dnc",M47="dnf",M47="dsq",M47="ocs",M47="raf"),M$53+1,M47)</f>
        <v>6</v>
      </c>
      <c r="N72" s="9">
        <f>IF(OR(N47="dnc",N47="dnf",N47="dsq",N47="ocs",N47="raf"),N$53+1,N47)</f>
        <v>0</v>
      </c>
      <c r="O72" s="9">
        <f>IF(OR(O47="dnc",O47="dnf",O47="dsq",O47="ocs",O47="raf"),O$53+1,O47)</f>
        <v>0</v>
      </c>
      <c r="P72" s="9">
        <f>IF(OR(P47="dnc",P47="dnf",P47="dsq",P47="ocs",P47="raf"),P$53+1,P47)</f>
        <v>6</v>
      </c>
      <c r="Q72" s="9">
        <f>IF(OR(Q47="dnc",Q47="dnf",Q47="dsq",Q47="ocs",Q47="raf"),Q$53+1,Q47)</f>
        <v>9</v>
      </c>
      <c r="R72" s="9">
        <f>IF(OR(R47="dnc",R47="dnf",R47="dsq",R47="ocs",R47="raf"),R$53+1,R47)</f>
        <v>0</v>
      </c>
      <c r="S72" s="9">
        <f>IF(OR(S47="dnc",S47="dnf",S47="dsq",S47="ocs",S47="raf"),S$53+1,S47)</f>
        <v>6</v>
      </c>
      <c r="T72" s="9">
        <f>IF(OR(T47="dnc",T47="dnf",T47="dsq",T47="ocs",T47="raf"),T$53+1,T47)</f>
        <v>6</v>
      </c>
      <c r="U72" s="9">
        <f>IF(OR(U47="dnc",U47="dnf",U47="dsq",U47="ocs",U47="raf"),U$53+1,U47)</f>
        <v>7</v>
      </c>
      <c r="V72" s="9">
        <f t="shared" si="13"/>
        <v>0</v>
      </c>
      <c r="W72" s="9">
        <f t="shared" si="14"/>
        <v>121</v>
      </c>
      <c r="X72" s="9">
        <f t="shared" si="4"/>
        <v>42</v>
      </c>
      <c r="Y72" s="9">
        <f t="shared" si="15"/>
        <v>79</v>
      </c>
      <c r="Z72" s="10">
        <f t="shared" si="5"/>
        <v>79</v>
      </c>
      <c r="AA72" s="1">
        <f>IF(RANK(Z72,Z$56:Z$75,1)=1,"",RANK(Z72,Z$56:Z$75,1)-20+C$19+AC72)</f>
        <v>9</v>
      </c>
      <c r="AB72" s="6" t="str">
        <f>IF($B47=0,"",$B47)</f>
        <v>Paradox</v>
      </c>
      <c r="AC72" s="25"/>
    </row>
    <row r="73" spans="1:29" ht="12.75">
      <c r="A73">
        <f t="shared" si="7"/>
        <v>589</v>
      </c>
      <c r="B73" t="str">
        <f t="shared" si="8"/>
        <v>Moonraker</v>
      </c>
      <c r="C73" t="str">
        <f t="shared" si="9"/>
        <v>Simmons</v>
      </c>
      <c r="D73" s="9">
        <f>IF(OR(D48="dnc",D48="dnf",D48="dsq",D48="ocs",D48="raf"),D$53+1,D48)</f>
        <v>0</v>
      </c>
      <c r="E73" s="9">
        <f>IF(OR(E48="dnc",E48="dnf",E48="dsq",E48="ocs",E48="raf"),E$53+1,E48)</f>
        <v>0</v>
      </c>
      <c r="F73" s="9">
        <f>IF(OR(F48="dnc",F48="dnf",F48="dsq",F48="ocs",F48="raf"),F$53+1,F48)</f>
        <v>0</v>
      </c>
      <c r="G73" s="9">
        <f>IF(OR(G48="dnc",G48="dnf",G48="dsq",G48="ocs",G48="raf"),G$53+1,G48)</f>
        <v>0</v>
      </c>
      <c r="H73" s="9">
        <f>IF(OR(H48="dnc",H48="dnf",H48="dsq",H48="ocs",H48="raf"),H$53+1,H48)</f>
        <v>0</v>
      </c>
      <c r="I73" s="9">
        <f>IF(OR(I48="dnc",I48="dnf",I48="dsq",I48="ocs",I48="raf"),I$53+1,I48)</f>
        <v>0</v>
      </c>
      <c r="J73" s="9">
        <f>IF(OR(J48="dnc",J48="dnf",J48="dsq",J48="ocs",J48="raf"),J$53+1,J48)</f>
        <v>0</v>
      </c>
      <c r="K73" s="9">
        <f>IF(OR(K48="dnc",K48="dnf",K48="dsq",K48="ocs",K48="raf"),K$53+1,K48)</f>
        <v>0</v>
      </c>
      <c r="L73" s="9">
        <f>IF(OR(L48="dnc",L48="dnf",L48="dsq",L48="ocs",L48="raf"),L$53+1,L48)</f>
        <v>0</v>
      </c>
      <c r="M73" s="9">
        <f>IF(OR(M48="dnc",M48="dnf",M48="dsq",M48="ocs",M48="raf"),M$53+1,M48)</f>
        <v>0</v>
      </c>
      <c r="N73" s="9">
        <f>IF(OR(N48="dnc",N48="dnf",N48="dsq",N48="ocs",N48="raf"),N$53+1,N48)</f>
        <v>0</v>
      </c>
      <c r="O73" s="9">
        <f>IF(OR(O48="dnc",O48="dnf",O48="dsq",O48="ocs",O48="raf"),O$53+1,O48)</f>
        <v>0</v>
      </c>
      <c r="P73" s="9">
        <f>IF(OR(P48="dnc",P48="dnf",P48="dsq",P48="ocs",P48="raf"),P$53+1,P48)</f>
        <v>0</v>
      </c>
      <c r="Q73" s="9">
        <f>IF(OR(Q48="dnc",Q48="dnf",Q48="dsq",Q48="ocs",Q48="raf"),Q$53+1,Q48)</f>
        <v>0</v>
      </c>
      <c r="R73" s="9">
        <f>IF(OR(R48="dnc",R48="dnf",R48="dsq",R48="ocs",R48="raf"),R$53+1,R48)</f>
        <v>0</v>
      </c>
      <c r="S73" s="9">
        <f>IF(OR(S48="dnc",S48="dnf",S48="dsq",S48="ocs",S48="raf"),S$53+1,S48)</f>
        <v>0</v>
      </c>
      <c r="T73" s="9">
        <f>IF(OR(T48="dnc",T48="dnf",T48="dsq",T48="ocs",T48="raf"),T$53+1,T48)</f>
        <v>0</v>
      </c>
      <c r="U73" s="9">
        <f>IF(OR(U48="dnc",U48="dnf",U48="dsq",U48="ocs",U48="raf"),U$53+1,U48)</f>
        <v>0</v>
      </c>
      <c r="V73" s="9">
        <f t="shared" si="13"/>
        <v>0</v>
      </c>
      <c r="W73" s="9">
        <f t="shared" si="14"/>
        <v>0</v>
      </c>
      <c r="X73" s="9">
        <f t="shared" si="4"/>
        <v>0</v>
      </c>
      <c r="Y73" s="9">
        <f t="shared" si="15"/>
        <v>0</v>
      </c>
      <c r="Z73" s="10">
        <f t="shared" si="5"/>
        <v>0</v>
      </c>
      <c r="AA73" s="1">
        <f>IF(RANK(Z73,Z$56:Z$75,1)=1,"",RANK(Z73,Z$56:Z$75,1)-20+C$19+AC73)</f>
      </c>
      <c r="AB73" s="6" t="str">
        <f>IF($B48=0,"",$B48)</f>
        <v>Moonraker</v>
      </c>
      <c r="AC73" s="25"/>
    </row>
    <row r="74" spans="1:29" ht="12.75">
      <c r="A74">
        <f t="shared" si="7"/>
      </c>
      <c r="B74">
        <f t="shared" si="8"/>
      </c>
      <c r="D74" s="9">
        <f>IF(OR(D49="dnc",D49="dnf",D49="dsq",D49="ocs",D49="raf"),D$53+1,D49)</f>
        <v>0</v>
      </c>
      <c r="E74" s="9">
        <f>IF(OR(E49="dnc",E49="dnf",E49="dsq",E49="ocs",E49="raf"),E$53+1,E49)</f>
        <v>0</v>
      </c>
      <c r="F74" s="9">
        <f>IF(OR(F49="dnc",F49="dnf",F49="dsq",F49="ocs",F49="raf"),F$53+1,F49)</f>
        <v>0</v>
      </c>
      <c r="G74" s="9">
        <f>IF(OR(G49="dnc",G49="dnf",G49="dsq",G49="ocs",G49="raf"),G$53+1,G49)</f>
        <v>0</v>
      </c>
      <c r="H74" s="9">
        <f>IF(OR(H49="dnc",H49="dnf",H49="dsq",H49="ocs",H49="raf"),H$53+1,H49)</f>
        <v>0</v>
      </c>
      <c r="I74" s="9">
        <f>IF(OR(I49="dnc",I49="dnf",I49="dsq",I49="ocs",I49="raf"),I$53+1,I49)</f>
        <v>0</v>
      </c>
      <c r="J74" s="9">
        <f>IF(OR(J49="dnc",J49="dnf",J49="dsq",J49="ocs",J49="raf"),J$53+1,J49)</f>
        <v>0</v>
      </c>
      <c r="K74" s="9">
        <f>IF(OR(K49="dnc",K49="dnf",K49="dsq",K49="ocs",K49="raf"),K$53+1,K49)</f>
        <v>0</v>
      </c>
      <c r="L74" s="9">
        <f>IF(OR(L49="dnc",L49="dnf",L49="dsq",L49="ocs",L49="raf"),L$53+1,L49)</f>
        <v>0</v>
      </c>
      <c r="M74" s="9">
        <f>IF(OR(M49="dnc",M49="dnf",M49="dsq",M49="ocs",M49="raf"),M$53+1,M49)</f>
        <v>0</v>
      </c>
      <c r="N74" s="9">
        <f>IF(OR(N49="dnc",N49="dnf",N49="dsq",N49="ocs",N49="raf"),N$53+1,N49)</f>
        <v>0</v>
      </c>
      <c r="O74" s="9">
        <f>IF(OR(O49="dnc",O49="dnf",O49="dsq",O49="ocs",O49="raf"),O$53+1,O49)</f>
        <v>0</v>
      </c>
      <c r="P74" s="9">
        <f>IF(OR(P49="dnc",P49="dnf",P49="dsq",P49="ocs",P49="raf"),P$53+1,P49)</f>
        <v>0</v>
      </c>
      <c r="Q74" s="9">
        <f>IF(OR(Q49="dnc",Q49="dnf",Q49="dsq",Q49="ocs",Q49="raf"),Q$53+1,Q49)</f>
        <v>0</v>
      </c>
      <c r="R74" s="9">
        <f>IF(OR(R49="dnc",R49="dnf",R49="dsq",R49="ocs",R49="raf"),R$53+1,R49)</f>
        <v>0</v>
      </c>
      <c r="S74" s="9">
        <f>IF(OR(S49="dnc",S49="dnf",S49="dsq",S49="ocs",S49="raf"),S$53+1,S49)</f>
        <v>0</v>
      </c>
      <c r="T74" s="9">
        <f>IF(OR(T49="dnc",T49="dnf",T49="dsq",T49="ocs",T49="raf"),T$53+1,T49)</f>
        <v>0</v>
      </c>
      <c r="U74" s="9">
        <f>IF(OR(U49="dnc",U49="dnf",U49="dsq",U49="ocs",U49="raf"),U$53+1,U49)</f>
        <v>0</v>
      </c>
      <c r="V74" s="9">
        <f t="shared" si="13"/>
        <v>0</v>
      </c>
      <c r="W74" s="9">
        <f t="shared" si="14"/>
        <v>0</v>
      </c>
      <c r="X74" s="9">
        <f t="shared" si="4"/>
        <v>0</v>
      </c>
      <c r="Y74" s="9">
        <f t="shared" si="15"/>
        <v>0</v>
      </c>
      <c r="Z74" s="10">
        <f t="shared" si="5"/>
        <v>0</v>
      </c>
      <c r="AA74" s="1">
        <f>IF(RANK(Z74,Z$56:Z$75,1)=1,"",RANK(Z74,Z$56:Z$75,1)-20+C$19+AC74)</f>
      </c>
      <c r="AB74" s="6">
        <f t="shared" si="6"/>
      </c>
      <c r="AC74" s="25"/>
    </row>
    <row r="75" spans="1:29" ht="12.75">
      <c r="A75">
        <f t="shared" si="7"/>
      </c>
      <c r="B75">
        <f t="shared" si="8"/>
      </c>
      <c r="D75" s="9">
        <f>IF(OR(D50="dnc",D50="dnf",D50="dsq",D50="ocs",D50="raf"),D$53+1,D50)</f>
        <v>0</v>
      </c>
      <c r="E75" s="9">
        <f>IF(OR(E50="dnc",E50="dnf",E50="dsq",E50="ocs",E50="raf"),E$53+1,E50)</f>
        <v>0</v>
      </c>
      <c r="F75" s="9">
        <f>IF(OR(F50="dnc",F50="dnf",F50="dsq",F50="ocs",F50="raf"),F$53+1,F50)</f>
        <v>0</v>
      </c>
      <c r="G75" s="9">
        <f>IF(OR(G50="dnc",G50="dnf",G50="dsq",G50="ocs",G50="raf"),G$53+1,G50)</f>
        <v>0</v>
      </c>
      <c r="H75" s="9">
        <f>IF(OR(H50="dnc",H50="dnf",H50="dsq",H50="ocs",H50="raf"),H$53+1,H50)</f>
        <v>0</v>
      </c>
      <c r="I75" s="9">
        <f>IF(OR(I50="dnc",I50="dnf",I50="dsq",I50="ocs",I50="raf"),I$53+1,I50)</f>
        <v>0</v>
      </c>
      <c r="J75" s="9">
        <f>IF(OR(J50="dnc",J50="dnf",J50="dsq",J50="ocs",J50="raf"),J$53+1,J50)</f>
        <v>0</v>
      </c>
      <c r="K75" s="9">
        <f>IF(OR(K50="dnc",K50="dnf",K50="dsq",K50="ocs",K50="raf"),K$53+1,K50)</f>
        <v>0</v>
      </c>
      <c r="L75" s="9">
        <f>IF(OR(L50="dnc",L50="dnf",L50="dsq",L50="ocs",L50="raf"),L$53+1,L50)</f>
        <v>0</v>
      </c>
      <c r="M75" s="9">
        <f>IF(OR(M50="dnc",M50="dnf",M50="dsq",M50="ocs",M50="raf"),M$53+1,M50)</f>
        <v>0</v>
      </c>
      <c r="N75" s="9">
        <f>IF(OR(N50="dnc",N50="dnf",N50="dsq",N50="ocs",N50="raf"),N$53+1,N50)</f>
        <v>0</v>
      </c>
      <c r="O75" s="9">
        <f>IF(OR(O50="dnc",O50="dnf",O50="dsq",O50="ocs",O50="raf"),O$53+1,O50)</f>
        <v>0</v>
      </c>
      <c r="P75" s="9">
        <f>IF(OR(P50="dnc",P50="dnf",P50="dsq",P50="ocs",P50="raf"),P$53+1,P50)</f>
        <v>0</v>
      </c>
      <c r="Q75" s="9">
        <f>IF(OR(Q50="dnc",Q50="dnf",Q50="dsq",Q50="ocs",Q50="raf"),Q$53+1,Q50)</f>
        <v>0</v>
      </c>
      <c r="R75" s="9">
        <f>IF(OR(R50="dnc",R50="dnf",R50="dsq",R50="ocs",R50="raf"),R$53+1,R50)</f>
        <v>0</v>
      </c>
      <c r="S75" s="9">
        <f>IF(OR(S50="dnc",S50="dnf",S50="dsq",S50="ocs",S50="raf"),S$53+1,S50)</f>
        <v>0</v>
      </c>
      <c r="T75" s="9">
        <f>IF(OR(T50="dnc",T50="dnf",T50="dsq",T50="ocs",T50="raf"),T$53+1,T50)</f>
        <v>0</v>
      </c>
      <c r="U75" s="9">
        <f>IF(OR(U50="dnc",U50="dnf",U50="dsq",U50="ocs",U50="raf"),U$53+1,U50)</f>
        <v>0</v>
      </c>
      <c r="V75" s="9">
        <f t="shared" si="13"/>
        <v>0</v>
      </c>
      <c r="W75" s="9">
        <f t="shared" si="14"/>
        <v>0</v>
      </c>
      <c r="X75" s="9">
        <f t="shared" si="4"/>
        <v>0</v>
      </c>
      <c r="Y75" s="9">
        <f t="shared" si="15"/>
        <v>0</v>
      </c>
      <c r="Z75" s="10">
        <f t="shared" si="5"/>
        <v>0</v>
      </c>
      <c r="AA75" s="1">
        <f>IF(RANK(Z75,Z$56:Z$75,1)=1,"",RANK(Z75,Z$56:Z$75,1)-20+C$19+AC75)</f>
      </c>
      <c r="AB75" s="6">
        <f t="shared" si="6"/>
      </c>
      <c r="AC75" s="25"/>
    </row>
    <row r="76" spans="2:29" ht="12.75">
      <c r="B76" s="20" t="s">
        <v>52</v>
      </c>
      <c r="D76" s="1"/>
      <c r="AA76" s="1">
        <f>IF(RANK(Z76,Z$56:Z$75,1)=1,"",RANK(Z76,Z$56:Z$75,1)-20+C$19+AC76)</f>
      </c>
      <c r="AC76" s="25"/>
    </row>
    <row r="77" ht="12.75">
      <c r="C77" s="1"/>
    </row>
    <row r="78" spans="2:25" ht="12.75">
      <c r="B78" s="13"/>
      <c r="C78" s="13"/>
      <c r="D78" s="13"/>
      <c r="E78" s="13"/>
      <c r="F78" s="13"/>
      <c r="G78" s="13"/>
      <c r="H78" s="13"/>
      <c r="I78" s="13"/>
      <c r="J78" s="13"/>
      <c r="K78" s="13"/>
      <c r="L78" s="13"/>
      <c r="M78" s="13"/>
      <c r="N78" s="13"/>
      <c r="O78" s="13"/>
      <c r="P78" s="13"/>
      <c r="Q78" s="13"/>
      <c r="R78" s="13"/>
      <c r="S78" s="13"/>
      <c r="T78" s="13"/>
      <c r="U78" s="13"/>
      <c r="V78" s="13"/>
      <c r="W78" s="13"/>
      <c r="X78" s="13"/>
      <c r="Y78" s="13"/>
    </row>
    <row r="79" spans="2:25" ht="12.75">
      <c r="B79" s="13"/>
      <c r="C79" s="13"/>
      <c r="D79" s="13"/>
      <c r="E79" s="13"/>
      <c r="F79" s="13"/>
      <c r="G79" s="13"/>
      <c r="H79" s="13"/>
      <c r="I79" s="13"/>
      <c r="J79" s="13"/>
      <c r="K79" s="13"/>
      <c r="L79" s="13"/>
      <c r="M79" s="13"/>
      <c r="N79" s="13"/>
      <c r="O79" s="13"/>
      <c r="P79" s="13"/>
      <c r="Q79" s="13"/>
      <c r="R79" s="13"/>
      <c r="S79" s="13"/>
      <c r="T79" s="13"/>
      <c r="U79" s="13"/>
      <c r="V79" s="13"/>
      <c r="W79" s="13"/>
      <c r="X79" s="13"/>
      <c r="Y79" s="13"/>
    </row>
    <row r="80" spans="2:25" ht="12.75">
      <c r="B80" s="13"/>
      <c r="C80" s="13"/>
      <c r="D80" s="13"/>
      <c r="E80" s="13"/>
      <c r="F80" s="13"/>
      <c r="G80" s="13"/>
      <c r="H80" s="13"/>
      <c r="I80" s="13"/>
      <c r="J80" s="13"/>
      <c r="K80" s="13"/>
      <c r="L80" s="13"/>
      <c r="M80" s="13"/>
      <c r="N80" s="13"/>
      <c r="O80" s="13"/>
      <c r="P80" s="13"/>
      <c r="Q80" s="13"/>
      <c r="R80" s="13"/>
      <c r="S80" s="13"/>
      <c r="T80" s="13"/>
      <c r="U80" s="13"/>
      <c r="V80" s="13"/>
      <c r="W80" s="13"/>
      <c r="X80" s="13"/>
      <c r="Y80" s="13"/>
    </row>
    <row r="81" spans="2:25" ht="12.75">
      <c r="B81" s="13"/>
      <c r="C81" s="14"/>
      <c r="D81" s="14"/>
      <c r="E81" s="14"/>
      <c r="F81" s="13"/>
      <c r="G81" s="13"/>
      <c r="H81" s="13"/>
      <c r="I81" s="13"/>
      <c r="J81" s="13"/>
      <c r="K81" s="13"/>
      <c r="L81" s="13"/>
      <c r="M81" s="13"/>
      <c r="N81" s="13"/>
      <c r="O81" s="13"/>
      <c r="P81" s="13"/>
      <c r="Q81" s="13"/>
      <c r="R81" s="13"/>
      <c r="S81" s="13"/>
      <c r="T81" s="13"/>
      <c r="U81" s="13"/>
      <c r="V81" s="13"/>
      <c r="W81" s="13"/>
      <c r="X81" s="13"/>
      <c r="Y81" s="13"/>
    </row>
    <row r="82" spans="3:25" ht="12.75">
      <c r="C82" s="9"/>
      <c r="D82" s="9"/>
      <c r="E82" s="9"/>
      <c r="F82" s="9"/>
      <c r="G82" s="13"/>
      <c r="H82" s="13"/>
      <c r="I82" s="13"/>
      <c r="J82" s="13"/>
      <c r="K82" s="13"/>
      <c r="L82" s="13"/>
      <c r="M82" s="13"/>
      <c r="N82" s="13"/>
      <c r="O82" s="13"/>
      <c r="P82" s="13"/>
      <c r="Q82" s="13"/>
      <c r="R82" s="13"/>
      <c r="S82" s="13"/>
      <c r="T82" s="13"/>
      <c r="U82" s="13"/>
      <c r="V82" s="13"/>
      <c r="W82" s="13"/>
      <c r="X82" s="13"/>
      <c r="Y82" s="13"/>
    </row>
    <row r="83" spans="3:25" ht="12.75">
      <c r="C83" s="9"/>
      <c r="D83" s="9"/>
      <c r="E83" s="9"/>
      <c r="F83" s="9"/>
      <c r="G83" s="13"/>
      <c r="H83" s="13"/>
      <c r="I83" s="13"/>
      <c r="J83" s="13"/>
      <c r="K83" s="13"/>
      <c r="L83" s="13"/>
      <c r="M83" s="13"/>
      <c r="N83" s="13"/>
      <c r="O83" s="13"/>
      <c r="P83" s="13"/>
      <c r="Q83" s="13"/>
      <c r="R83" s="13"/>
      <c r="S83" s="13"/>
      <c r="T83" s="13"/>
      <c r="U83" s="13"/>
      <c r="V83" s="13"/>
      <c r="W83" s="13"/>
      <c r="X83" s="13"/>
      <c r="Y83" s="13"/>
    </row>
    <row r="84" spans="3:25" ht="12.75">
      <c r="C84" s="9"/>
      <c r="D84" s="9"/>
      <c r="E84" s="9"/>
      <c r="F84" s="9"/>
      <c r="G84" s="13"/>
      <c r="H84" s="13"/>
      <c r="I84" s="13"/>
      <c r="J84" s="13"/>
      <c r="K84" s="13"/>
      <c r="L84" s="13"/>
      <c r="M84" s="13"/>
      <c r="N84" s="13"/>
      <c r="O84" s="13"/>
      <c r="P84" s="13"/>
      <c r="Q84" s="13"/>
      <c r="R84" s="13"/>
      <c r="S84" s="13"/>
      <c r="T84" s="13"/>
      <c r="U84" s="13"/>
      <c r="V84" s="13"/>
      <c r="W84" s="13"/>
      <c r="X84" s="13"/>
      <c r="Y84" s="13"/>
    </row>
    <row r="85" spans="3:25" ht="12.75">
      <c r="C85" s="9"/>
      <c r="D85" s="9"/>
      <c r="E85" s="9"/>
      <c r="F85" s="9"/>
      <c r="G85" s="13"/>
      <c r="H85" s="13"/>
      <c r="I85" s="13"/>
      <c r="J85" s="13"/>
      <c r="K85" s="13"/>
      <c r="L85" s="13"/>
      <c r="M85" s="13"/>
      <c r="N85" s="13"/>
      <c r="O85" s="13"/>
      <c r="P85" s="13"/>
      <c r="Q85" s="13"/>
      <c r="R85" s="13"/>
      <c r="S85" s="13"/>
      <c r="T85" s="13"/>
      <c r="U85" s="13"/>
      <c r="V85" s="13"/>
      <c r="W85" s="13"/>
      <c r="X85" s="13"/>
      <c r="Y85" s="13"/>
    </row>
    <row r="86" spans="3:25" ht="12.75">
      <c r="C86" s="9"/>
      <c r="D86" s="9"/>
      <c r="E86" s="9"/>
      <c r="F86" s="9"/>
      <c r="G86" s="13"/>
      <c r="H86" s="13"/>
      <c r="I86" s="13"/>
      <c r="J86" s="13"/>
      <c r="K86" s="13"/>
      <c r="L86" s="13"/>
      <c r="M86" s="13"/>
      <c r="N86" s="13"/>
      <c r="O86" s="13"/>
      <c r="P86" s="13"/>
      <c r="Q86" s="13"/>
      <c r="R86" s="13"/>
      <c r="S86" s="13"/>
      <c r="T86" s="13"/>
      <c r="U86" s="13"/>
      <c r="V86" s="13"/>
      <c r="W86" s="13"/>
      <c r="X86" s="13"/>
      <c r="Y86" s="13"/>
    </row>
    <row r="87" spans="3:25" ht="12.75">
      <c r="C87" s="9"/>
      <c r="D87" s="9"/>
      <c r="E87" s="9"/>
      <c r="F87" s="13"/>
      <c r="G87" s="13"/>
      <c r="H87" s="13"/>
      <c r="I87" s="13"/>
      <c r="J87" s="13"/>
      <c r="K87" s="13"/>
      <c r="L87" s="13"/>
      <c r="M87" s="13"/>
      <c r="N87" s="13"/>
      <c r="O87" s="13"/>
      <c r="P87" s="13"/>
      <c r="Q87" s="13"/>
      <c r="R87" s="13"/>
      <c r="S87" s="13"/>
      <c r="T87" s="13"/>
      <c r="U87" s="13"/>
      <c r="V87" s="13"/>
      <c r="W87" s="13"/>
      <c r="X87" s="13"/>
      <c r="Y87" s="13"/>
    </row>
    <row r="88" spans="3:25" ht="12.75">
      <c r="C88" s="9"/>
      <c r="D88" s="9"/>
      <c r="E88" s="9"/>
      <c r="F88" s="13"/>
      <c r="G88" s="13"/>
      <c r="H88" s="13"/>
      <c r="I88" s="13"/>
      <c r="J88" s="13"/>
      <c r="K88" s="13"/>
      <c r="L88" s="13"/>
      <c r="M88" s="13"/>
      <c r="N88" s="13"/>
      <c r="O88" s="13"/>
      <c r="P88" s="13"/>
      <c r="Q88" s="13"/>
      <c r="R88" s="13"/>
      <c r="S88" s="13"/>
      <c r="T88" s="13"/>
      <c r="U88" s="13"/>
      <c r="V88" s="13"/>
      <c r="W88" s="13"/>
      <c r="X88" s="13"/>
      <c r="Y88" s="13"/>
    </row>
    <row r="89" spans="3:25" ht="12.75">
      <c r="C89" s="9"/>
      <c r="D89" s="9"/>
      <c r="E89" s="9"/>
      <c r="F89" s="13"/>
      <c r="G89" s="13"/>
      <c r="H89" s="13"/>
      <c r="I89" s="13"/>
      <c r="J89" s="13"/>
      <c r="K89" s="13"/>
      <c r="L89" s="13"/>
      <c r="M89" s="13"/>
      <c r="N89" s="13"/>
      <c r="O89" s="13"/>
      <c r="P89" s="13"/>
      <c r="Q89" s="13"/>
      <c r="R89" s="13"/>
      <c r="S89" s="13"/>
      <c r="T89" s="13"/>
      <c r="U89" s="13"/>
      <c r="V89" s="13"/>
      <c r="W89" s="13"/>
      <c r="X89" s="13"/>
      <c r="Y89" s="13"/>
    </row>
    <row r="90" spans="3:25" ht="12.75">
      <c r="C90" s="9"/>
      <c r="D90" s="9"/>
      <c r="E90" s="9"/>
      <c r="F90" s="13"/>
      <c r="G90" s="13"/>
      <c r="H90" s="13"/>
      <c r="I90" s="13"/>
      <c r="J90" s="13"/>
      <c r="K90" s="13"/>
      <c r="L90" s="13"/>
      <c r="M90" s="13"/>
      <c r="N90" s="13"/>
      <c r="O90" s="13"/>
      <c r="P90" s="13"/>
      <c r="Q90" s="13"/>
      <c r="R90" s="13"/>
      <c r="S90" s="13"/>
      <c r="T90" s="13"/>
      <c r="U90" s="13"/>
      <c r="V90" s="13"/>
      <c r="W90" s="13"/>
      <c r="X90" s="13"/>
      <c r="Y90" s="13"/>
    </row>
    <row r="91" spans="3:25" ht="12.75">
      <c r="C91" s="9"/>
      <c r="D91" s="9"/>
      <c r="E91" s="9"/>
      <c r="F91" s="13"/>
      <c r="G91" s="13"/>
      <c r="H91" s="13"/>
      <c r="I91" s="13"/>
      <c r="J91" s="13"/>
      <c r="K91" s="13"/>
      <c r="L91" s="13"/>
      <c r="M91" s="13"/>
      <c r="N91" s="13"/>
      <c r="O91" s="13"/>
      <c r="P91" s="13"/>
      <c r="Q91" s="13"/>
      <c r="R91" s="13"/>
      <c r="S91" s="13"/>
      <c r="T91" s="13"/>
      <c r="U91" s="13"/>
      <c r="V91" s="13"/>
      <c r="W91" s="13"/>
      <c r="X91" s="13"/>
      <c r="Y91" s="13"/>
    </row>
    <row r="92" spans="3:25" ht="12.75">
      <c r="C92" s="9"/>
      <c r="D92" s="9"/>
      <c r="E92" s="9"/>
      <c r="F92" s="13"/>
      <c r="G92" s="13"/>
      <c r="H92" s="13"/>
      <c r="I92" s="13"/>
      <c r="J92" s="13"/>
      <c r="K92" s="13"/>
      <c r="L92" s="13"/>
      <c r="M92" s="13"/>
      <c r="N92" s="13"/>
      <c r="O92" s="13"/>
      <c r="P92" s="13"/>
      <c r="Q92" s="13"/>
      <c r="R92" s="13"/>
      <c r="S92" s="13"/>
      <c r="T92" s="13"/>
      <c r="U92" s="13"/>
      <c r="V92" s="13"/>
      <c r="W92" s="13"/>
      <c r="X92" s="13"/>
      <c r="Y92" s="13"/>
    </row>
    <row r="93" spans="3:25" ht="12.75">
      <c r="C93" s="9"/>
      <c r="D93" s="9"/>
      <c r="E93" s="9"/>
      <c r="F93" s="13"/>
      <c r="G93" s="13"/>
      <c r="H93" s="13"/>
      <c r="I93" s="13"/>
      <c r="J93" s="13"/>
      <c r="K93" s="13"/>
      <c r="L93" s="13"/>
      <c r="M93" s="13"/>
      <c r="N93" s="13"/>
      <c r="O93" s="13"/>
      <c r="P93" s="13"/>
      <c r="Q93" s="13"/>
      <c r="R93" s="13"/>
      <c r="S93" s="13"/>
      <c r="T93" s="13"/>
      <c r="U93" s="13"/>
      <c r="V93" s="13"/>
      <c r="W93" s="13"/>
      <c r="X93" s="13"/>
      <c r="Y93" s="13"/>
    </row>
    <row r="94" spans="3:25" ht="12.75">
      <c r="C94" s="9"/>
      <c r="D94" s="9"/>
      <c r="E94" s="9"/>
      <c r="F94" s="13"/>
      <c r="G94" s="13"/>
      <c r="H94" s="13"/>
      <c r="I94" s="13"/>
      <c r="J94" s="13"/>
      <c r="K94" s="13"/>
      <c r="L94" s="13"/>
      <c r="M94" s="13"/>
      <c r="N94" s="13"/>
      <c r="O94" s="13"/>
      <c r="P94" s="13"/>
      <c r="Q94" s="13"/>
      <c r="R94" s="13"/>
      <c r="S94" s="13"/>
      <c r="T94" s="13"/>
      <c r="U94" s="13"/>
      <c r="V94" s="13"/>
      <c r="W94" s="13"/>
      <c r="X94" s="13"/>
      <c r="Y94" s="13"/>
    </row>
    <row r="95" spans="3:25" ht="12.75">
      <c r="C95" s="9"/>
      <c r="D95" s="9"/>
      <c r="E95" s="9"/>
      <c r="F95" s="13"/>
      <c r="G95" s="13"/>
      <c r="H95" s="13"/>
      <c r="I95" s="13"/>
      <c r="J95" s="13"/>
      <c r="K95" s="13"/>
      <c r="L95" s="13"/>
      <c r="M95" s="13"/>
      <c r="N95" s="13"/>
      <c r="O95" s="13"/>
      <c r="P95" s="13"/>
      <c r="Q95" s="13"/>
      <c r="R95" s="13"/>
      <c r="S95" s="13"/>
      <c r="T95" s="13"/>
      <c r="U95" s="13"/>
      <c r="V95" s="13"/>
      <c r="W95" s="13"/>
      <c r="X95" s="13"/>
      <c r="Y95" s="13"/>
    </row>
    <row r="96" spans="3:25" ht="12.75">
      <c r="C96" s="9"/>
      <c r="D96" s="9"/>
      <c r="E96" s="9"/>
      <c r="F96" s="13"/>
      <c r="G96" s="13"/>
      <c r="H96" s="13"/>
      <c r="I96" s="13"/>
      <c r="J96" s="13"/>
      <c r="K96" s="13"/>
      <c r="L96" s="13"/>
      <c r="M96" s="13"/>
      <c r="N96" s="13"/>
      <c r="O96" s="13"/>
      <c r="P96" s="13"/>
      <c r="Q96" s="13"/>
      <c r="R96" s="13"/>
      <c r="S96" s="13"/>
      <c r="T96" s="13"/>
      <c r="U96" s="13"/>
      <c r="V96" s="13"/>
      <c r="W96" s="13"/>
      <c r="X96" s="13"/>
      <c r="Y96" s="13"/>
    </row>
    <row r="97" spans="3:25" ht="12.75">
      <c r="C97" s="9"/>
      <c r="D97" s="9"/>
      <c r="E97" s="9"/>
      <c r="F97" s="13"/>
      <c r="G97" s="13"/>
      <c r="H97" s="13"/>
      <c r="I97" s="13"/>
      <c r="J97" s="13"/>
      <c r="K97" s="13"/>
      <c r="L97" s="13"/>
      <c r="M97" s="13"/>
      <c r="N97" s="13"/>
      <c r="O97" s="13"/>
      <c r="P97" s="13"/>
      <c r="Q97" s="13"/>
      <c r="R97" s="13"/>
      <c r="S97" s="13"/>
      <c r="T97" s="13"/>
      <c r="U97" s="13"/>
      <c r="V97" s="13"/>
      <c r="W97" s="13"/>
      <c r="X97" s="13"/>
      <c r="Y97" s="13"/>
    </row>
    <row r="98" spans="3:25" ht="12.75">
      <c r="C98" s="9"/>
      <c r="D98" s="9"/>
      <c r="E98" s="9"/>
      <c r="F98" s="13"/>
      <c r="G98" s="13"/>
      <c r="H98" s="13"/>
      <c r="I98" s="13"/>
      <c r="J98" s="13"/>
      <c r="K98" s="13"/>
      <c r="L98" s="13"/>
      <c r="M98" s="13"/>
      <c r="N98" s="13"/>
      <c r="O98" s="13"/>
      <c r="P98" s="13"/>
      <c r="Q98" s="13"/>
      <c r="R98" s="13"/>
      <c r="S98" s="13"/>
      <c r="T98" s="13"/>
      <c r="U98" s="13"/>
      <c r="V98" s="13"/>
      <c r="W98" s="13"/>
      <c r="X98" s="13"/>
      <c r="Y98" s="13"/>
    </row>
    <row r="99" spans="3:25" ht="12.75">
      <c r="C99" s="9"/>
      <c r="D99" s="9"/>
      <c r="E99" s="9"/>
      <c r="F99" s="7"/>
      <c r="G99" s="7"/>
      <c r="H99" s="7"/>
      <c r="I99" s="7"/>
      <c r="J99" s="7"/>
      <c r="K99" s="7"/>
      <c r="L99" s="7"/>
      <c r="M99" s="7"/>
      <c r="N99" s="7"/>
      <c r="O99" s="7"/>
      <c r="P99" s="7"/>
      <c r="Q99" s="7"/>
      <c r="R99" s="7"/>
      <c r="S99" s="7"/>
      <c r="T99" s="7"/>
      <c r="U99" s="7"/>
      <c r="V99" s="7"/>
      <c r="W99" s="7"/>
      <c r="X99" s="7"/>
      <c r="Y99" s="7"/>
    </row>
    <row r="100" spans="1:5" ht="12.75">
      <c r="A100">
        <f>IF($A76=0,"",$A76)</f>
      </c>
      <c r="C100" s="9">
        <f>IF(OR(D49="dnc",D49="dnf",D49="dsq",D49="ocs",D49="ret"),CONCATENATE(D49,"(",TEXT(D$53+1,"##"),")"),D49)</f>
        <v>0</v>
      </c>
      <c r="D100" s="9">
        <f>IF(OR(E49="dnc",E49="dnf",E49="dsq",E49="ocs",E49="ret"),CONCATENATE(E49,"(",TEXT(E$53+1,"##"),")"),E49)</f>
        <v>0</v>
      </c>
      <c r="E100" s="9">
        <f>IF(OR(F49="dnc",F49="dnf",F49="dsq",F49="ocs",F49="ret"),CONCATENATE(F49,"(",TEXT(F$53+1,"##"),")"),F49)</f>
        <v>0</v>
      </c>
    </row>
    <row r="101" spans="1:5" ht="12.75">
      <c r="A101">
        <f>IF($A77=0,"",$A77)</f>
      </c>
      <c r="B101">
        <f>IF($B77=0,"",$B77)</f>
      </c>
      <c r="C101" s="9">
        <f>IF(OR(D50="dnc",D50="dnf",D50="dsq",D50="ocs",D50="ret"),CONCATENATE(D50,"(",TEXT(D$53+1,"##"),")"),D50)</f>
        <v>0</v>
      </c>
      <c r="D101" s="9">
        <f>IF(OR(E50="dnc",E50="dnf",E50="dsq",E50="ocs",E50="ret"),CONCATENATE(E50,"(",TEXT(E$53+1,"##"),")"),E50)</f>
        <v>0</v>
      </c>
      <c r="E101" s="9">
        <f>IF(OR(F50="dnc",F50="dnf",F50="dsq",F50="ocs",F50="ret"),CONCATENATE(F50,"(",TEXT(F$53+1,"##"),")"),F50)</f>
        <v>0</v>
      </c>
    </row>
  </sheetData>
  <mergeCells count="2">
    <mergeCell ref="B3:W10"/>
    <mergeCell ref="B1:W2"/>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P25"/>
  <sheetViews>
    <sheetView workbookViewId="0" topLeftCell="A3">
      <selection activeCell="L20" sqref="L20"/>
    </sheetView>
  </sheetViews>
  <sheetFormatPr defaultColWidth="9.140625" defaultRowHeight="12.75"/>
  <sheetData>
    <row r="1" ht="12.75">
      <c r="A1" t="s">
        <v>59</v>
      </c>
    </row>
    <row r="2" ht="12.75">
      <c r="A2" t="s">
        <v>60</v>
      </c>
    </row>
    <row r="4" spans="2:16" ht="12.75">
      <c r="B4" s="22">
        <v>38540</v>
      </c>
      <c r="C4" s="22">
        <v>38540</v>
      </c>
      <c r="D4" s="22">
        <v>38540</v>
      </c>
      <c r="E4" s="22">
        <v>38547</v>
      </c>
      <c r="F4" s="22">
        <v>38547</v>
      </c>
      <c r="G4" s="22">
        <v>38547</v>
      </c>
      <c r="H4" s="22">
        <f>G4+7</f>
        <v>38554</v>
      </c>
      <c r="I4" s="22">
        <f>H4</f>
        <v>38554</v>
      </c>
      <c r="J4" s="22">
        <v>38561</v>
      </c>
      <c r="K4" s="27">
        <v>38568</v>
      </c>
      <c r="L4" s="27">
        <v>38568</v>
      </c>
      <c r="M4" s="27"/>
      <c r="N4" s="22">
        <v>38575</v>
      </c>
      <c r="O4" s="22">
        <v>38575</v>
      </c>
      <c r="P4" s="22">
        <v>38575</v>
      </c>
    </row>
    <row r="5" spans="2:7" ht="12.75">
      <c r="B5">
        <v>1</v>
      </c>
      <c r="C5">
        <v>2</v>
      </c>
      <c r="D5">
        <v>3</v>
      </c>
      <c r="E5">
        <v>4</v>
      </c>
      <c r="F5">
        <v>5</v>
      </c>
      <c r="G5">
        <v>6</v>
      </c>
    </row>
    <row r="6" spans="1:16" ht="12.75">
      <c r="A6">
        <v>1</v>
      </c>
      <c r="B6">
        <v>679</v>
      </c>
      <c r="C6">
        <v>485</v>
      </c>
      <c r="D6">
        <v>485</v>
      </c>
      <c r="E6">
        <v>485</v>
      </c>
      <c r="F6">
        <v>485</v>
      </c>
      <c r="G6">
        <v>485</v>
      </c>
      <c r="H6">
        <v>676</v>
      </c>
      <c r="I6">
        <v>676</v>
      </c>
      <c r="J6">
        <v>158</v>
      </c>
      <c r="K6">
        <v>485</v>
      </c>
      <c r="L6">
        <v>485</v>
      </c>
      <c r="N6">
        <v>158</v>
      </c>
      <c r="O6">
        <v>16</v>
      </c>
      <c r="P6">
        <v>485</v>
      </c>
    </row>
    <row r="7" spans="1:16" s="20" customFormat="1" ht="12.75">
      <c r="A7" s="20">
        <f>A6+1</f>
        <v>2</v>
      </c>
      <c r="B7" s="20">
        <v>155</v>
      </c>
      <c r="C7" s="20">
        <v>265</v>
      </c>
      <c r="D7" s="20">
        <v>16</v>
      </c>
      <c r="E7" s="20">
        <v>16</v>
      </c>
      <c r="F7" s="20">
        <v>52</v>
      </c>
      <c r="G7" s="20">
        <v>52</v>
      </c>
      <c r="H7" s="20">
        <v>158</v>
      </c>
      <c r="I7" s="20">
        <v>158</v>
      </c>
      <c r="J7" s="20">
        <v>679</v>
      </c>
      <c r="K7" s="20">
        <v>265</v>
      </c>
      <c r="L7" s="20">
        <v>265</v>
      </c>
      <c r="N7" s="20">
        <v>265</v>
      </c>
      <c r="O7" s="20">
        <v>158</v>
      </c>
      <c r="P7" s="20">
        <v>16</v>
      </c>
    </row>
    <row r="8" spans="1:16" ht="12.75">
      <c r="A8">
        <f aca="true" t="shared" si="0" ref="A8:A23">A7+1</f>
        <v>3</v>
      </c>
      <c r="B8">
        <v>485</v>
      </c>
      <c r="C8">
        <v>679</v>
      </c>
      <c r="D8">
        <v>155</v>
      </c>
      <c r="E8">
        <v>265</v>
      </c>
      <c r="F8">
        <v>16</v>
      </c>
      <c r="G8">
        <v>155</v>
      </c>
      <c r="H8">
        <v>205</v>
      </c>
      <c r="I8">
        <v>52</v>
      </c>
      <c r="J8">
        <v>82</v>
      </c>
      <c r="K8">
        <v>679</v>
      </c>
      <c r="L8">
        <v>155</v>
      </c>
      <c r="N8">
        <v>485</v>
      </c>
      <c r="O8">
        <v>82</v>
      </c>
      <c r="P8">
        <v>679</v>
      </c>
    </row>
    <row r="9" spans="1:16" s="20" customFormat="1" ht="12.75">
      <c r="A9" s="20">
        <f t="shared" si="0"/>
        <v>4</v>
      </c>
      <c r="B9" s="20">
        <v>16</v>
      </c>
      <c r="C9" s="20">
        <v>155</v>
      </c>
      <c r="D9" s="20">
        <v>265</v>
      </c>
      <c r="E9" s="20">
        <v>249</v>
      </c>
      <c r="F9" s="20">
        <v>155</v>
      </c>
      <c r="G9" s="20">
        <v>679</v>
      </c>
      <c r="H9" s="20">
        <v>485</v>
      </c>
      <c r="I9" s="20">
        <v>205</v>
      </c>
      <c r="J9" s="20">
        <v>16</v>
      </c>
      <c r="K9" s="20">
        <v>16</v>
      </c>
      <c r="L9" s="20">
        <v>679</v>
      </c>
      <c r="N9" s="20">
        <v>16</v>
      </c>
      <c r="O9" s="20">
        <v>679</v>
      </c>
      <c r="P9" s="20">
        <v>158</v>
      </c>
    </row>
    <row r="10" spans="1:16" ht="12.75">
      <c r="A10">
        <f t="shared" si="0"/>
        <v>5</v>
      </c>
      <c r="B10">
        <v>265</v>
      </c>
      <c r="C10">
        <v>82</v>
      </c>
      <c r="D10">
        <v>588</v>
      </c>
      <c r="E10">
        <v>52</v>
      </c>
      <c r="F10">
        <v>265</v>
      </c>
      <c r="G10">
        <v>588</v>
      </c>
      <c r="H10">
        <v>588</v>
      </c>
      <c r="I10">
        <v>82</v>
      </c>
      <c r="J10">
        <v>485</v>
      </c>
      <c r="K10">
        <v>155</v>
      </c>
      <c r="L10">
        <v>16</v>
      </c>
      <c r="N10">
        <v>82</v>
      </c>
      <c r="O10">
        <v>155</v>
      </c>
      <c r="P10">
        <v>155</v>
      </c>
    </row>
    <row r="11" spans="1:16" s="20" customFormat="1" ht="12.75">
      <c r="A11" s="20">
        <f t="shared" si="0"/>
        <v>6</v>
      </c>
      <c r="B11" s="20">
        <v>588</v>
      </c>
      <c r="C11" s="20">
        <v>154</v>
      </c>
      <c r="D11" s="20">
        <v>679</v>
      </c>
      <c r="E11" s="20">
        <v>155</v>
      </c>
      <c r="F11" s="20">
        <v>154</v>
      </c>
      <c r="G11" s="20">
        <v>265</v>
      </c>
      <c r="H11" s="20">
        <v>82</v>
      </c>
      <c r="I11" s="20">
        <v>155</v>
      </c>
      <c r="J11" s="20">
        <v>676</v>
      </c>
      <c r="K11" s="20">
        <v>676</v>
      </c>
      <c r="L11" s="20">
        <v>82</v>
      </c>
      <c r="N11" s="20">
        <v>676</v>
      </c>
      <c r="O11" s="20">
        <v>676</v>
      </c>
      <c r="P11" s="20">
        <v>588</v>
      </c>
    </row>
    <row r="12" spans="1:16" ht="12.75">
      <c r="A12">
        <f t="shared" si="0"/>
        <v>7</v>
      </c>
      <c r="B12">
        <v>82</v>
      </c>
      <c r="C12">
        <v>16</v>
      </c>
      <c r="D12">
        <v>154</v>
      </c>
      <c r="E12">
        <v>158</v>
      </c>
      <c r="F12">
        <v>205</v>
      </c>
      <c r="G12">
        <v>249</v>
      </c>
      <c r="H12">
        <v>52</v>
      </c>
      <c r="I12">
        <v>97</v>
      </c>
      <c r="J12">
        <v>97</v>
      </c>
      <c r="K12">
        <v>97</v>
      </c>
      <c r="L12">
        <v>249</v>
      </c>
      <c r="N12">
        <v>588</v>
      </c>
      <c r="O12">
        <v>52</v>
      </c>
      <c r="P12">
        <v>676</v>
      </c>
    </row>
    <row r="13" spans="1:16" s="20" customFormat="1" ht="12.75">
      <c r="A13" s="20">
        <f t="shared" si="0"/>
        <v>8</v>
      </c>
      <c r="B13" s="20">
        <v>281</v>
      </c>
      <c r="C13" s="20">
        <v>249</v>
      </c>
      <c r="D13" s="20">
        <v>82</v>
      </c>
      <c r="E13" s="20">
        <v>97</v>
      </c>
      <c r="F13" s="20">
        <v>679</v>
      </c>
      <c r="G13" s="20">
        <v>205</v>
      </c>
      <c r="H13" s="20">
        <v>154</v>
      </c>
      <c r="I13" s="20">
        <v>484</v>
      </c>
      <c r="J13" s="20">
        <v>155</v>
      </c>
      <c r="K13" s="20">
        <v>82</v>
      </c>
      <c r="L13" s="20">
        <v>205</v>
      </c>
      <c r="N13" s="20">
        <v>52</v>
      </c>
      <c r="O13" s="20">
        <v>205</v>
      </c>
      <c r="P13" s="20">
        <v>205</v>
      </c>
    </row>
    <row r="14" spans="1:16" ht="12.75">
      <c r="A14">
        <f t="shared" si="0"/>
        <v>9</v>
      </c>
      <c r="B14">
        <v>97</v>
      </c>
      <c r="C14">
        <v>97</v>
      </c>
      <c r="D14">
        <v>97</v>
      </c>
      <c r="E14">
        <v>588</v>
      </c>
      <c r="F14">
        <v>281</v>
      </c>
      <c r="G14">
        <v>154</v>
      </c>
      <c r="H14" s="20">
        <v>155</v>
      </c>
      <c r="I14">
        <v>485</v>
      </c>
      <c r="J14">
        <v>52</v>
      </c>
      <c r="K14">
        <v>205</v>
      </c>
      <c r="L14">
        <v>676</v>
      </c>
      <c r="N14">
        <v>175</v>
      </c>
      <c r="O14">
        <v>249</v>
      </c>
      <c r="P14">
        <v>52</v>
      </c>
    </row>
    <row r="15" spans="1:16" s="20" customFormat="1" ht="12.75">
      <c r="A15" s="20">
        <f t="shared" si="0"/>
        <v>10</v>
      </c>
      <c r="B15" s="20">
        <v>154</v>
      </c>
      <c r="C15" s="20">
        <v>588</v>
      </c>
      <c r="D15" s="20">
        <v>205</v>
      </c>
      <c r="E15" s="20">
        <v>205</v>
      </c>
      <c r="F15" s="20">
        <v>676</v>
      </c>
      <c r="G15" s="20">
        <v>158</v>
      </c>
      <c r="H15">
        <v>175</v>
      </c>
      <c r="I15" s="20">
        <v>249</v>
      </c>
      <c r="J15" s="20">
        <v>175</v>
      </c>
      <c r="K15" s="20">
        <v>588</v>
      </c>
      <c r="L15" s="20">
        <v>97</v>
      </c>
      <c r="N15" s="20">
        <v>484</v>
      </c>
      <c r="O15" s="20">
        <v>154</v>
      </c>
      <c r="P15" s="20">
        <v>249</v>
      </c>
    </row>
    <row r="16" spans="1:16" ht="12.75">
      <c r="A16">
        <f t="shared" si="0"/>
        <v>11</v>
      </c>
      <c r="B16">
        <v>205</v>
      </c>
      <c r="C16">
        <v>281</v>
      </c>
      <c r="D16">
        <v>249</v>
      </c>
      <c r="E16">
        <v>154</v>
      </c>
      <c r="F16">
        <v>175</v>
      </c>
      <c r="G16">
        <v>97</v>
      </c>
      <c r="H16" s="20">
        <v>249</v>
      </c>
      <c r="I16">
        <v>154</v>
      </c>
      <c r="J16">
        <v>281</v>
      </c>
      <c r="K16">
        <v>175</v>
      </c>
      <c r="L16">
        <v>588</v>
      </c>
      <c r="N16">
        <v>154</v>
      </c>
      <c r="O16">
        <v>485</v>
      </c>
      <c r="P16">
        <v>265</v>
      </c>
    </row>
    <row r="17" spans="1:16" s="20" customFormat="1" ht="12.75">
      <c r="A17" s="20">
        <f t="shared" si="0"/>
        <v>12</v>
      </c>
      <c r="B17" s="20">
        <v>484</v>
      </c>
      <c r="C17" s="20">
        <v>484</v>
      </c>
      <c r="D17" s="20">
        <v>484</v>
      </c>
      <c r="E17" s="20">
        <v>281</v>
      </c>
      <c r="F17" s="20">
        <v>249</v>
      </c>
      <c r="G17" s="20">
        <v>175</v>
      </c>
      <c r="H17">
        <v>97</v>
      </c>
      <c r="I17" s="20">
        <v>16</v>
      </c>
      <c r="J17" s="20">
        <v>154</v>
      </c>
      <c r="K17" s="20">
        <v>484</v>
      </c>
      <c r="L17" s="20">
        <v>484</v>
      </c>
      <c r="N17" s="20">
        <v>205</v>
      </c>
      <c r="O17" s="20">
        <v>265</v>
      </c>
      <c r="P17" s="20">
        <v>175</v>
      </c>
    </row>
    <row r="18" spans="1:16" ht="12.75">
      <c r="A18">
        <f t="shared" si="0"/>
        <v>13</v>
      </c>
      <c r="B18">
        <v>249</v>
      </c>
      <c r="C18">
        <v>205</v>
      </c>
      <c r="D18">
        <v>281</v>
      </c>
      <c r="E18">
        <v>175</v>
      </c>
      <c r="F18">
        <v>97</v>
      </c>
      <c r="G18">
        <v>676</v>
      </c>
      <c r="H18" s="20">
        <v>679</v>
      </c>
      <c r="I18">
        <v>175</v>
      </c>
      <c r="J18">
        <v>249</v>
      </c>
      <c r="K18">
        <v>249</v>
      </c>
      <c r="L18">
        <v>175</v>
      </c>
      <c r="N18">
        <v>97</v>
      </c>
      <c r="O18">
        <v>175</v>
      </c>
      <c r="P18">
        <v>97</v>
      </c>
    </row>
    <row r="19" spans="1:16" ht="12.75">
      <c r="A19">
        <f t="shared" si="0"/>
        <v>14</v>
      </c>
      <c r="E19" s="20">
        <v>676</v>
      </c>
      <c r="F19" s="20">
        <v>588</v>
      </c>
      <c r="G19" s="20">
        <v>281</v>
      </c>
      <c r="H19">
        <v>281</v>
      </c>
      <c r="I19" s="20">
        <v>588</v>
      </c>
      <c r="J19" s="20">
        <v>484</v>
      </c>
      <c r="N19" s="20">
        <v>679</v>
      </c>
      <c r="O19" s="20">
        <v>588</v>
      </c>
      <c r="P19" s="20">
        <v>154</v>
      </c>
    </row>
    <row r="20" spans="1:15" ht="12.75">
      <c r="A20">
        <f t="shared" si="0"/>
        <v>15</v>
      </c>
      <c r="E20">
        <v>484</v>
      </c>
      <c r="H20" s="20">
        <v>484</v>
      </c>
      <c r="I20">
        <v>679</v>
      </c>
      <c r="J20">
        <v>588</v>
      </c>
      <c r="N20">
        <v>155</v>
      </c>
      <c r="O20">
        <v>97</v>
      </c>
    </row>
    <row r="21" spans="1:14" ht="12.75">
      <c r="A21">
        <f t="shared" si="0"/>
        <v>16</v>
      </c>
      <c r="H21" s="20"/>
      <c r="I21" s="20">
        <v>281</v>
      </c>
      <c r="J21" s="20">
        <v>205</v>
      </c>
      <c r="N21" s="20">
        <v>249</v>
      </c>
    </row>
    <row r="22" ht="12.75">
      <c r="A22">
        <f t="shared" si="0"/>
        <v>17</v>
      </c>
    </row>
    <row r="23" spans="1:16" ht="12.75">
      <c r="A23">
        <f t="shared" si="0"/>
        <v>18</v>
      </c>
      <c r="O23" t="s">
        <v>62</v>
      </c>
      <c r="P23" t="s">
        <v>62</v>
      </c>
    </row>
    <row r="24" spans="5:16" ht="12.75">
      <c r="E24" t="s">
        <v>65</v>
      </c>
      <c r="F24" t="s">
        <v>62</v>
      </c>
      <c r="G24" t="s">
        <v>63</v>
      </c>
      <c r="H24" t="s">
        <v>77</v>
      </c>
      <c r="K24" t="s">
        <v>78</v>
      </c>
      <c r="L24" t="s">
        <v>78</v>
      </c>
      <c r="P24" t="s">
        <v>80</v>
      </c>
    </row>
    <row r="25" spans="7:12" ht="12.75">
      <c r="G25" t="s">
        <v>64</v>
      </c>
      <c r="K25" t="s">
        <v>79</v>
      </c>
      <c r="L25" t="s">
        <v>79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Utility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Jon Rochlis</cp:lastModifiedBy>
  <cp:lastPrinted>2000-08-18T03:36:20Z</cp:lastPrinted>
  <dcterms:created xsi:type="dcterms:W3CDTF">2000-06-01T19:34:05Z</dcterms:created>
  <dcterms:modified xsi:type="dcterms:W3CDTF">2005-09-15T14:03:50Z</dcterms:modified>
  <cp:category/>
  <cp:version/>
  <cp:contentType/>
  <cp:contentStatus/>
</cp:coreProperties>
</file>