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240" windowWidth="19815" windowHeight="13740" firstSheet="2" activeTab="3"/>
  </bookViews>
  <sheets>
    <sheet name="tuneup" sheetId="1" r:id="rId1"/>
    <sheet name="spring" sheetId="2" r:id="rId2"/>
    <sheet name="summer" sheetId="3" r:id="rId3"/>
    <sheet name="fall" sheetId="4" r:id="rId4"/>
    <sheet name="BOTY" sheetId="5" r:id="rId5"/>
    <sheet name="from RC spring" sheetId="6" r:id="rId6"/>
    <sheet name="from RC summer" sheetId="7" r:id="rId7"/>
    <sheet name="jamboree" sheetId="8" r:id="rId8"/>
    <sheet name="from RC fall" sheetId="9" r:id="rId9"/>
    <sheet name="from RC Jamboree" sheetId="10" r:id="rId10"/>
    <sheet name="jambow2hull" sheetId="11" r:id="rId11"/>
    <sheet name="from RC tuneup" sheetId="12" r:id="rId12"/>
    <sheet name="testing" sheetId="13" r:id="rId13"/>
  </sheets>
  <definedNames>
    <definedName name="_xlfn.IFERROR" hidden="1">#NAME?</definedName>
    <definedName name="Allow_Byes">'jamboree'!$C$31</definedName>
    <definedName name="LastRaceIndex" localSheetId="4">'BOTY'!$AD$47</definedName>
    <definedName name="LastRaceIndex" localSheetId="3">'fall'!$AC$57</definedName>
    <definedName name="LastRaceIndex" localSheetId="7">'jamboree'!$AC$58</definedName>
    <definedName name="LastRaceIndex" localSheetId="2">'summer'!$AC$55</definedName>
    <definedName name="LastRaceIndex" localSheetId="0">'tuneup'!$AC$49</definedName>
    <definedName name="LastRaceIndex">'spring'!$AC$54</definedName>
    <definedName name="NextLastIndex" localSheetId="4">'BOTY'!$AD$48</definedName>
    <definedName name="NextLastIndex" localSheetId="3">'fall'!$AC$58</definedName>
    <definedName name="NextLastIndex" localSheetId="7">'jamboree'!$AC$59</definedName>
    <definedName name="NextLastIndex" localSheetId="2">'summer'!$AC$56</definedName>
    <definedName name="NextLastIndex" localSheetId="0">'tuneup'!$AC$50</definedName>
    <definedName name="NextLastIndex">'spring'!$AC$55</definedName>
    <definedName name="_xlnm.Print_Area" localSheetId="5">'from RC spring'!$U$5:$W$20</definedName>
    <definedName name="Races_Sailed" localSheetId="4">'BOTY'!$C$23</definedName>
    <definedName name="Races_Sailed" localSheetId="3">'fall'!$C$30</definedName>
    <definedName name="Races_Sailed" localSheetId="7">'jamboree'!$C$29</definedName>
    <definedName name="Races_Sailed" localSheetId="2">'summer'!$C$28</definedName>
    <definedName name="Races_Sailed" localSheetId="0">'tuneup'!$C$22</definedName>
    <definedName name="Races_Sailed">'spring'!$C$27</definedName>
    <definedName name="Registered" localSheetId="4">'BOTY'!#REF!</definedName>
    <definedName name="Registered" localSheetId="3">'fall'!$C$23</definedName>
    <definedName name="Registered" localSheetId="7">'jamboree'!$C$25</definedName>
    <definedName name="Registered" localSheetId="2">'summer'!$C$20</definedName>
    <definedName name="Registered" localSheetId="0">'tuneup'!$C$19</definedName>
    <definedName name="Registered">'spring'!$C$19</definedName>
    <definedName name="ScoredBoats" localSheetId="4">'BOTY'!$AD$49</definedName>
    <definedName name="ScoredBoats" localSheetId="3">'fall'!$AC$59</definedName>
    <definedName name="ScoredBoats" localSheetId="7">'jamboree'!$AC$60</definedName>
    <definedName name="ScoredBoats" localSheetId="2">'summer'!$AC$57</definedName>
    <definedName name="ScoredBoats" localSheetId="0">'tuneup'!$AC$51</definedName>
    <definedName name="ScoredBoats">'spring'!$AC$56</definedName>
    <definedName name="Series_Scoring">'jamboree'!$C$32</definedName>
    <definedName name="Throwouts" localSheetId="4">'BOTY'!$C$24</definedName>
    <definedName name="Throwouts" localSheetId="3">'fall'!$C$31</definedName>
    <definedName name="Throwouts" localSheetId="7">'jamboree'!$C$30</definedName>
    <definedName name="Throwouts" localSheetId="2">'summer'!$C$29</definedName>
    <definedName name="Throwouts" localSheetId="0">'tuneup'!$C$23</definedName>
    <definedName name="Throwouts">'spring'!$C$28</definedName>
  </definedNames>
  <calcPr fullCalcOnLoad="1"/>
</workbook>
</file>

<file path=xl/comments1.xml><?xml version="1.0" encoding="utf-8"?>
<comments xmlns="http://schemas.openxmlformats.org/spreadsheetml/2006/main">
  <authors>
    <author>Bob</author>
  </authors>
  <commentList>
    <comment ref="AR57" authorId="0">
      <text>
        <r>
          <rPr>
            <b/>
            <sz val="10"/>
            <rFont val="Tahoma"/>
            <family val="2"/>
          </rPr>
          <t xml:space="preserve">1st Digit # 1st
2nd Digit # 2nd
etc.
</t>
        </r>
      </text>
    </comment>
    <comment ref="AV57" authorId="0">
      <text>
        <r>
          <rPr>
            <b/>
            <sz val="10"/>
            <rFont val="Tahoma"/>
            <family val="2"/>
          </rPr>
          <t xml:space="preserve">Working number to compare position in last two races
</t>
        </r>
      </text>
    </comment>
    <comment ref="AQ57" authorId="0">
      <text>
        <r>
          <rPr>
            <sz val="10"/>
            <rFont val="Tahoma"/>
            <family val="2"/>
          </rPr>
          <t>Best Bye Week is the week number that had the greatest number of DNC points.</t>
        </r>
      </text>
    </comment>
    <comment ref="AK56" authorId="0">
      <text>
        <r>
          <rPr>
            <b/>
            <sz val="10"/>
            <rFont val="Tahoma"/>
            <family val="2"/>
          </rPr>
          <t xml:space="preserve">Number of DNCs are the number of DNCs scored for each week.
</t>
        </r>
      </text>
    </comment>
    <comment ref="AE56" authorId="0">
      <text>
        <r>
          <rPr>
            <sz val="10"/>
            <rFont val="Tahoma"/>
            <family val="2"/>
          </rPr>
          <t xml:space="preserve">Total DNC Points are the total points that would be attributable to DNCs for each week.
</t>
        </r>
      </text>
    </comment>
    <comment ref="AS57" authorId="0">
      <text>
        <r>
          <rPr>
            <b/>
            <sz val="10"/>
            <rFont val="Tahoma"/>
            <family val="2"/>
          </rPr>
          <t xml:space="preserve">Place by Rule A8.1 if all boats were tied.  Can be used to break any tie between any combination of boats.
</t>
        </r>
      </text>
    </comment>
    <comment ref="AW57" authorId="0">
      <text>
        <r>
          <rPr>
            <sz val="10"/>
            <rFont val="Tahoma"/>
            <family val="2"/>
          </rPr>
          <t xml:space="preserve">Place by rule 8.2 if all boats were tied (Only considers last two races) Note that bye values are considered here because 8.2 does not require that boats sail the races.
</t>
        </r>
      </text>
    </comment>
    <comment ref="C55" authorId="0">
      <text>
        <r>
          <rPr>
            <b/>
            <sz val="10"/>
            <rFont val="Tahoma"/>
            <family val="2"/>
          </rPr>
          <t xml:space="preserve">These cells are used to figure the index (1-18) of the last and next to last race sailed.  That info is needed for tiebreaking.
</t>
        </r>
      </text>
    </comment>
    <comment ref="AB49" authorId="0">
      <text>
        <r>
          <rPr>
            <b/>
            <sz val="10"/>
            <rFont val="Tahoma"/>
            <family val="2"/>
          </rPr>
          <t xml:space="preserve">Needed for tiebreaking rule A8.2
</t>
        </r>
      </text>
    </comment>
    <comment ref="AB50" authorId="0">
      <text>
        <r>
          <rPr>
            <b/>
            <sz val="10"/>
            <rFont val="Tahoma"/>
            <family val="2"/>
          </rPr>
          <t>Needed for tiebreaking Rule A8.2</t>
        </r>
      </text>
    </comment>
    <comment ref="AB51" authorId="0">
      <text>
        <r>
          <rPr>
            <b/>
            <sz val="10"/>
            <rFont val="Tahoma"/>
            <family val="2"/>
          </rPr>
          <t xml:space="preserve">Needed to rank a subset of registered boats after first week when the bye policy is applied to DNC boats and no average score is available.
</t>
        </r>
      </text>
    </comment>
    <comment ref="AD57" authorId="0">
      <text>
        <r>
          <rPr>
            <sz val="10"/>
            <rFont val="Tahoma"/>
            <family val="2"/>
          </rPr>
          <t xml:space="preserve">These are indexes used to organize Standings in place order
</t>
        </r>
      </text>
    </comment>
  </commentList>
</comments>
</file>

<file path=xl/comments2.xml><?xml version="1.0" encoding="utf-8"?>
<comments xmlns="http://schemas.openxmlformats.org/spreadsheetml/2006/main">
  <authors>
    <author>Bob</author>
  </authors>
  <commentList>
    <comment ref="AR63" authorId="0">
      <text>
        <r>
          <rPr>
            <b/>
            <sz val="10"/>
            <rFont val="Tahoma"/>
            <family val="2"/>
          </rPr>
          <t xml:space="preserve">1st Digit # 1st
2nd Digit # 2nd
etc.
</t>
        </r>
      </text>
    </comment>
    <comment ref="AV63" authorId="0">
      <text>
        <r>
          <rPr>
            <b/>
            <sz val="10"/>
            <rFont val="Tahoma"/>
            <family val="2"/>
          </rPr>
          <t xml:space="preserve">Working number to compare position in last two races
</t>
        </r>
      </text>
    </comment>
    <comment ref="AQ63" authorId="0">
      <text>
        <r>
          <rPr>
            <sz val="10"/>
            <rFont val="Tahoma"/>
            <family val="2"/>
          </rPr>
          <t>Best Bye Week is the week number that had the greatest number of DNC points.</t>
        </r>
      </text>
    </comment>
    <comment ref="AK62" authorId="0">
      <text>
        <r>
          <rPr>
            <b/>
            <sz val="10"/>
            <rFont val="Tahoma"/>
            <family val="2"/>
          </rPr>
          <t xml:space="preserve">Number of DNCs are the number of DNCs scored for each week.
</t>
        </r>
      </text>
    </comment>
    <comment ref="AE62" authorId="0">
      <text>
        <r>
          <rPr>
            <sz val="10"/>
            <rFont val="Tahoma"/>
            <family val="2"/>
          </rPr>
          <t xml:space="preserve">Total DNC Points are the total points that would be attributable to DNCs for each week.
</t>
        </r>
      </text>
    </comment>
    <comment ref="AS63" authorId="0">
      <text>
        <r>
          <rPr>
            <b/>
            <sz val="10"/>
            <rFont val="Tahoma"/>
            <family val="2"/>
          </rPr>
          <t xml:space="preserve">Place by Rule A8.1 if all boats were tied.  Can be used to break any tie between any combination of boats.
</t>
        </r>
      </text>
    </comment>
    <comment ref="AW63" authorId="0">
      <text>
        <r>
          <rPr>
            <sz val="10"/>
            <rFont val="Tahoma"/>
            <family val="2"/>
          </rPr>
          <t xml:space="preserve">Place by rule 8.2 if all boats were tied (Only considers last two races) Note that bye values are considered here because 8.2 does not require that boats sail the races.
</t>
        </r>
      </text>
    </comment>
    <comment ref="C60" authorId="0">
      <text>
        <r>
          <rPr>
            <b/>
            <sz val="10"/>
            <rFont val="Tahoma"/>
            <family val="2"/>
          </rPr>
          <t xml:space="preserve">These cells are used to figure the index (1-18) of the last and next to last race sailed.  That info is needed for tiebreaking.
</t>
        </r>
      </text>
    </comment>
    <comment ref="AB54" authorId="0">
      <text>
        <r>
          <rPr>
            <b/>
            <sz val="10"/>
            <rFont val="Tahoma"/>
            <family val="2"/>
          </rPr>
          <t xml:space="preserve">Needed for tiebreaking rule A8.2
</t>
        </r>
      </text>
    </comment>
    <comment ref="AB55" authorId="0">
      <text>
        <r>
          <rPr>
            <b/>
            <sz val="10"/>
            <rFont val="Tahoma"/>
            <family val="2"/>
          </rPr>
          <t>Needed for tiebreaking Rule A8.2</t>
        </r>
      </text>
    </comment>
    <comment ref="AB56" authorId="0">
      <text>
        <r>
          <rPr>
            <b/>
            <sz val="10"/>
            <rFont val="Tahoma"/>
            <family val="2"/>
          </rPr>
          <t xml:space="preserve">Needed to rank a subset of registered boats after first week when the bye policy is applied to DNC boats and no average score is available.
</t>
        </r>
      </text>
    </comment>
    <comment ref="AD63" authorId="0">
      <text>
        <r>
          <rPr>
            <sz val="10"/>
            <rFont val="Tahoma"/>
            <family val="2"/>
          </rPr>
          <t xml:space="preserve">These are indexes used to organize Standings in place order
</t>
        </r>
      </text>
    </comment>
  </commentList>
</comments>
</file>

<file path=xl/comments3.xml><?xml version="1.0" encoding="utf-8"?>
<comments xmlns="http://schemas.openxmlformats.org/spreadsheetml/2006/main">
  <authors>
    <author>Bob</author>
  </authors>
  <commentList>
    <comment ref="AR64" authorId="0">
      <text>
        <r>
          <rPr>
            <b/>
            <sz val="10"/>
            <rFont val="Tahoma"/>
            <family val="2"/>
          </rPr>
          <t xml:space="preserve">1st Digit # 1st
2nd Digit # 2nd
etc.
</t>
        </r>
      </text>
    </comment>
    <comment ref="AV64" authorId="0">
      <text>
        <r>
          <rPr>
            <b/>
            <sz val="10"/>
            <rFont val="Tahoma"/>
            <family val="2"/>
          </rPr>
          <t xml:space="preserve">Working number to compare position in last two races
</t>
        </r>
      </text>
    </comment>
    <comment ref="AQ64" authorId="0">
      <text>
        <r>
          <rPr>
            <sz val="10"/>
            <rFont val="Tahoma"/>
            <family val="2"/>
          </rPr>
          <t>Best Bye Week is the week number that had the greatest number of DNC points.</t>
        </r>
      </text>
    </comment>
    <comment ref="AK63" authorId="0">
      <text>
        <r>
          <rPr>
            <b/>
            <sz val="10"/>
            <rFont val="Tahoma"/>
            <family val="2"/>
          </rPr>
          <t xml:space="preserve">Number of DNCs are the number of DNCs scored for each week.
</t>
        </r>
      </text>
    </comment>
    <comment ref="AE63" authorId="0">
      <text>
        <r>
          <rPr>
            <sz val="10"/>
            <rFont val="Tahoma"/>
            <family val="2"/>
          </rPr>
          <t xml:space="preserve">Total DNC Points are the total points that would be attributable to DNCs for each week.
</t>
        </r>
      </text>
    </comment>
    <comment ref="AS64" authorId="0">
      <text>
        <r>
          <rPr>
            <b/>
            <sz val="10"/>
            <rFont val="Tahoma"/>
            <family val="2"/>
          </rPr>
          <t xml:space="preserve">Place by Rule A8.1 if all boats were tied.  Can be used to break any tie between any combination of boats.
</t>
        </r>
      </text>
    </comment>
    <comment ref="AW64" authorId="0">
      <text>
        <r>
          <rPr>
            <sz val="10"/>
            <rFont val="Tahoma"/>
            <family val="2"/>
          </rPr>
          <t xml:space="preserve">Place by rule 8.2 if all boats were tied (Only considers last two races) Note that bye values are considered here because 8.2 does not require that boats sail the races.
</t>
        </r>
      </text>
    </comment>
    <comment ref="C61" authorId="0">
      <text>
        <r>
          <rPr>
            <b/>
            <sz val="10"/>
            <rFont val="Tahoma"/>
            <family val="2"/>
          </rPr>
          <t xml:space="preserve">These cells are used to figure the index (1-18) of the last and next to last race sailed.  That info is needed for tiebreaking.
</t>
        </r>
      </text>
    </comment>
    <comment ref="AB55" authorId="0">
      <text>
        <r>
          <rPr>
            <b/>
            <sz val="10"/>
            <rFont val="Tahoma"/>
            <family val="2"/>
          </rPr>
          <t xml:space="preserve">Needed for tiebreaking rule A8.2
</t>
        </r>
      </text>
    </comment>
    <comment ref="AB56" authorId="0">
      <text>
        <r>
          <rPr>
            <b/>
            <sz val="10"/>
            <rFont val="Tahoma"/>
            <family val="2"/>
          </rPr>
          <t>Needed for tiebreaking Rule A8.2</t>
        </r>
      </text>
    </comment>
    <comment ref="AB57" authorId="0">
      <text>
        <r>
          <rPr>
            <b/>
            <sz val="10"/>
            <rFont val="Tahoma"/>
            <family val="2"/>
          </rPr>
          <t xml:space="preserve">Needed to rank a subset of registered boats after first week when the bye policy is applied to DNC boats and no average score is available.
</t>
        </r>
      </text>
    </comment>
    <comment ref="AD64" authorId="0">
      <text>
        <r>
          <rPr>
            <sz val="10"/>
            <rFont val="Tahoma"/>
            <family val="2"/>
          </rPr>
          <t xml:space="preserve">These are indexes used to organize Standings in place order
</t>
        </r>
      </text>
    </comment>
  </commentList>
</comments>
</file>

<file path=xl/comments4.xml><?xml version="1.0" encoding="utf-8"?>
<comments xmlns="http://schemas.openxmlformats.org/spreadsheetml/2006/main">
  <authors>
    <author>Bob</author>
  </authors>
  <commentList>
    <comment ref="AR68" authorId="0">
      <text>
        <r>
          <rPr>
            <b/>
            <sz val="10"/>
            <rFont val="Tahoma"/>
            <family val="2"/>
          </rPr>
          <t xml:space="preserve">1st Digit # 1st
2nd Digit # 2nd
etc.
</t>
        </r>
      </text>
    </comment>
    <comment ref="AV68" authorId="0">
      <text>
        <r>
          <rPr>
            <b/>
            <sz val="10"/>
            <rFont val="Tahoma"/>
            <family val="2"/>
          </rPr>
          <t xml:space="preserve">Working number to compare position in last two races
</t>
        </r>
      </text>
    </comment>
    <comment ref="AQ68" authorId="0">
      <text>
        <r>
          <rPr>
            <sz val="10"/>
            <rFont val="Tahoma"/>
            <family val="2"/>
          </rPr>
          <t>Best Bye Week is the week number that had the greatest number of DNC points.</t>
        </r>
      </text>
    </comment>
    <comment ref="AK65" authorId="0">
      <text>
        <r>
          <rPr>
            <b/>
            <sz val="10"/>
            <rFont val="Tahoma"/>
            <family val="2"/>
          </rPr>
          <t xml:space="preserve">Number of DNCs are the number of DNCs scored for each week.
</t>
        </r>
      </text>
    </comment>
    <comment ref="AE65" authorId="0">
      <text>
        <r>
          <rPr>
            <sz val="10"/>
            <rFont val="Tahoma"/>
            <family val="2"/>
          </rPr>
          <t xml:space="preserve">Total DNC Points are the total points that would be attributable to DNCs for each week.
</t>
        </r>
      </text>
    </comment>
    <comment ref="AS68" authorId="0">
      <text>
        <r>
          <rPr>
            <b/>
            <sz val="10"/>
            <rFont val="Tahoma"/>
            <family val="2"/>
          </rPr>
          <t xml:space="preserve">Place by Rule A8.1 if all boats were tied.  Can be used to break any tie between any combination of boats.
</t>
        </r>
      </text>
    </comment>
    <comment ref="AW68" authorId="0">
      <text>
        <r>
          <rPr>
            <sz val="10"/>
            <rFont val="Tahoma"/>
            <family val="2"/>
          </rPr>
          <t xml:space="preserve">Place by rule 8.2 if all boats were tied (Only considers last two races) Note that bye values are considered here because 8.2 does not require that boats sail the races.
</t>
        </r>
      </text>
    </comment>
    <comment ref="C64" authorId="0">
      <text>
        <r>
          <rPr>
            <b/>
            <sz val="10"/>
            <rFont val="Tahoma"/>
            <family val="2"/>
          </rPr>
          <t xml:space="preserve">These cells are used to figure the index (1-18) of the last and next to last race sailed.  That info is needed for tiebreaking.
</t>
        </r>
      </text>
    </comment>
    <comment ref="AB57" authorId="0">
      <text>
        <r>
          <rPr>
            <b/>
            <sz val="10"/>
            <rFont val="Tahoma"/>
            <family val="2"/>
          </rPr>
          <t xml:space="preserve">Needed for tiebreaking rule A8.2
</t>
        </r>
      </text>
    </comment>
    <comment ref="AB58" authorId="0">
      <text>
        <r>
          <rPr>
            <b/>
            <sz val="10"/>
            <rFont val="Tahoma"/>
            <family val="2"/>
          </rPr>
          <t>Needed for tiebreaking Rule A8.2</t>
        </r>
      </text>
    </comment>
    <comment ref="AB59" authorId="0">
      <text>
        <r>
          <rPr>
            <b/>
            <sz val="10"/>
            <rFont val="Tahoma"/>
            <family val="2"/>
          </rPr>
          <t xml:space="preserve">Needed to rank a subset of registered boats after first week when the bye policy is applied to DNC boats and no average score is available.
</t>
        </r>
      </text>
    </comment>
    <comment ref="AD68" authorId="0">
      <text>
        <r>
          <rPr>
            <sz val="10"/>
            <rFont val="Tahoma"/>
            <family val="2"/>
          </rPr>
          <t xml:space="preserve">These are indexes used to organize Standings in place order
</t>
        </r>
      </text>
    </comment>
  </commentList>
</comments>
</file>

<file path=xl/comments5.xml><?xml version="1.0" encoding="utf-8"?>
<comments xmlns="http://schemas.openxmlformats.org/spreadsheetml/2006/main">
  <authors>
    <author>Bob</author>
  </authors>
  <commentList>
    <comment ref="AS58" authorId="0">
      <text>
        <r>
          <rPr>
            <b/>
            <sz val="10"/>
            <rFont val="Tahoma"/>
            <family val="2"/>
          </rPr>
          <t xml:space="preserve">1st Digit # 1st
2nd Digit # 2nd
etc.
</t>
        </r>
      </text>
    </comment>
    <comment ref="AW58" authorId="0">
      <text>
        <r>
          <rPr>
            <b/>
            <sz val="10"/>
            <rFont val="Tahoma"/>
            <family val="2"/>
          </rPr>
          <t xml:space="preserve">Working number to compare position in last two races
</t>
        </r>
      </text>
    </comment>
    <comment ref="AR58" authorId="0">
      <text>
        <r>
          <rPr>
            <sz val="10"/>
            <rFont val="Tahoma"/>
            <family val="2"/>
          </rPr>
          <t>Best Bye Week is the week number that had the greatest number of DNC points.</t>
        </r>
      </text>
    </comment>
    <comment ref="AL57" authorId="0">
      <text>
        <r>
          <rPr>
            <b/>
            <sz val="10"/>
            <rFont val="Tahoma"/>
            <family val="2"/>
          </rPr>
          <t xml:space="preserve">Number of DNCs are the number of DNCs scored for each week.
</t>
        </r>
      </text>
    </comment>
    <comment ref="AF57" authorId="0">
      <text>
        <r>
          <rPr>
            <sz val="10"/>
            <rFont val="Tahoma"/>
            <family val="2"/>
          </rPr>
          <t xml:space="preserve">Total DNC Points are the total points that would be attributable to DNCs for each week.
</t>
        </r>
      </text>
    </comment>
    <comment ref="AT58" authorId="0">
      <text>
        <r>
          <rPr>
            <b/>
            <sz val="10"/>
            <rFont val="Tahoma"/>
            <family val="2"/>
          </rPr>
          <t xml:space="preserve">Place by Rule A8.1 if all boats were tied.  Can be used to break any tie between any combination of boats.
</t>
        </r>
      </text>
    </comment>
    <comment ref="AX58" authorId="0">
      <text>
        <r>
          <rPr>
            <sz val="10"/>
            <rFont val="Tahoma"/>
            <family val="2"/>
          </rPr>
          <t xml:space="preserve">Place by rule 8.2 if all boats were tied (Only considers last two races) Note that bye values are considered here because 8.2 does not require that boats sail the races.
</t>
        </r>
      </text>
    </comment>
    <comment ref="C56" authorId="0">
      <text>
        <r>
          <rPr>
            <b/>
            <sz val="10"/>
            <rFont val="Tahoma"/>
            <family val="2"/>
          </rPr>
          <t xml:space="preserve">These cells are used to figure the index (1-18) of the last and next to last race sailed.  That info is needed for tiebreaking.
</t>
        </r>
      </text>
    </comment>
    <comment ref="AB47" authorId="0">
      <text>
        <r>
          <rPr>
            <b/>
            <sz val="10"/>
            <rFont val="Tahoma"/>
            <family val="2"/>
          </rPr>
          <t xml:space="preserve">Needed for tiebreaking rule A8.2
</t>
        </r>
      </text>
    </comment>
    <comment ref="AB48" authorId="0">
      <text>
        <r>
          <rPr>
            <b/>
            <sz val="10"/>
            <rFont val="Tahoma"/>
            <family val="2"/>
          </rPr>
          <t>Needed for tiebreaking Rule A8.2</t>
        </r>
      </text>
    </comment>
    <comment ref="AB49" authorId="0">
      <text>
        <r>
          <rPr>
            <b/>
            <sz val="10"/>
            <rFont val="Tahoma"/>
            <family val="2"/>
          </rPr>
          <t xml:space="preserve">Needed to rank a subset of registered boats after first week when the bye policy is applied to DNC boats and no average score is available.
</t>
        </r>
      </text>
    </comment>
    <comment ref="AE58" authorId="0">
      <text>
        <r>
          <rPr>
            <sz val="10"/>
            <rFont val="Tahoma"/>
            <family val="2"/>
          </rPr>
          <t xml:space="preserve">These are indexes used to organize Standings in place order
</t>
        </r>
      </text>
    </comment>
  </commentList>
</comments>
</file>

<file path=xl/comments8.xml><?xml version="1.0" encoding="utf-8"?>
<comments xmlns="http://schemas.openxmlformats.org/spreadsheetml/2006/main">
  <authors>
    <author>Bob</author>
  </authors>
  <commentList>
    <comment ref="AR74" authorId="0">
      <text>
        <r>
          <rPr>
            <b/>
            <sz val="10"/>
            <rFont val="Tahoma"/>
            <family val="2"/>
          </rPr>
          <t xml:space="preserve">1st Digit # 1st
2nd Digit # 2nd
etc.
</t>
        </r>
      </text>
    </comment>
    <comment ref="AV74" authorId="0">
      <text>
        <r>
          <rPr>
            <b/>
            <sz val="10"/>
            <rFont val="Tahoma"/>
            <family val="2"/>
          </rPr>
          <t xml:space="preserve">Working number to compare position in last two races
</t>
        </r>
      </text>
    </comment>
    <comment ref="AQ74" authorId="0">
      <text>
        <r>
          <rPr>
            <sz val="10"/>
            <rFont val="Tahoma"/>
            <family val="2"/>
          </rPr>
          <t>Best Bye Week is the week number that had the greatest number of DNC points.</t>
        </r>
      </text>
    </comment>
    <comment ref="AK73" authorId="0">
      <text>
        <r>
          <rPr>
            <b/>
            <sz val="10"/>
            <rFont val="Tahoma"/>
            <family val="2"/>
          </rPr>
          <t xml:space="preserve">Number of DNCs are the number of DNCs scored for each week.
</t>
        </r>
      </text>
    </comment>
    <comment ref="AE73" authorId="0">
      <text>
        <r>
          <rPr>
            <sz val="10"/>
            <rFont val="Tahoma"/>
            <family val="2"/>
          </rPr>
          <t xml:space="preserve">Total DNC Points are the total points that would be attributable to DNCs for each week.
</t>
        </r>
      </text>
    </comment>
    <comment ref="AS74" authorId="0">
      <text>
        <r>
          <rPr>
            <b/>
            <sz val="10"/>
            <rFont val="Tahoma"/>
            <family val="2"/>
          </rPr>
          <t xml:space="preserve">Place by Rule A8.1 if all boats were tied.  Can be used to break any tie between any combination of boats.
</t>
        </r>
      </text>
    </comment>
    <comment ref="AW74" authorId="0">
      <text>
        <r>
          <rPr>
            <sz val="10"/>
            <rFont val="Tahoma"/>
            <family val="2"/>
          </rPr>
          <t xml:space="preserve">Place by rule 8.2 if all boats were tied (Only considers last two races) Note that bye values are considered here because 8.2 does not require that boats sail the races.
</t>
        </r>
      </text>
    </comment>
    <comment ref="C72" authorId="0">
      <text>
        <r>
          <rPr>
            <b/>
            <sz val="10"/>
            <rFont val="Tahoma"/>
            <family val="2"/>
          </rPr>
          <t xml:space="preserve">These cells are used to figure the index (1-18) of the last and next to last race sailed.  That info is needed for tiebreaking.
</t>
        </r>
      </text>
    </comment>
    <comment ref="AB58" authorId="0">
      <text>
        <r>
          <rPr>
            <b/>
            <sz val="10"/>
            <rFont val="Tahoma"/>
            <family val="2"/>
          </rPr>
          <t xml:space="preserve">Needed for tiebreaking rule A8.2
</t>
        </r>
      </text>
    </comment>
    <comment ref="AB59" authorId="0">
      <text>
        <r>
          <rPr>
            <b/>
            <sz val="10"/>
            <rFont val="Tahoma"/>
            <family val="2"/>
          </rPr>
          <t>Needed for tiebreaking Rule A8.2</t>
        </r>
      </text>
    </comment>
    <comment ref="AB60" authorId="0">
      <text>
        <r>
          <rPr>
            <b/>
            <sz val="10"/>
            <rFont val="Tahoma"/>
            <family val="2"/>
          </rPr>
          <t xml:space="preserve">Needed to rank a subset of registered boats after first week when the bye policy is applied to DNC boats and no average score is available.
</t>
        </r>
      </text>
    </comment>
    <comment ref="AD74" authorId="0">
      <text>
        <r>
          <rPr>
            <sz val="10"/>
            <rFont val="Tahoma"/>
            <family val="2"/>
          </rPr>
          <t xml:space="preserve">These are indexes used to organize Standings in place order
</t>
        </r>
      </text>
    </comment>
  </commentList>
</comments>
</file>

<file path=xl/sharedStrings.xml><?xml version="1.0" encoding="utf-8"?>
<sst xmlns="http://schemas.openxmlformats.org/spreadsheetml/2006/main" count="1100" uniqueCount="279">
  <si>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</si>
  <si>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</si>
  <si>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</si>
  <si>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</si>
  <si>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</si>
  <si>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</si>
  <si>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</si>
  <si>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</si>
  <si>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</si>
  <si>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</si>
  <si>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</si>
  <si>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</si>
  <si>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</si>
  <si>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</si>
  <si>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</si>
  <si>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</si>
  <si>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</si>
  <si>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</si>
  <si>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</si>
  <si>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</si>
  <si>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</si>
  <si>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</si>
  <si>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</si>
  <si>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</si>
  <si>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</si>
  <si>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</si>
  <si>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</si>
  <si>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</si>
  <si>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</si>
  <si>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</si>
  <si>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</si>
  <si>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</si>
  <si>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</si>
  <si>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</si>
  <si>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</si>
  <si>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</si>
  <si>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</si>
  <si>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</si>
  <si>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</si>
  <si>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</si>
  <si>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</si>
  <si>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</si>
  <si>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</si>
  <si>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</si>
  <si>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</si>
  <si>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</si>
  <si>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</si>
  <si>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</si>
  <si>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</si>
  <si>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</si>
  <si>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</si>
  <si>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</si>
  <si>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</si>
  <si>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</si>
  <si>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</si>
  <si>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</si>
  <si>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</si>
  <si>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</si>
  <si>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</si>
  <si>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</si>
  <si>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</si>
  <si>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</si>
  <si>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</si>
  <si>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</si>
  <si>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</si>
  <si>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</si>
  <si>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</si>
  <si>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</si>
  <si>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</si>
  <si>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</si>
  <si>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</si>
  <si>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</si>
  <si>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</si>
  <si>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</si>
  <si>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</si>
  <si>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</si>
  <si>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</si>
  <si>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</si>
  <si>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</si>
  <si>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</si>
  <si>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</si>
  <si>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</si>
  <si>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</si>
  <si>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</si>
  <si>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</si>
  <si>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</si>
  <si>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</si>
  <si>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</si>
  <si>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</si>
  <si>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</si>
  <si>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</si>
  <si>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family val="0"/>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</si>
  <si>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</si>
  <si>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</si>
  <si>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</si>
  <si>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</si>
  <si>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dnc</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</si>
  <si>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</si>
  <si>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</si>
  <si>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</si>
  <si>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</si>
  <si>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</si>
  <si>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</si>
  <si>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</si>
  <si>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</si>
  <si>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</si>
  <si>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</si>
  <si>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</si>
  <si>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</si>
  <si>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</si>
  <si>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</si>
  <si>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</si>
  <si>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</si>
  <si>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</si>
  <si>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</si>
  <si>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</si>
  <si>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</si>
  <si>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</si>
  <si>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</si>
  <si>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family val="0"/>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family val="0"/>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</si>
  <si>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</si>
  <si>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</si>
  <si>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</si>
  <si>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</si>
  <si>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</si>
  <si>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</si>
  <si>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</si>
  <si>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</si>
  <si>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</si>
  <si>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</si>
  <si>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</si>
  <si>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</si>
  <si>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</si>
  <si>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</si>
  <si>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</si>
  <si>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</si>
  <si>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</si>
  <si>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</si>
  <si>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</si>
  <si>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</si>
  <si>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</si>
  <si>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</si>
  <si>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</si>
  <si>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</si>
  <si>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</si>
  <si>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</si>
  <si>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</si>
  <si>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</si>
  <si>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</si>
  <si>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</si>
  <si>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</si>
  <si>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</si>
  <si>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</si>
  <si>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</si>
  <si>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</si>
  <si>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</si>
  <si>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</si>
  <si>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</si>
  <si>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</si>
  <si>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</si>
  <si>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</si>
  <si>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</si>
  <si>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</si>
  <si>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</si>
  <si>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</si>
  <si>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</si>
  <si>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</si>
  <si>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</si>
  <si>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</si>
  <si>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</si>
  <si>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</si>
  <si>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</si>
  <si>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</si>
  <si>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</si>
  <si>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</si>
  <si>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</si>
  <si>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</si>
  <si>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</si>
  <si>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</si>
  <si>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</si>
  <si>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</si>
  <si>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</si>
  <si>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</si>
  <si>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</si>
  <si>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</si>
  <si>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</si>
  <si>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</si>
  <si>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</si>
  <si>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</si>
  <si>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</si>
  <si>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</si>
  <si>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</si>
  <si>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</si>
  <si>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</si>
  <si>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</si>
  <si>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</si>
  <si>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</si>
  <si>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</si>
  <si>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</si>
  <si>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</si>
  <si>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</si>
  <si>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</si>
  <si>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</si>
  <si>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</si>
  <si>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</si>
  <si>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</si>
  <si>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</si>
  <si>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</si>
  <si>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ocs</t>
  </si>
  <si>
    <t>tlx</t>
  </si>
  <si>
    <t>Boats Finishing</t>
  </si>
  <si>
    <t>Week # --&gt;</t>
  </si>
  <si>
    <t>Boat 155 protests boat 588</t>
  </si>
  <si>
    <t>Boat 155 protests boat 52</t>
  </si>
  <si>
    <t>Boat 588 protests boat 158</t>
  </si>
  <si>
    <t>Boat 158 Withdraws at the end of race</t>
  </si>
  <si>
    <t>158 was 11th</t>
  </si>
  <si>
    <t>raf</t>
  </si>
  <si>
    <t>J. Thompson</t>
  </si>
  <si>
    <t>485 OCS</t>
  </si>
  <si>
    <t>484 DNC</t>
  </si>
  <si>
    <t>#676 protests #484</t>
  </si>
  <si>
    <t>#265 protests #158</t>
  </si>
  <si>
    <t>158 ocs</t>
  </si>
  <si>
    <t>220 ocs</t>
  </si>
  <si>
    <t>249 was ocs, but restarted</t>
  </si>
  <si>
    <t>A light wind night.</t>
  </si>
  <si>
    <t>R1 155 protests 588 and 52&lt;br&gt;Protest disallowed at hearing 9 June.</t>
  </si>
  <si>
    <t>50 degrees raining w/wind; R1 676 protest 484 (protest not filed); R2 265 protests 158 (158 DSQ per hearing 9 June).</t>
  </si>
  <si>
    <t>158 DSQ per 6/9 hearing</t>
  </si>
  <si>
    <t>protests disallowed at 6/9 hearing</t>
  </si>
  <si>
    <t>158 was 4th</t>
  </si>
  <si>
    <t>dsq</t>
  </si>
  <si>
    <t>Yet more rain but windy.</t>
  </si>
  <si>
    <t>Very light wind.</t>
  </si>
  <si>
    <t>R1 205 protests 676; 52 protests 676; 676 &amp; 205 DSQ per protest hearing 30 June</t>
  </si>
  <si>
    <t>205 dsq was 13</t>
  </si>
  <si>
    <t>676 dsq was 4</t>
  </si>
  <si>
    <t>Wet &amp; Windy; R2 205 protests 158; 265 protests 679</t>
  </si>
  <si>
    <t>679 DNF</t>
  </si>
  <si>
    <t>Boat 205 protests boat 158</t>
  </si>
  <si>
    <t>485 TLX</t>
  </si>
  <si>
    <t>155 TLX</t>
  </si>
  <si>
    <t>588 TLX</t>
  </si>
  <si>
    <t>676 TLX</t>
  </si>
  <si>
    <t>220 TLX</t>
  </si>
  <si>
    <t>52 TLX</t>
  </si>
  <si>
    <t>175 TLX</t>
  </si>
  <si>
    <t>205 TLX</t>
  </si>
  <si>
    <t>484 TLX</t>
  </si>
  <si>
    <t>97 TLX</t>
  </si>
  <si>
    <t>249 TLX</t>
  </si>
  <si>
    <t>679 Withdraw</t>
  </si>
  <si>
    <t>Very very light wind</t>
  </si>
  <si>
    <t>manual tie break</t>
  </si>
  <si>
    <t>Manual Tie Beaks</t>
  </si>
  <si>
    <t>by adding pts to total</t>
  </si>
  <si>
    <t>overide place index</t>
  </si>
  <si>
    <t>679 DNC</t>
  </si>
  <si>
    <t>Boat 205 protests boat 97</t>
  </si>
  <si>
    <t>Thompson</t>
  </si>
  <si>
    <t>Boat 485 protests boat 588</t>
  </si>
  <si>
    <t>Lots of wind from the east. R3 205 protests 97. (97 RAF)</t>
  </si>
  <si>
    <t>97 RAF</t>
  </si>
  <si>
    <t>Boat 155 protests boat 220</t>
  </si>
  <si>
    <t>R2 155 protests 220</t>
  </si>
  <si>
    <t>588 ruled DSQ</t>
  </si>
  <si>
    <t>at 8/25 protest mtg</t>
  </si>
  <si>
    <t>591 ruled DSQ (was 4th)</t>
  </si>
  <si>
    <t>R2 485 protests boat 588. 588 ruled DSQ.</t>
  </si>
  <si>
    <t>485 protest 591. 591 ruled DSQ.</t>
  </si>
  <si>
    <t>205 protests 249</t>
  </si>
  <si>
    <t>Boat 155 protests boat 676</t>
  </si>
  <si>
    <t>Boat 205 protests  249</t>
  </si>
  <si>
    <t>9/12/</t>
  </si>
  <si>
    <t>bye</t>
  </si>
  <si>
    <t>For 2010 restore formulas for row 75 (jolly mon)</t>
  </si>
  <si>
    <t>they were manually changed to deal with 4 byes in the jamboree</t>
  </si>
  <si>
    <t>DNC 484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</si>
</sst>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
    <numFmt numFmtId="167" formatCode="###"/>
    <numFmt numFmtId="168" formatCode="###.#"/>
    <numFmt numFmtId="169" formatCode="mm/dd/yyyy"/>
    <numFmt numFmtId="170" formatCode="mmm\-yyyy"/>
    <numFmt numFmtId="171" formatCode="0.00000000000000000000"/>
    <numFmt numFmtId="172" formatCode="000000000000000000"/>
    <numFmt numFmtId="173" formatCode="00000000000000000"/>
    <numFmt numFmtId="174" formatCode="################"/>
    <numFmt numFmtId="175" formatCode="0.0000000"/>
    <numFmt numFmtId="176" formatCode="m/dd"/>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 #,##0.0000_);_(* \(#,##0.0000\);_(* &quot;-&quot;??_);_(@_)"/>
    <numFmt numFmtId="183" formatCode="_(* #,##0.0_);_(* \(#,##0.0\);_(* &quot;-&quot;??_);_(@_)"/>
    <numFmt numFmtId="184" formatCode="_(* #,##0_);_(* \(#,##0\);_(* &quot;-&quot;??_);_(@_)"/>
  </numFmts>
  <fonts count="56">
    <font>
      <sz val="10"/>
      <name val="Arial"/>
      <family val="0"/>
    </font>
    <font>
      <sz val="8"/>
      <color indexed="60"/>
      <name val="Arial"/>
      <family val="2"/>
    </font>
    <font>
      <u val="single"/>
      <sz val="10"/>
      <color indexed="12"/>
      <name val="Arial"/>
      <family val="2"/>
    </font>
    <font>
      <u val="single"/>
      <sz val="10"/>
      <color indexed="36"/>
      <name val="Arial"/>
      <family val="2"/>
    </font>
    <font>
      <b/>
      <sz val="14"/>
      <name val="Arial"/>
      <family val="2"/>
    </font>
    <font>
      <sz val="10"/>
      <color indexed="10"/>
      <name val="Arial"/>
      <family val="2"/>
    </font>
    <font>
      <sz val="10"/>
      <name val="Tahoma"/>
      <family val="2"/>
    </font>
    <font>
      <b/>
      <sz val="10"/>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22"/>
      <name val="Arial"/>
      <family val="2"/>
    </font>
    <font>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8"/>
      <color indexed="10"/>
      <name val="Arial"/>
      <family val="2"/>
    </font>
    <font>
      <sz val="1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rgb="FFFF0000"/>
      <name val="Arial"/>
      <family val="2"/>
    </font>
    <font>
      <sz val="18"/>
      <color theme="3" tint="0.39998000860214233"/>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Continuous"/>
    </xf>
    <xf numFmtId="0" fontId="0" fillId="0" borderId="0" xfId="0" applyAlignment="1">
      <alignment horizontal="centerContinuous"/>
    </xf>
    <xf numFmtId="166" fontId="0" fillId="0" borderId="0" xfId="0" applyNumberFormat="1" applyAlignment="1">
      <alignment horizontal="center"/>
    </xf>
    <xf numFmtId="165" fontId="0" fillId="0" borderId="0" xfId="0" applyNumberFormat="1" applyAlignment="1">
      <alignment horizontal="center"/>
    </xf>
    <xf numFmtId="0" fontId="0" fillId="33" borderId="0" xfId="0" applyFill="1" applyAlignment="1">
      <alignment horizontal="center"/>
    </xf>
    <xf numFmtId="0" fontId="0" fillId="34" borderId="0" xfId="0" applyFill="1" applyAlignment="1">
      <alignment/>
    </xf>
    <xf numFmtId="16" fontId="0" fillId="0" borderId="0" xfId="0" applyNumberFormat="1" applyAlignment="1">
      <alignment/>
    </xf>
    <xf numFmtId="0" fontId="0" fillId="0" borderId="0" xfId="0" applyFill="1" applyAlignment="1">
      <alignment horizontal="center"/>
    </xf>
    <xf numFmtId="0" fontId="0" fillId="35" borderId="0" xfId="0" applyFill="1" applyAlignment="1">
      <alignment/>
    </xf>
    <xf numFmtId="0" fontId="5" fillId="35" borderId="0" xfId="0" applyFont="1" applyFill="1" applyAlignment="1">
      <alignment/>
    </xf>
    <xf numFmtId="167" fontId="0" fillId="0" borderId="0" xfId="0" applyNumberFormat="1" applyAlignment="1">
      <alignment/>
    </xf>
    <xf numFmtId="0" fontId="0" fillId="0" borderId="10" xfId="0" applyBorder="1" applyAlignment="1">
      <alignment/>
    </xf>
    <xf numFmtId="0" fontId="0" fillId="0" borderId="11" xfId="0" applyBorder="1" applyAlignment="1">
      <alignment/>
    </xf>
    <xf numFmtId="165" fontId="0" fillId="0" borderId="11"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0" xfId="0" applyBorder="1" applyAlignment="1">
      <alignment horizontal="centerContinuous"/>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xf>
    <xf numFmtId="167" fontId="0" fillId="0" borderId="16" xfId="0" applyNumberFormat="1" applyBorder="1" applyAlignment="1">
      <alignment horizontal="center"/>
    </xf>
    <xf numFmtId="167" fontId="0" fillId="0" borderId="0" xfId="0" applyNumberFormat="1" applyBorder="1" applyAlignment="1">
      <alignment horizontal="center"/>
    </xf>
    <xf numFmtId="167" fontId="0" fillId="0" borderId="17" xfId="0" applyNumberFormat="1" applyBorder="1" applyAlignment="1">
      <alignment horizontal="center"/>
    </xf>
    <xf numFmtId="167" fontId="0" fillId="0" borderId="14" xfId="0" applyNumberFormat="1" applyBorder="1" applyAlignment="1">
      <alignment horizontal="center"/>
    </xf>
    <xf numFmtId="167" fontId="0" fillId="0" borderId="11" xfId="0" applyNumberFormat="1" applyBorder="1" applyAlignment="1">
      <alignment horizontal="center"/>
    </xf>
    <xf numFmtId="167" fontId="0" fillId="0" borderId="15"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166" fontId="0" fillId="0" borderId="19" xfId="0" applyNumberFormat="1" applyBorder="1" applyAlignment="1">
      <alignment horizontal="center"/>
    </xf>
    <xf numFmtId="167" fontId="0" fillId="0" borderId="19" xfId="0" applyNumberFormat="1" applyBorder="1" applyAlignment="1">
      <alignment/>
    </xf>
    <xf numFmtId="167" fontId="0" fillId="0" borderId="19" xfId="0" applyNumberFormat="1" applyBorder="1" applyAlignment="1">
      <alignment horizontal="center"/>
    </xf>
    <xf numFmtId="0" fontId="0" fillId="0" borderId="0" xfId="0" applyBorder="1" applyAlignment="1">
      <alignment/>
    </xf>
    <xf numFmtId="167" fontId="0" fillId="0" borderId="0" xfId="0" applyNumberFormat="1" applyFill="1" applyBorder="1" applyAlignment="1">
      <alignment horizontal="center"/>
    </xf>
    <xf numFmtId="174" fontId="0" fillId="0" borderId="19" xfId="0" applyNumberFormat="1" applyBorder="1" applyAlignment="1">
      <alignment/>
    </xf>
    <xf numFmtId="0" fontId="0" fillId="0" borderId="19" xfId="0" applyFill="1" applyBorder="1" applyAlignment="1">
      <alignment horizontal="center"/>
    </xf>
    <xf numFmtId="0" fontId="0" fillId="0" borderId="18" xfId="0" applyFill="1" applyBorder="1" applyAlignment="1">
      <alignment horizontal="center"/>
    </xf>
    <xf numFmtId="167" fontId="0" fillId="0" borderId="20" xfId="0" applyNumberFormat="1" applyBorder="1" applyAlignment="1">
      <alignment horizontal="center"/>
    </xf>
    <xf numFmtId="0" fontId="0" fillId="36" borderId="24" xfId="0" applyFill="1" applyBorder="1" applyAlignment="1" applyProtection="1">
      <alignment horizontal="center"/>
      <protection locked="0"/>
    </xf>
    <xf numFmtId="168" fontId="0" fillId="0" borderId="19" xfId="0" applyNumberFormat="1" applyBorder="1" applyAlignment="1">
      <alignment/>
    </xf>
    <xf numFmtId="168" fontId="0" fillId="0" borderId="19" xfId="0" applyNumberFormat="1" applyBorder="1" applyAlignment="1">
      <alignment horizontal="center"/>
    </xf>
    <xf numFmtId="167" fontId="0" fillId="37" borderId="24" xfId="0" applyNumberFormat="1" applyFill="1" applyBorder="1" applyAlignment="1">
      <alignment horizontal="center"/>
    </xf>
    <xf numFmtId="168" fontId="0" fillId="37" borderId="24" xfId="0" applyNumberFormat="1" applyFill="1" applyBorder="1" applyAlignment="1">
      <alignment horizontal="center"/>
    </xf>
    <xf numFmtId="0" fontId="0" fillId="37" borderId="24" xfId="0" applyFill="1" applyBorder="1" applyAlignment="1">
      <alignment horizontal="center"/>
    </xf>
    <xf numFmtId="0" fontId="0" fillId="37" borderId="24" xfId="0" applyFill="1" applyBorder="1" applyAlignment="1">
      <alignment/>
    </xf>
    <xf numFmtId="0" fontId="0" fillId="0" borderId="0" xfId="0" applyFill="1" applyBorder="1" applyAlignment="1">
      <alignment/>
    </xf>
    <xf numFmtId="0" fontId="0" fillId="38" borderId="24" xfId="0" applyFill="1" applyBorder="1" applyAlignment="1">
      <alignment/>
    </xf>
    <xf numFmtId="0" fontId="0" fillId="38" borderId="24" xfId="0" applyFill="1" applyBorder="1" applyAlignment="1">
      <alignment horizontal="center"/>
    </xf>
    <xf numFmtId="167" fontId="0" fillId="38" borderId="24" xfId="0" applyNumberFormat="1" applyFill="1" applyBorder="1" applyAlignment="1">
      <alignment horizontal="center"/>
    </xf>
    <xf numFmtId="168" fontId="0" fillId="38" borderId="24" xfId="0" applyNumberFormat="1" applyFill="1" applyBorder="1" applyAlignment="1">
      <alignment horizontal="center"/>
    </xf>
    <xf numFmtId="0" fontId="0" fillId="0" borderId="10" xfId="0" applyFill="1" applyBorder="1" applyAlignment="1">
      <alignment/>
    </xf>
    <xf numFmtId="165" fontId="0" fillId="0" borderId="0" xfId="0" applyNumberFormat="1" applyBorder="1" applyAlignment="1">
      <alignment horizontal="center"/>
    </xf>
    <xf numFmtId="0" fontId="0" fillId="0" borderId="0" xfId="0" applyBorder="1" applyAlignment="1">
      <alignment horizontal="center"/>
    </xf>
    <xf numFmtId="0" fontId="0" fillId="36" borderId="23" xfId="0" applyFill="1" applyBorder="1" applyAlignment="1" applyProtection="1">
      <alignment horizontal="center"/>
      <protection locked="0"/>
    </xf>
    <xf numFmtId="0" fontId="0" fillId="36" borderId="25" xfId="0" applyFill="1" applyBorder="1" applyAlignment="1" applyProtection="1">
      <alignment horizontal="center"/>
      <protection locked="0"/>
    </xf>
    <xf numFmtId="0" fontId="0" fillId="36" borderId="26" xfId="0" applyFill="1" applyBorder="1" applyAlignment="1" applyProtection="1">
      <alignment horizontal="center"/>
      <protection locked="0"/>
    </xf>
    <xf numFmtId="0" fontId="0" fillId="36" borderId="27" xfId="0" applyFill="1" applyBorder="1" applyAlignment="1" applyProtection="1">
      <alignment horizontal="center"/>
      <protection locked="0"/>
    </xf>
    <xf numFmtId="0" fontId="0" fillId="36" borderId="28" xfId="0" applyFill="1" applyBorder="1" applyAlignment="1" applyProtection="1">
      <alignment horizontal="center"/>
      <protection locked="0"/>
    </xf>
    <xf numFmtId="0" fontId="0" fillId="36" borderId="29" xfId="0" applyFill="1" applyBorder="1" applyAlignment="1" applyProtection="1">
      <alignment horizontal="center"/>
      <protection locked="0"/>
    </xf>
    <xf numFmtId="0" fontId="0" fillId="36" borderId="30" xfId="0" applyFill="1" applyBorder="1" applyAlignment="1" applyProtection="1">
      <alignment horizontal="center"/>
      <protection locked="0"/>
    </xf>
    <xf numFmtId="0" fontId="0" fillId="36" borderId="31" xfId="0" applyFill="1" applyBorder="1" applyAlignment="1" applyProtection="1">
      <alignment horizontal="center"/>
      <protection locked="0"/>
    </xf>
    <xf numFmtId="0" fontId="0" fillId="36" borderId="32" xfId="0" applyFill="1" applyBorder="1" applyAlignment="1" applyProtection="1">
      <alignment horizontal="center"/>
      <protection locked="0"/>
    </xf>
    <xf numFmtId="0" fontId="0" fillId="36" borderId="21" xfId="0" applyFill="1" applyBorder="1" applyAlignment="1" applyProtection="1">
      <alignment horizontal="center"/>
      <protection locked="0"/>
    </xf>
    <xf numFmtId="165" fontId="0" fillId="0" borderId="33" xfId="0" applyNumberFormat="1" applyBorder="1" applyAlignment="1">
      <alignment horizontal="centerContinuous"/>
    </xf>
    <xf numFmtId="165" fontId="0" fillId="0" borderId="34" xfId="0" applyNumberFormat="1" applyBorder="1" applyAlignment="1">
      <alignment horizontal="centerContinuous"/>
    </xf>
    <xf numFmtId="0" fontId="0" fillId="0" borderId="34" xfId="0"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
    </xf>
    <xf numFmtId="0" fontId="0" fillId="0" borderId="37" xfId="0" applyBorder="1" applyAlignment="1">
      <alignment horizontal="center"/>
    </xf>
    <xf numFmtId="0" fontId="0" fillId="36" borderId="38" xfId="0" applyFill="1" applyBorder="1" applyAlignment="1" applyProtection="1">
      <alignment horizontal="center"/>
      <protection locked="0"/>
    </xf>
    <xf numFmtId="0" fontId="0" fillId="36" borderId="39" xfId="0" applyFill="1" applyBorder="1" applyAlignment="1" applyProtection="1">
      <alignment horizontal="center"/>
      <protection locked="0"/>
    </xf>
    <xf numFmtId="165" fontId="0" fillId="0" borderId="35" xfId="0" applyNumberFormat="1" applyBorder="1" applyAlignment="1">
      <alignment horizontal="centerContinuous"/>
    </xf>
    <xf numFmtId="16" fontId="0" fillId="0" borderId="33" xfId="0" applyNumberFormat="1" applyBorder="1" applyAlignment="1">
      <alignment horizontal="centerContinuous"/>
    </xf>
    <xf numFmtId="0" fontId="0" fillId="36" borderId="24" xfId="0" applyFill="1" applyBorder="1" applyAlignment="1">
      <alignment horizontal="center"/>
    </xf>
    <xf numFmtId="0" fontId="0" fillId="36" borderId="21" xfId="0" applyFill="1" applyBorder="1" applyAlignment="1">
      <alignment horizontal="center"/>
    </xf>
    <xf numFmtId="0" fontId="0" fillId="36" borderId="24" xfId="0" applyFill="1" applyBorder="1" applyAlignment="1">
      <alignment horizontal="left"/>
    </xf>
    <xf numFmtId="0" fontId="0" fillId="36" borderId="21" xfId="0" applyFill="1" applyBorder="1" applyAlignment="1">
      <alignment horizontal="left"/>
    </xf>
    <xf numFmtId="0" fontId="0" fillId="0" borderId="10"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applyAlignment="1">
      <alignment/>
    </xf>
    <xf numFmtId="0" fontId="0" fillId="36" borderId="28" xfId="0" applyFill="1" applyBorder="1" applyAlignment="1">
      <alignment horizontal="center"/>
    </xf>
    <xf numFmtId="0" fontId="0" fillId="36" borderId="30" xfId="0" applyFill="1" applyBorder="1" applyAlignment="1">
      <alignment horizontal="center"/>
    </xf>
    <xf numFmtId="0" fontId="0" fillId="36" borderId="31" xfId="0" applyFill="1" applyBorder="1" applyAlignment="1">
      <alignment horizontal="center"/>
    </xf>
    <xf numFmtId="0" fontId="0" fillId="36" borderId="38"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36" borderId="42" xfId="0" applyFill="1" applyBorder="1" applyAlignment="1">
      <alignment horizontal="center"/>
    </xf>
    <xf numFmtId="0" fontId="0" fillId="36" borderId="20" xfId="0" applyFill="1" applyBorder="1" applyAlignment="1">
      <alignment horizontal="left"/>
    </xf>
    <xf numFmtId="0" fontId="0" fillId="36" borderId="14" xfId="0" applyFill="1" applyBorder="1" applyAlignment="1">
      <alignment horizontal="left"/>
    </xf>
    <xf numFmtId="0" fontId="0" fillId="36" borderId="42" xfId="0" applyFill="1" applyBorder="1" applyAlignment="1" applyProtection="1">
      <alignment horizontal="center"/>
      <protection locked="0"/>
    </xf>
    <xf numFmtId="0" fontId="0" fillId="36" borderId="20" xfId="0" applyFill="1" applyBorder="1" applyAlignment="1" applyProtection="1">
      <alignment horizontal="center"/>
      <protection locked="0"/>
    </xf>
    <xf numFmtId="0" fontId="0" fillId="36" borderId="14" xfId="0" applyFill="1" applyBorder="1" applyAlignment="1" applyProtection="1">
      <alignment horizontal="center"/>
      <protection locked="0"/>
    </xf>
    <xf numFmtId="0" fontId="0" fillId="36" borderId="43" xfId="0" applyFill="1" applyBorder="1" applyAlignment="1" applyProtection="1">
      <alignment horizontal="center"/>
      <protection locked="0"/>
    </xf>
    <xf numFmtId="0" fontId="0" fillId="36" borderId="15" xfId="0" applyFill="1" applyBorder="1" applyAlignment="1" applyProtection="1">
      <alignment horizontal="center"/>
      <protection locked="0"/>
    </xf>
    <xf numFmtId="0" fontId="0" fillId="36" borderId="25" xfId="0" applyFill="1" applyBorder="1" applyAlignment="1">
      <alignment horizontal="center"/>
    </xf>
    <xf numFmtId="0" fontId="0" fillId="36" borderId="26" xfId="0" applyFill="1" applyBorder="1" applyAlignment="1">
      <alignment horizontal="left"/>
    </xf>
    <xf numFmtId="0" fontId="0" fillId="36" borderId="44" xfId="0" applyFill="1" applyBorder="1" applyAlignment="1">
      <alignment horizontal="left"/>
    </xf>
    <xf numFmtId="0" fontId="0" fillId="36" borderId="44" xfId="0"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31" xfId="0" applyFill="1" applyBorder="1" applyAlignment="1">
      <alignment horizontal="left"/>
    </xf>
    <xf numFmtId="0" fontId="0" fillId="36" borderId="38" xfId="0" applyFill="1" applyBorder="1" applyAlignment="1">
      <alignment horizontal="left"/>
    </xf>
    <xf numFmtId="0" fontId="0" fillId="36" borderId="46" xfId="0" applyFill="1" applyBorder="1" applyAlignment="1">
      <alignment horizontal="center"/>
    </xf>
    <xf numFmtId="0" fontId="0" fillId="36" borderId="18" xfId="0" applyFill="1" applyBorder="1" applyAlignment="1">
      <alignment horizontal="left"/>
    </xf>
    <xf numFmtId="0" fontId="0" fillId="36" borderId="12" xfId="0" applyFill="1" applyBorder="1" applyAlignment="1">
      <alignment horizontal="left"/>
    </xf>
    <xf numFmtId="0" fontId="0" fillId="36" borderId="46"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0" fillId="36" borderId="12"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13" xfId="0" applyFill="1" applyBorder="1" applyAlignment="1" applyProtection="1">
      <alignment horizontal="center"/>
      <protection locked="0"/>
    </xf>
    <xf numFmtId="0" fontId="0" fillId="36" borderId="18" xfId="0" applyFill="1" applyBorder="1" applyAlignment="1">
      <alignment horizontal="center"/>
    </xf>
    <xf numFmtId="0" fontId="0" fillId="36" borderId="12" xfId="0" applyFill="1" applyBorder="1" applyAlignment="1">
      <alignment horizontal="center"/>
    </xf>
    <xf numFmtId="0" fontId="0" fillId="36" borderId="26" xfId="0" applyFill="1" applyBorder="1" applyAlignment="1">
      <alignment horizontal="center"/>
    </xf>
    <xf numFmtId="0" fontId="0" fillId="36" borderId="44" xfId="0" applyFill="1" applyBorder="1" applyAlignment="1">
      <alignment horizontal="center"/>
    </xf>
    <xf numFmtId="165" fontId="0" fillId="33" borderId="0" xfId="0" applyNumberFormat="1" applyFill="1" applyAlignment="1">
      <alignment horizontal="center"/>
    </xf>
    <xf numFmtId="0" fontId="8" fillId="0" borderId="0" xfId="0" applyFont="1" applyAlignment="1">
      <alignment horizontal="centerContinuous"/>
    </xf>
    <xf numFmtId="0" fontId="8" fillId="0" borderId="0" xfId="0" applyFont="1" applyFill="1" applyBorder="1" applyAlignment="1">
      <alignment horizontal="centerContinuous"/>
    </xf>
    <xf numFmtId="0" fontId="8" fillId="0" borderId="0" xfId="0" applyFont="1" applyBorder="1" applyAlignment="1">
      <alignment horizontal="centerContinuous"/>
    </xf>
    <xf numFmtId="0" fontId="0" fillId="0" borderId="0" xfId="0" applyAlignment="1">
      <alignment horizontal="left"/>
    </xf>
    <xf numFmtId="176" fontId="0" fillId="33" borderId="48" xfId="0" applyNumberFormat="1" applyFill="1" applyBorder="1" applyAlignment="1">
      <alignment horizontal="center"/>
    </xf>
    <xf numFmtId="176" fontId="0" fillId="33" borderId="41" xfId="0" applyNumberFormat="1" applyFill="1" applyBorder="1" applyAlignment="1">
      <alignment horizontal="center"/>
    </xf>
    <xf numFmtId="176" fontId="0" fillId="33" borderId="49" xfId="0" applyNumberFormat="1" applyFill="1" applyBorder="1" applyAlignment="1">
      <alignment horizontal="center"/>
    </xf>
    <xf numFmtId="176" fontId="0" fillId="33" borderId="40" xfId="0" applyNumberFormat="1" applyFill="1" applyBorder="1" applyAlignment="1">
      <alignment horizontal="center"/>
    </xf>
    <xf numFmtId="176" fontId="0" fillId="33" borderId="50" xfId="0" applyNumberFormat="1" applyFill="1" applyBorder="1" applyAlignment="1">
      <alignment horizontal="center"/>
    </xf>
    <xf numFmtId="0" fontId="0" fillId="0" borderId="0" xfId="0" applyAlignment="1">
      <alignment vertical="top"/>
    </xf>
    <xf numFmtId="0" fontId="9" fillId="0" borderId="0" xfId="0" applyFont="1" applyAlignment="1">
      <alignment horizontal="center"/>
    </xf>
    <xf numFmtId="0" fontId="9" fillId="0" borderId="0" xfId="0" applyFont="1" applyAlignment="1">
      <alignment horizontal="left"/>
    </xf>
    <xf numFmtId="1" fontId="0" fillId="0" borderId="0" xfId="0" applyNumberFormat="1" applyAlignment="1">
      <alignment/>
    </xf>
    <xf numFmtId="0" fontId="0" fillId="36" borderId="44" xfId="0" applyFill="1" applyBorder="1" applyAlignment="1">
      <alignment horizontal="left" wrapText="1"/>
    </xf>
    <xf numFmtId="0" fontId="0" fillId="36" borderId="21" xfId="0" applyFill="1" applyBorder="1" applyAlignment="1">
      <alignment horizontal="left" wrapText="1"/>
    </xf>
    <xf numFmtId="0" fontId="0" fillId="36" borderId="38" xfId="0" applyFill="1" applyBorder="1" applyAlignment="1">
      <alignment horizontal="center" wrapText="1"/>
    </xf>
    <xf numFmtId="0" fontId="0" fillId="36" borderId="14" xfId="0" applyFill="1" applyBorder="1" applyAlignment="1">
      <alignment horizontal="left" wrapText="1"/>
    </xf>
    <xf numFmtId="0" fontId="0" fillId="36" borderId="12" xfId="0" applyFill="1" applyBorder="1" applyAlignment="1">
      <alignment horizontal="left" wrapText="1"/>
    </xf>
    <xf numFmtId="0" fontId="0" fillId="36" borderId="38" xfId="0" applyFill="1" applyBorder="1" applyAlignment="1">
      <alignment horizontal="left" wrapText="1"/>
    </xf>
    <xf numFmtId="0" fontId="0" fillId="36" borderId="21" xfId="0" applyFill="1" applyBorder="1" applyAlignment="1">
      <alignment horizontal="center" wrapText="1"/>
    </xf>
    <xf numFmtId="0" fontId="0" fillId="36" borderId="12" xfId="0" applyFill="1" applyBorder="1" applyAlignment="1">
      <alignment horizontal="center" wrapText="1"/>
    </xf>
    <xf numFmtId="0" fontId="0" fillId="36" borderId="44" xfId="0" applyFill="1" applyBorder="1" applyAlignment="1">
      <alignment horizontal="center" wrapText="1"/>
    </xf>
    <xf numFmtId="0" fontId="10" fillId="0" borderId="0" xfId="0" applyFont="1" applyAlignment="1">
      <alignment/>
    </xf>
    <xf numFmtId="0" fontId="0" fillId="33" borderId="0" xfId="0" applyFill="1" applyAlignment="1">
      <alignment horizontal="left"/>
    </xf>
    <xf numFmtId="0" fontId="9" fillId="0" borderId="0" xfId="0" applyFont="1" applyAlignment="1">
      <alignment/>
    </xf>
    <xf numFmtId="14" fontId="0" fillId="0" borderId="0" xfId="0" applyNumberFormat="1" applyAlignment="1">
      <alignment/>
    </xf>
    <xf numFmtId="0" fontId="0" fillId="0" borderId="0" xfId="0" applyAlignment="1">
      <alignment horizontal="right"/>
    </xf>
    <xf numFmtId="0" fontId="11" fillId="0" borderId="0" xfId="0" applyFont="1" applyAlignment="1">
      <alignment horizontal="center"/>
    </xf>
    <xf numFmtId="0" fontId="12" fillId="0" borderId="0" xfId="0" applyFont="1" applyAlignment="1">
      <alignment horizontal="left" vertical="center"/>
    </xf>
    <xf numFmtId="0" fontId="0" fillId="0" borderId="24" xfId="0" applyBorder="1" applyAlignment="1">
      <alignment horizontal="center"/>
    </xf>
    <xf numFmtId="176" fontId="0" fillId="33" borderId="24" xfId="0" applyNumberFormat="1" applyFill="1" applyBorder="1" applyAlignment="1">
      <alignment horizontal="center"/>
    </xf>
    <xf numFmtId="176" fontId="0" fillId="33" borderId="24" xfId="0" applyNumberFormat="1" applyFill="1" applyBorder="1" applyAlignment="1">
      <alignment horizontal="left"/>
    </xf>
    <xf numFmtId="0" fontId="0" fillId="0" borderId="0" xfId="0" applyNumberFormat="1" applyAlignment="1">
      <alignment/>
    </xf>
    <xf numFmtId="0" fontId="14" fillId="0" borderId="0" xfId="0" applyFont="1" applyAlignment="1">
      <alignment/>
    </xf>
    <xf numFmtId="176" fontId="0" fillId="0" borderId="48" xfId="0" applyNumberFormat="1" applyFill="1" applyBorder="1" applyAlignment="1" quotePrefix="1">
      <alignment horizontal="center"/>
    </xf>
    <xf numFmtId="0" fontId="0" fillId="0" borderId="41" xfId="0" applyBorder="1" applyAlignment="1">
      <alignment horizontal="left"/>
    </xf>
    <xf numFmtId="0" fontId="9" fillId="0" borderId="0" xfId="0" applyFont="1" applyAlignment="1">
      <alignment horizontal="right"/>
    </xf>
    <xf numFmtId="0" fontId="0" fillId="0" borderId="40" xfId="0" applyBorder="1" applyAlignment="1">
      <alignment horizontal="right"/>
    </xf>
    <xf numFmtId="0" fontId="0" fillId="36" borderId="25" xfId="0" applyFill="1" applyBorder="1" applyAlignment="1">
      <alignment horizontal="right"/>
    </xf>
    <xf numFmtId="0" fontId="0" fillId="36" borderId="28" xfId="0" applyFill="1" applyBorder="1" applyAlignment="1">
      <alignment horizontal="right"/>
    </xf>
    <xf numFmtId="0" fontId="0" fillId="36" borderId="30" xfId="0" applyFill="1" applyBorder="1" applyAlignment="1">
      <alignment horizontal="right"/>
    </xf>
    <xf numFmtId="0" fontId="0" fillId="36" borderId="42" xfId="0" applyFill="1" applyBorder="1" applyAlignment="1">
      <alignment horizontal="right"/>
    </xf>
    <xf numFmtId="0" fontId="0" fillId="36" borderId="46" xfId="0" applyFill="1" applyBorder="1" applyAlignment="1">
      <alignment horizontal="right"/>
    </xf>
    <xf numFmtId="0" fontId="0" fillId="0" borderId="11" xfId="0" applyBorder="1" applyAlignment="1">
      <alignment horizontal="right"/>
    </xf>
    <xf numFmtId="0" fontId="0" fillId="37" borderId="24" xfId="0" applyFill="1" applyBorder="1" applyAlignment="1">
      <alignment horizontal="right"/>
    </xf>
    <xf numFmtId="0" fontId="0" fillId="0" borderId="0" xfId="0" applyBorder="1" applyAlignment="1">
      <alignment horizontal="right"/>
    </xf>
    <xf numFmtId="0" fontId="0" fillId="38" borderId="24" xfId="0" applyFill="1" applyBorder="1" applyAlignment="1">
      <alignment horizontal="right"/>
    </xf>
    <xf numFmtId="0" fontId="0" fillId="0" borderId="24" xfId="0" applyBorder="1" applyAlignment="1">
      <alignment/>
    </xf>
    <xf numFmtId="1" fontId="0" fillId="0" borderId="24" xfId="0" applyNumberFormat="1" applyBorder="1" applyAlignment="1">
      <alignment/>
    </xf>
    <xf numFmtId="16" fontId="0" fillId="33" borderId="24" xfId="0" applyNumberFormat="1" applyFill="1" applyBorder="1" applyAlignment="1">
      <alignment/>
    </xf>
    <xf numFmtId="0" fontId="0" fillId="35" borderId="24" xfId="0" applyFill="1" applyBorder="1" applyAlignment="1">
      <alignment/>
    </xf>
    <xf numFmtId="0" fontId="0" fillId="34" borderId="24" xfId="0" applyFill="1" applyBorder="1" applyAlignment="1">
      <alignment/>
    </xf>
    <xf numFmtId="0" fontId="0" fillId="0" borderId="24" xfId="0" applyFill="1" applyBorder="1" applyAlignment="1">
      <alignment/>
    </xf>
    <xf numFmtId="0" fontId="11" fillId="0" borderId="0" xfId="0" applyFont="1" applyAlignment="1">
      <alignment vertical="top"/>
    </xf>
    <xf numFmtId="0" fontId="0" fillId="0" borderId="11" xfId="0" applyBorder="1" applyAlignment="1">
      <alignment wrapText="1"/>
    </xf>
    <xf numFmtId="0" fontId="0" fillId="37" borderId="24" xfId="0" applyFont="1" applyFill="1" applyBorder="1" applyAlignment="1">
      <alignment horizontal="right"/>
    </xf>
    <xf numFmtId="0" fontId="0" fillId="37" borderId="24" xfId="0" applyFont="1" applyFill="1" applyBorder="1" applyAlignment="1">
      <alignment/>
    </xf>
    <xf numFmtId="167" fontId="0" fillId="37" borderId="24" xfId="0" applyNumberFormat="1" applyFont="1" applyFill="1" applyBorder="1" applyAlignment="1">
      <alignment horizontal="center"/>
    </xf>
    <xf numFmtId="0" fontId="9" fillId="0" borderId="0" xfId="0" applyFont="1" applyAlignment="1">
      <alignment vertical="top"/>
    </xf>
    <xf numFmtId="0" fontId="11" fillId="0" borderId="0" xfId="0" applyFont="1" applyAlignment="1">
      <alignment/>
    </xf>
    <xf numFmtId="0" fontId="53" fillId="39" borderId="0" xfId="0" applyFont="1" applyFill="1" applyAlignment="1">
      <alignment/>
    </xf>
    <xf numFmtId="0" fontId="0" fillId="36" borderId="21" xfId="0" applyFont="1" applyFill="1" applyBorder="1" applyAlignment="1">
      <alignment horizontal="left"/>
    </xf>
    <xf numFmtId="0" fontId="0" fillId="0" borderId="0" xfId="0" applyFont="1" applyAlignment="1">
      <alignment/>
    </xf>
    <xf numFmtId="0" fontId="0" fillId="0" borderId="16" xfId="0" applyBorder="1" applyAlignment="1">
      <alignment horizontal="centerContinuous"/>
    </xf>
    <xf numFmtId="0" fontId="0" fillId="0" borderId="0" xfId="0" applyBorder="1" applyAlignment="1">
      <alignment horizontal="centerContinuous"/>
    </xf>
    <xf numFmtId="0" fontId="0" fillId="0" borderId="17" xfId="0" applyBorder="1" applyAlignment="1">
      <alignment horizontal="centerContinuous"/>
    </xf>
    <xf numFmtId="0" fontId="0" fillId="0" borderId="0" xfId="0" applyFont="1" applyAlignment="1">
      <alignment horizontal="left"/>
    </xf>
    <xf numFmtId="165" fontId="0" fillId="0" borderId="0" xfId="0" applyNumberFormat="1" applyAlignment="1">
      <alignment horizontal="left"/>
    </xf>
    <xf numFmtId="184" fontId="0" fillId="0" borderId="0" xfId="42" applyNumberFormat="1" applyFont="1" applyAlignment="1">
      <alignment horizontal="left"/>
    </xf>
    <xf numFmtId="0" fontId="0" fillId="0" borderId="0" xfId="0" applyAlignment="1">
      <alignment wrapText="1"/>
    </xf>
    <xf numFmtId="0" fontId="0" fillId="36" borderId="25" xfId="0" applyFont="1" applyFill="1" applyBorder="1" applyAlignment="1" applyProtection="1">
      <alignment horizontal="center"/>
      <protection locked="0"/>
    </xf>
    <xf numFmtId="0" fontId="0" fillId="37" borderId="0" xfId="0" applyFill="1" applyBorder="1" applyAlignment="1">
      <alignment/>
    </xf>
    <xf numFmtId="0" fontId="0" fillId="38" borderId="0" xfId="0" applyFill="1" applyBorder="1" applyAlignment="1">
      <alignment/>
    </xf>
    <xf numFmtId="0" fontId="15" fillId="0" borderId="0" xfId="0" applyFont="1" applyFill="1" applyAlignment="1">
      <alignment/>
    </xf>
    <xf numFmtId="0" fontId="0" fillId="0" borderId="0" xfId="0" applyFont="1" applyAlignment="1">
      <alignment horizontal="center"/>
    </xf>
    <xf numFmtId="0" fontId="0" fillId="0" borderId="11" xfId="0" applyFont="1" applyBorder="1" applyAlignment="1">
      <alignment wrapText="1"/>
    </xf>
    <xf numFmtId="0" fontId="16" fillId="0" borderId="0" xfId="0" applyFont="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54" fillId="0" borderId="0" xfId="0" applyFont="1" applyFill="1" applyAlignment="1">
      <alignment/>
    </xf>
    <xf numFmtId="0" fontId="0" fillId="0" borderId="0" xfId="0" applyFill="1" applyAlignment="1">
      <alignment/>
    </xf>
    <xf numFmtId="0" fontId="0" fillId="0" borderId="10" xfId="0" applyBorder="1" applyAlignment="1">
      <alignment/>
    </xf>
    <xf numFmtId="0" fontId="0" fillId="0" borderId="13" xfId="0" applyBorder="1" applyAlignment="1">
      <alignment/>
    </xf>
    <xf numFmtId="0" fontId="0" fillId="0" borderId="16" xfId="0" applyBorder="1" applyAlignment="1">
      <alignment/>
    </xf>
    <xf numFmtId="0" fontId="0" fillId="0" borderId="0" xfId="0" applyAlignment="1">
      <alignment/>
    </xf>
    <xf numFmtId="0" fontId="0" fillId="0" borderId="1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20</xdr:row>
      <xdr:rowOff>0</xdr:rowOff>
    </xdr:from>
    <xdr:to>
      <xdr:col>30</xdr:col>
      <xdr:colOff>85725</xdr:colOff>
      <xdr:row>20</xdr:row>
      <xdr:rowOff>0</xdr:rowOff>
    </xdr:to>
    <xdr:pic>
      <xdr:nvPicPr>
        <xdr:cNvPr id="1" name="TextBox1"/>
        <xdr:cNvPicPr preferRelativeResize="1">
          <a:picLocks noChangeAspect="1"/>
        </xdr:cNvPicPr>
      </xdr:nvPicPr>
      <xdr:blipFill>
        <a:blip r:embed="rId1"/>
        <a:stretch>
          <a:fillRect/>
        </a:stretch>
      </xdr:blipFill>
      <xdr:spPr>
        <a:xfrm>
          <a:off x="9220200" y="3238500"/>
          <a:ext cx="52673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20</xdr:row>
      <xdr:rowOff>0</xdr:rowOff>
    </xdr:from>
    <xdr:to>
      <xdr:col>30</xdr:col>
      <xdr:colOff>85725</xdr:colOff>
      <xdr:row>20</xdr:row>
      <xdr:rowOff>0</xdr:rowOff>
    </xdr:to>
    <xdr:pic>
      <xdr:nvPicPr>
        <xdr:cNvPr id="1" name="TextBox1"/>
        <xdr:cNvPicPr preferRelativeResize="1">
          <a:picLocks noChangeAspect="1"/>
        </xdr:cNvPicPr>
      </xdr:nvPicPr>
      <xdr:blipFill>
        <a:blip r:embed="rId1"/>
        <a:stretch>
          <a:fillRect/>
        </a:stretch>
      </xdr:blipFill>
      <xdr:spPr>
        <a:xfrm>
          <a:off x="9220200" y="3238500"/>
          <a:ext cx="52673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20</xdr:row>
      <xdr:rowOff>0</xdr:rowOff>
    </xdr:from>
    <xdr:to>
      <xdr:col>30</xdr:col>
      <xdr:colOff>85725</xdr:colOff>
      <xdr:row>20</xdr:row>
      <xdr:rowOff>0</xdr:rowOff>
    </xdr:to>
    <xdr:pic>
      <xdr:nvPicPr>
        <xdr:cNvPr id="1" name="TextBox1"/>
        <xdr:cNvPicPr preferRelativeResize="1">
          <a:picLocks noChangeAspect="1"/>
        </xdr:cNvPicPr>
      </xdr:nvPicPr>
      <xdr:blipFill>
        <a:blip r:embed="rId1"/>
        <a:stretch>
          <a:fillRect/>
        </a:stretch>
      </xdr:blipFill>
      <xdr:spPr>
        <a:xfrm>
          <a:off x="9220200" y="3238500"/>
          <a:ext cx="52673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23</xdr:row>
      <xdr:rowOff>0</xdr:rowOff>
    </xdr:from>
    <xdr:to>
      <xdr:col>30</xdr:col>
      <xdr:colOff>85725</xdr:colOff>
      <xdr:row>23</xdr:row>
      <xdr:rowOff>0</xdr:rowOff>
    </xdr:to>
    <xdr:pic>
      <xdr:nvPicPr>
        <xdr:cNvPr id="1" name="TextBox1"/>
        <xdr:cNvPicPr preferRelativeResize="1">
          <a:picLocks noChangeAspect="1"/>
        </xdr:cNvPicPr>
      </xdr:nvPicPr>
      <xdr:blipFill>
        <a:blip r:embed="rId1"/>
        <a:stretch>
          <a:fillRect/>
        </a:stretch>
      </xdr:blipFill>
      <xdr:spPr>
        <a:xfrm>
          <a:off x="9220200" y="4162425"/>
          <a:ext cx="526732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0</xdr:row>
      <xdr:rowOff>0</xdr:rowOff>
    </xdr:from>
    <xdr:to>
      <xdr:col>28</xdr:col>
      <xdr:colOff>514350</xdr:colOff>
      <xdr:row>0</xdr:row>
      <xdr:rowOff>0</xdr:rowOff>
    </xdr:to>
    <xdr:pic>
      <xdr:nvPicPr>
        <xdr:cNvPr id="1" name="TextBox1"/>
        <xdr:cNvPicPr preferRelativeResize="1">
          <a:picLocks noChangeAspect="1"/>
        </xdr:cNvPicPr>
      </xdr:nvPicPr>
      <xdr:blipFill>
        <a:blip r:embed="rId1"/>
        <a:stretch>
          <a:fillRect/>
        </a:stretch>
      </xdr:blipFill>
      <xdr:spPr>
        <a:xfrm>
          <a:off x="10629900" y="0"/>
          <a:ext cx="52673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25</xdr:row>
      <xdr:rowOff>0</xdr:rowOff>
    </xdr:from>
    <xdr:to>
      <xdr:col>29</xdr:col>
      <xdr:colOff>114300</xdr:colOff>
      <xdr:row>25</xdr:row>
      <xdr:rowOff>0</xdr:rowOff>
    </xdr:to>
    <xdr:pic>
      <xdr:nvPicPr>
        <xdr:cNvPr id="1" name="TextBox1"/>
        <xdr:cNvPicPr preferRelativeResize="1">
          <a:picLocks noChangeAspect="1"/>
        </xdr:cNvPicPr>
      </xdr:nvPicPr>
      <xdr:blipFill>
        <a:blip r:embed="rId1"/>
        <a:stretch>
          <a:fillRect/>
        </a:stretch>
      </xdr:blipFill>
      <xdr:spPr>
        <a:xfrm>
          <a:off x="9439275" y="4581525"/>
          <a:ext cx="52673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AW114"/>
  <sheetViews>
    <sheetView zoomScalePageLayoutView="0" workbookViewId="0" topLeftCell="A1">
      <selection activeCell="A1" sqref="A1"/>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98" t="s">
        <v>24</v>
      </c>
      <c r="C1" s="199"/>
      <c r="D1" s="199"/>
      <c r="E1" s="199"/>
      <c r="F1" s="199"/>
      <c r="G1" s="199"/>
      <c r="H1" s="199"/>
      <c r="I1" s="199"/>
      <c r="J1" s="199"/>
      <c r="K1" s="199"/>
      <c r="L1" s="199"/>
      <c r="M1" s="199"/>
      <c r="N1" s="199"/>
      <c r="O1" s="199"/>
      <c r="P1" s="199"/>
      <c r="Q1" s="199"/>
      <c r="R1" s="199"/>
      <c r="S1" s="199"/>
      <c r="T1" s="199"/>
      <c r="U1" s="199"/>
      <c r="V1" s="199"/>
      <c r="W1" s="200"/>
    </row>
    <row r="2" spans="2:23" ht="12.75">
      <c r="B2" s="201"/>
      <c r="C2" s="202"/>
      <c r="D2" s="202"/>
      <c r="E2" s="202"/>
      <c r="F2" s="202"/>
      <c r="G2" s="202"/>
      <c r="H2" s="202"/>
      <c r="I2" s="202"/>
      <c r="J2" s="202"/>
      <c r="K2" s="202"/>
      <c r="L2" s="202"/>
      <c r="M2" s="202"/>
      <c r="N2" s="202"/>
      <c r="O2" s="202"/>
      <c r="P2" s="202"/>
      <c r="Q2" s="202"/>
      <c r="R2" s="202"/>
      <c r="S2" s="202"/>
      <c r="T2" s="202"/>
      <c r="U2" s="202"/>
      <c r="V2" s="202"/>
      <c r="W2" s="203"/>
    </row>
    <row r="3" spans="2:23" ht="12.75" customHeight="1">
      <c r="B3" s="204" t="s">
        <v>91</v>
      </c>
      <c r="C3" s="205"/>
      <c r="D3" s="205"/>
      <c r="E3" s="205"/>
      <c r="F3" s="205"/>
      <c r="G3" s="205"/>
      <c r="H3" s="205"/>
      <c r="I3" s="205"/>
      <c r="J3" s="205"/>
      <c r="K3" s="205"/>
      <c r="L3" s="205"/>
      <c r="M3" s="205"/>
      <c r="N3" s="205"/>
      <c r="O3" s="205"/>
      <c r="P3" s="205"/>
      <c r="Q3" s="205"/>
      <c r="R3" s="205"/>
      <c r="S3" s="205"/>
      <c r="T3" s="205"/>
      <c r="U3" s="205"/>
      <c r="V3" s="205"/>
      <c r="W3" s="204"/>
    </row>
    <row r="4" spans="2:23" ht="12.75">
      <c r="B4" s="204"/>
      <c r="C4" s="205"/>
      <c r="D4" s="205"/>
      <c r="E4" s="205"/>
      <c r="F4" s="205"/>
      <c r="G4" s="205"/>
      <c r="H4" s="205"/>
      <c r="I4" s="205"/>
      <c r="J4" s="205"/>
      <c r="K4" s="205"/>
      <c r="L4" s="205"/>
      <c r="M4" s="205"/>
      <c r="N4" s="205"/>
      <c r="O4" s="205"/>
      <c r="P4" s="205"/>
      <c r="Q4" s="205"/>
      <c r="R4" s="205"/>
      <c r="S4" s="205"/>
      <c r="T4" s="205"/>
      <c r="U4" s="205"/>
      <c r="V4" s="205"/>
      <c r="W4" s="204"/>
    </row>
    <row r="5" spans="2:23" ht="12.75">
      <c r="B5" s="204"/>
      <c r="C5" s="205"/>
      <c r="D5" s="205"/>
      <c r="E5" s="205"/>
      <c r="F5" s="205"/>
      <c r="G5" s="205"/>
      <c r="H5" s="205"/>
      <c r="I5" s="205"/>
      <c r="J5" s="205"/>
      <c r="K5" s="205"/>
      <c r="L5" s="205"/>
      <c r="M5" s="205"/>
      <c r="N5" s="205"/>
      <c r="O5" s="205"/>
      <c r="P5" s="205"/>
      <c r="Q5" s="205"/>
      <c r="R5" s="205"/>
      <c r="S5" s="205"/>
      <c r="T5" s="205"/>
      <c r="U5" s="205"/>
      <c r="V5" s="205"/>
      <c r="W5" s="204"/>
    </row>
    <row r="6" spans="2:23" ht="12.75">
      <c r="B6" s="204"/>
      <c r="C6" s="205"/>
      <c r="D6" s="205"/>
      <c r="E6" s="205"/>
      <c r="F6" s="205"/>
      <c r="G6" s="205"/>
      <c r="H6" s="205"/>
      <c r="I6" s="205"/>
      <c r="J6" s="205"/>
      <c r="K6" s="205"/>
      <c r="L6" s="205"/>
      <c r="M6" s="205"/>
      <c r="N6" s="205"/>
      <c r="O6" s="205"/>
      <c r="P6" s="205"/>
      <c r="Q6" s="205"/>
      <c r="R6" s="205"/>
      <c r="S6" s="205"/>
      <c r="T6" s="205"/>
      <c r="U6" s="205"/>
      <c r="V6" s="205"/>
      <c r="W6" s="204"/>
    </row>
    <row r="7" spans="2:23" ht="12.75">
      <c r="B7" s="204"/>
      <c r="C7" s="205"/>
      <c r="D7" s="205"/>
      <c r="E7" s="205"/>
      <c r="F7" s="205"/>
      <c r="G7" s="205"/>
      <c r="H7" s="205"/>
      <c r="I7" s="205"/>
      <c r="J7" s="205"/>
      <c r="K7" s="205"/>
      <c r="L7" s="205"/>
      <c r="M7" s="205"/>
      <c r="N7" s="205"/>
      <c r="O7" s="205"/>
      <c r="P7" s="205"/>
      <c r="Q7" s="205"/>
      <c r="R7" s="205"/>
      <c r="S7" s="205"/>
      <c r="T7" s="205"/>
      <c r="U7" s="205"/>
      <c r="V7" s="205"/>
      <c r="W7" s="204"/>
    </row>
    <row r="8" spans="2:23" ht="12.75">
      <c r="B8" s="204"/>
      <c r="C8" s="205"/>
      <c r="D8" s="205"/>
      <c r="E8" s="205"/>
      <c r="F8" s="205"/>
      <c r="G8" s="205"/>
      <c r="H8" s="205"/>
      <c r="I8" s="205"/>
      <c r="J8" s="205"/>
      <c r="K8" s="205"/>
      <c r="L8" s="205"/>
      <c r="M8" s="205"/>
      <c r="N8" s="205"/>
      <c r="O8" s="205"/>
      <c r="P8" s="205"/>
      <c r="Q8" s="205"/>
      <c r="R8" s="205"/>
      <c r="S8" s="205"/>
      <c r="T8" s="205"/>
      <c r="U8" s="205"/>
      <c r="V8" s="205"/>
      <c r="W8" s="204"/>
    </row>
    <row r="9" spans="2:23" ht="12.75">
      <c r="B9" s="204"/>
      <c r="C9" s="205"/>
      <c r="D9" s="205"/>
      <c r="E9" s="205"/>
      <c r="F9" s="205"/>
      <c r="G9" s="205"/>
      <c r="H9" s="205"/>
      <c r="I9" s="205"/>
      <c r="J9" s="205"/>
      <c r="K9" s="205"/>
      <c r="L9" s="205"/>
      <c r="M9" s="205"/>
      <c r="N9" s="205"/>
      <c r="O9" s="205"/>
      <c r="P9" s="205"/>
      <c r="Q9" s="205"/>
      <c r="R9" s="205"/>
      <c r="S9" s="205"/>
      <c r="T9" s="205"/>
      <c r="U9" s="205"/>
      <c r="V9" s="205"/>
      <c r="W9" s="204"/>
    </row>
    <row r="10" spans="2:23" ht="12.75">
      <c r="B10" s="204"/>
      <c r="C10" s="204"/>
      <c r="D10" s="204"/>
      <c r="E10" s="204"/>
      <c r="F10" s="204"/>
      <c r="G10" s="204"/>
      <c r="H10" s="204"/>
      <c r="I10" s="204"/>
      <c r="J10" s="204"/>
      <c r="K10" s="204"/>
      <c r="L10" s="204"/>
      <c r="M10" s="204"/>
      <c r="N10" s="204"/>
      <c r="O10" s="204"/>
      <c r="P10" s="204"/>
      <c r="Q10" s="204"/>
      <c r="R10" s="204"/>
      <c r="S10" s="204"/>
      <c r="T10" s="204"/>
      <c r="U10" s="204"/>
      <c r="V10" s="204"/>
      <c r="W10" s="204"/>
    </row>
    <row r="11" spans="2:23" ht="12.75">
      <c r="B11" s="206"/>
      <c r="C11" s="206"/>
      <c r="D11" s="206"/>
      <c r="E11" s="206"/>
      <c r="F11" s="206"/>
      <c r="G11" s="206"/>
      <c r="H11" s="206"/>
      <c r="I11" s="206"/>
      <c r="J11" s="206"/>
      <c r="K11" s="206"/>
      <c r="L11" s="206"/>
      <c r="M11" s="206"/>
      <c r="N11" s="206"/>
      <c r="O11" s="206"/>
      <c r="P11" s="206"/>
      <c r="Q11" s="206"/>
      <c r="R11" s="206"/>
      <c r="S11" s="206"/>
      <c r="T11" s="206"/>
      <c r="U11" s="206"/>
      <c r="V11" s="206"/>
      <c r="W11" s="206"/>
    </row>
    <row r="12" spans="2:23" ht="12.75">
      <c r="B12" s="206"/>
      <c r="C12" s="206"/>
      <c r="D12" s="206"/>
      <c r="E12" s="206"/>
      <c r="F12" s="206"/>
      <c r="G12" s="206"/>
      <c r="H12" s="206"/>
      <c r="I12" s="206"/>
      <c r="J12" s="206"/>
      <c r="K12" s="206"/>
      <c r="L12" s="206"/>
      <c r="M12" s="206"/>
      <c r="N12" s="206"/>
      <c r="O12" s="206"/>
      <c r="P12" s="206"/>
      <c r="Q12" s="206"/>
      <c r="R12" s="206"/>
      <c r="S12" s="206"/>
      <c r="T12" s="206"/>
      <c r="U12" s="206"/>
      <c r="V12" s="206"/>
      <c r="W12" s="206"/>
    </row>
    <row r="13" spans="2:23" ht="12.75">
      <c r="B13" s="206"/>
      <c r="C13" s="206"/>
      <c r="D13" s="206"/>
      <c r="E13" s="206"/>
      <c r="F13" s="206"/>
      <c r="G13" s="206"/>
      <c r="H13" s="206"/>
      <c r="I13" s="206"/>
      <c r="J13" s="206"/>
      <c r="K13" s="206"/>
      <c r="L13" s="206"/>
      <c r="M13" s="206"/>
      <c r="N13" s="206"/>
      <c r="O13" s="206"/>
      <c r="P13" s="206"/>
      <c r="Q13" s="206"/>
      <c r="R13" s="206"/>
      <c r="S13" s="206"/>
      <c r="T13" s="206"/>
      <c r="U13" s="206"/>
      <c r="V13" s="206"/>
      <c r="W13" s="206"/>
    </row>
    <row r="14" spans="2:3" ht="12.75">
      <c r="B14" s="8" t="s">
        <v>90</v>
      </c>
      <c r="C14" s="7">
        <v>2009</v>
      </c>
    </row>
    <row r="15" spans="2:3" ht="12.75">
      <c r="B15" s="8" t="s">
        <v>26</v>
      </c>
      <c r="C15" s="7" t="s">
        <v>126</v>
      </c>
    </row>
    <row r="16" spans="2:4" ht="12.75">
      <c r="B16" s="8" t="s">
        <v>27</v>
      </c>
      <c r="C16" s="120">
        <v>39219</v>
      </c>
      <c r="D16" t="s">
        <v>35</v>
      </c>
    </row>
    <row r="17" ht="12.75">
      <c r="B17" s="8"/>
    </row>
    <row r="18" ht="12.75">
      <c r="B18" s="8"/>
    </row>
    <row r="19" spans="2:3" ht="12.75">
      <c r="B19" s="8" t="s">
        <v>15</v>
      </c>
      <c r="C19" s="7">
        <v>6</v>
      </c>
    </row>
    <row r="20" spans="2:3" ht="12.75">
      <c r="B20" s="8" t="s">
        <v>29</v>
      </c>
      <c r="C20" s="7">
        <v>1</v>
      </c>
    </row>
    <row r="21" ht="12.75">
      <c r="C21" s="10"/>
    </row>
    <row r="22" spans="2:5" ht="12.75">
      <c r="B22" s="8" t="s">
        <v>3</v>
      </c>
      <c r="C22" s="10">
        <f>COUNT(D55:U55)</f>
        <v>1</v>
      </c>
      <c r="D22" t="s">
        <v>36</v>
      </c>
      <c r="E22" t="s">
        <v>37</v>
      </c>
    </row>
    <row r="23" spans="2:5" ht="12.75">
      <c r="B23" s="8" t="s">
        <v>23</v>
      </c>
      <c r="C23" s="1">
        <f>IF(Races_Sailed&gt;6,1,0)</f>
        <v>0</v>
      </c>
      <c r="D23" t="s">
        <v>36</v>
      </c>
      <c r="E23" t="s">
        <v>37</v>
      </c>
    </row>
    <row r="24" spans="2:3" ht="13.5" thickBot="1">
      <c r="B24" s="8" t="s">
        <v>87</v>
      </c>
      <c r="C24" s="124" t="s">
        <v>89</v>
      </c>
    </row>
    <row r="25" spans="4:21" ht="12.75">
      <c r="D25" s="69" t="s">
        <v>17</v>
      </c>
      <c r="E25" s="70"/>
      <c r="F25" s="70"/>
      <c r="G25" s="69" t="s">
        <v>18</v>
      </c>
      <c r="H25" s="70"/>
      <c r="I25" s="77"/>
      <c r="J25" s="70" t="s">
        <v>19</v>
      </c>
      <c r="K25" s="70"/>
      <c r="L25" s="70"/>
      <c r="M25" s="69" t="s">
        <v>20</v>
      </c>
      <c r="N25" s="70"/>
      <c r="O25" s="77"/>
      <c r="P25" s="70" t="s">
        <v>21</v>
      </c>
      <c r="Q25" s="70"/>
      <c r="R25" s="70"/>
      <c r="S25" s="78" t="s">
        <v>22</v>
      </c>
      <c r="T25" s="71"/>
      <c r="U25" s="72"/>
    </row>
    <row r="26" spans="2:23" ht="13.5" thickBot="1">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5" thickBot="1">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2" ht="13.5" thickBot="1">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aca="true" t="shared" si="0" ref="V28:V46">IF(B28=0,"",B28)</f>
        <v>Shamrock IV</v>
      </c>
    </row>
    <row r="29" spans="1:22" ht="13.5" thickBot="1">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2" ht="13.5" thickBot="1">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2" ht="13.5" thickBot="1">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2" ht="13.5" thickBot="1">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2" ht="13.5" thickBot="1">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2" ht="13.5" thickBot="1">
      <c r="A34" s="108"/>
      <c r="B34" s="109"/>
      <c r="C34" s="110"/>
      <c r="D34" s="60"/>
      <c r="E34" s="60"/>
      <c r="F34" s="60"/>
      <c r="G34" s="60"/>
      <c r="H34" s="60"/>
      <c r="I34" s="60"/>
      <c r="J34" s="60"/>
      <c r="K34" s="60"/>
      <c r="L34" s="60"/>
      <c r="M34" s="60"/>
      <c r="N34" s="60"/>
      <c r="O34" s="60"/>
      <c r="P34" s="60"/>
      <c r="Q34" s="60"/>
      <c r="R34" s="60"/>
      <c r="S34" s="60"/>
      <c r="T34" s="60"/>
      <c r="U34" s="60"/>
      <c r="V34">
        <f t="shared" si="0"/>
      </c>
    </row>
    <row r="35" spans="1:22" ht="13.5" thickBot="1">
      <c r="A35" s="108"/>
      <c r="B35" s="109"/>
      <c r="C35" s="110"/>
      <c r="D35" s="60"/>
      <c r="E35" s="60"/>
      <c r="F35" s="60"/>
      <c r="G35" s="60"/>
      <c r="H35" s="60"/>
      <c r="I35" s="60"/>
      <c r="J35" s="60"/>
      <c r="K35" s="60"/>
      <c r="L35" s="60"/>
      <c r="M35" s="60"/>
      <c r="N35" s="60"/>
      <c r="O35" s="60"/>
      <c r="P35" s="60"/>
      <c r="Q35" s="60"/>
      <c r="R35" s="60"/>
      <c r="S35" s="60"/>
      <c r="T35" s="60"/>
      <c r="U35" s="60"/>
      <c r="V35">
        <f t="shared" si="0"/>
      </c>
    </row>
    <row r="36" spans="1:22" ht="13.5" thickBot="1">
      <c r="A36" s="108"/>
      <c r="B36" s="109"/>
      <c r="C36" s="110"/>
      <c r="D36" s="60"/>
      <c r="E36" s="60"/>
      <c r="F36" s="60"/>
      <c r="G36" s="60"/>
      <c r="H36" s="60"/>
      <c r="I36" s="60"/>
      <c r="J36" s="60"/>
      <c r="K36" s="60"/>
      <c r="L36" s="60"/>
      <c r="M36" s="60"/>
      <c r="N36" s="60"/>
      <c r="O36" s="60"/>
      <c r="P36" s="60"/>
      <c r="Q36" s="60"/>
      <c r="R36" s="60"/>
      <c r="S36" s="60"/>
      <c r="T36" s="60"/>
      <c r="U36" s="60"/>
      <c r="V36">
        <f t="shared" si="0"/>
      </c>
    </row>
    <row r="37" spans="1:22" ht="13.5" thickBot="1">
      <c r="A37" s="101"/>
      <c r="B37" s="102"/>
      <c r="C37" s="103"/>
      <c r="D37" s="60"/>
      <c r="E37" s="60"/>
      <c r="F37" s="60"/>
      <c r="G37" s="60"/>
      <c r="H37" s="60"/>
      <c r="I37" s="60"/>
      <c r="J37" s="60"/>
      <c r="K37" s="60"/>
      <c r="L37" s="60"/>
      <c r="M37" s="60"/>
      <c r="N37" s="60"/>
      <c r="O37" s="60"/>
      <c r="P37" s="60"/>
      <c r="Q37" s="60"/>
      <c r="R37" s="60"/>
      <c r="S37" s="60"/>
      <c r="T37" s="60"/>
      <c r="U37" s="60"/>
      <c r="V37">
        <f t="shared" si="0"/>
      </c>
    </row>
    <row r="38" spans="1:22" ht="13.5" thickBot="1">
      <c r="A38" s="87"/>
      <c r="B38" s="81"/>
      <c r="C38" s="82"/>
      <c r="D38" s="60"/>
      <c r="E38" s="60"/>
      <c r="F38" s="60"/>
      <c r="G38" s="60"/>
      <c r="H38" s="60"/>
      <c r="I38" s="60"/>
      <c r="J38" s="60"/>
      <c r="K38" s="60"/>
      <c r="L38" s="60"/>
      <c r="M38" s="60"/>
      <c r="N38" s="60"/>
      <c r="O38" s="60"/>
      <c r="P38" s="60"/>
      <c r="Q38" s="60"/>
      <c r="R38" s="60"/>
      <c r="S38" s="60"/>
      <c r="T38" s="60"/>
      <c r="U38" s="60"/>
      <c r="V38">
        <f t="shared" si="0"/>
      </c>
    </row>
    <row r="39" spans="1:22" ht="13.5" thickBot="1">
      <c r="A39" s="87"/>
      <c r="B39" s="81"/>
      <c r="C39" s="82"/>
      <c r="D39" s="60"/>
      <c r="E39" s="60"/>
      <c r="F39" s="60"/>
      <c r="G39" s="60"/>
      <c r="H39" s="60"/>
      <c r="I39" s="60"/>
      <c r="J39" s="60"/>
      <c r="K39" s="60"/>
      <c r="L39" s="60"/>
      <c r="M39" s="60"/>
      <c r="N39" s="60"/>
      <c r="O39" s="60"/>
      <c r="P39" s="60"/>
      <c r="Q39" s="60"/>
      <c r="R39" s="60"/>
      <c r="S39" s="60"/>
      <c r="T39" s="60"/>
      <c r="U39" s="60"/>
      <c r="V39">
        <f t="shared" si="0"/>
      </c>
    </row>
    <row r="40" spans="1:22" ht="13.5" thickBot="1">
      <c r="A40" s="87"/>
      <c r="B40" s="81"/>
      <c r="C40" s="82"/>
      <c r="D40" s="60"/>
      <c r="E40" s="60"/>
      <c r="F40" s="60"/>
      <c r="G40" s="60"/>
      <c r="H40" s="60"/>
      <c r="I40" s="60"/>
      <c r="J40" s="60"/>
      <c r="K40" s="60"/>
      <c r="L40" s="60"/>
      <c r="M40" s="60"/>
      <c r="N40" s="60"/>
      <c r="O40" s="60"/>
      <c r="P40" s="60"/>
      <c r="Q40" s="60"/>
      <c r="R40" s="60"/>
      <c r="S40" s="60"/>
      <c r="T40" s="60"/>
      <c r="U40" s="60"/>
      <c r="V40">
        <f t="shared" si="0"/>
      </c>
    </row>
    <row r="41" spans="1:22" ht="13.5" thickBot="1">
      <c r="A41" s="88"/>
      <c r="B41" s="106"/>
      <c r="C41" s="107"/>
      <c r="D41" s="60"/>
      <c r="E41" s="60"/>
      <c r="F41" s="60"/>
      <c r="G41" s="60"/>
      <c r="H41" s="60"/>
      <c r="I41" s="60"/>
      <c r="J41" s="60"/>
      <c r="K41" s="60"/>
      <c r="L41" s="60"/>
      <c r="M41" s="60"/>
      <c r="N41" s="60"/>
      <c r="O41" s="60"/>
      <c r="P41" s="60"/>
      <c r="Q41" s="60"/>
      <c r="R41" s="60"/>
      <c r="S41" s="60"/>
      <c r="T41" s="60"/>
      <c r="U41" s="60"/>
      <c r="V41">
        <f t="shared" si="0"/>
      </c>
    </row>
    <row r="42" spans="1:22" ht="13.5" thickBot="1">
      <c r="A42" s="93"/>
      <c r="B42" s="94"/>
      <c r="C42" s="95"/>
      <c r="D42" s="60"/>
      <c r="E42" s="60"/>
      <c r="F42" s="60"/>
      <c r="G42" s="60"/>
      <c r="H42" s="60"/>
      <c r="I42" s="60"/>
      <c r="J42" s="60"/>
      <c r="K42" s="60"/>
      <c r="L42" s="60"/>
      <c r="M42" s="60"/>
      <c r="N42" s="60"/>
      <c r="O42" s="60"/>
      <c r="P42" s="60"/>
      <c r="Q42" s="60"/>
      <c r="R42" s="60"/>
      <c r="S42" s="60"/>
      <c r="T42" s="60"/>
      <c r="U42" s="60"/>
      <c r="V42">
        <f t="shared" si="0"/>
      </c>
    </row>
    <row r="43" spans="1:22" ht="13.5" thickBot="1">
      <c r="A43" s="87"/>
      <c r="B43" s="79"/>
      <c r="C43" s="80"/>
      <c r="D43" s="60"/>
      <c r="E43" s="60"/>
      <c r="F43" s="60"/>
      <c r="G43" s="96"/>
      <c r="H43" s="97"/>
      <c r="I43" s="99"/>
      <c r="J43" s="100"/>
      <c r="K43" s="97"/>
      <c r="L43" s="98"/>
      <c r="M43" s="60"/>
      <c r="N43" s="60"/>
      <c r="O43" s="60"/>
      <c r="P43" s="100"/>
      <c r="Q43" s="97"/>
      <c r="R43" s="98"/>
      <c r="S43" s="96"/>
      <c r="T43" s="97"/>
      <c r="U43" s="99"/>
      <c r="V43">
        <f t="shared" si="0"/>
      </c>
    </row>
    <row r="44" spans="1:22" ht="12.75">
      <c r="A44" s="87"/>
      <c r="B44" s="79"/>
      <c r="C44" s="80"/>
      <c r="D44" s="60"/>
      <c r="E44" s="44"/>
      <c r="F44" s="68"/>
      <c r="G44" s="63"/>
      <c r="H44" s="44"/>
      <c r="I44" s="64"/>
      <c r="J44" s="59"/>
      <c r="K44" s="44"/>
      <c r="L44" s="68"/>
      <c r="M44" s="63"/>
      <c r="N44" s="44"/>
      <c r="O44" s="64"/>
      <c r="P44" s="59"/>
      <c r="Q44" s="44"/>
      <c r="R44" s="68"/>
      <c r="S44" s="63"/>
      <c r="T44" s="44"/>
      <c r="U44" s="64"/>
      <c r="V44">
        <f t="shared" si="0"/>
      </c>
    </row>
    <row r="45" spans="1:22" ht="12.75">
      <c r="A45" s="87"/>
      <c r="B45" s="79"/>
      <c r="C45" s="80"/>
      <c r="D45" s="63"/>
      <c r="E45" s="44"/>
      <c r="F45" s="68"/>
      <c r="G45" s="63"/>
      <c r="H45" s="44"/>
      <c r="I45" s="64"/>
      <c r="J45" s="59"/>
      <c r="K45" s="44"/>
      <c r="L45" s="68"/>
      <c r="M45" s="63"/>
      <c r="N45" s="44"/>
      <c r="O45" s="64"/>
      <c r="P45" s="59"/>
      <c r="Q45" s="44"/>
      <c r="R45" s="68"/>
      <c r="S45" s="63"/>
      <c r="T45" s="44"/>
      <c r="U45" s="64"/>
      <c r="V45">
        <f t="shared" si="0"/>
      </c>
    </row>
    <row r="46" spans="1:23" ht="12.75">
      <c r="A46" s="87"/>
      <c r="B46" s="79"/>
      <c r="C46" s="80"/>
      <c r="D46" s="63"/>
      <c r="E46" s="44"/>
      <c r="F46" s="68"/>
      <c r="G46" s="63"/>
      <c r="H46" s="44"/>
      <c r="I46" s="64"/>
      <c r="J46" s="59"/>
      <c r="K46" s="44"/>
      <c r="L46" s="68"/>
      <c r="M46" s="63"/>
      <c r="N46" s="44"/>
      <c r="O46" s="64"/>
      <c r="P46" s="59"/>
      <c r="Q46" s="44"/>
      <c r="R46" s="68"/>
      <c r="S46" s="63"/>
      <c r="T46" s="44"/>
      <c r="U46" s="64"/>
      <c r="V46">
        <f t="shared" si="0"/>
      </c>
      <c r="W46">
        <f>IF(B46=0,"",B46)</f>
      </c>
    </row>
    <row r="47" spans="1:21" ht="13.5" thickBot="1">
      <c r="A47" s="108"/>
      <c r="B47" s="116"/>
      <c r="C47" s="117"/>
      <c r="D47" s="111"/>
      <c r="E47" s="112"/>
      <c r="F47" s="113"/>
      <c r="G47" s="111"/>
      <c r="H47" s="112"/>
      <c r="I47" s="114"/>
      <c r="J47" s="115"/>
      <c r="K47" s="112"/>
      <c r="L47" s="113"/>
      <c r="M47" s="111"/>
      <c r="N47" s="112"/>
      <c r="O47" s="114"/>
      <c r="P47" s="115"/>
      <c r="Q47" s="112"/>
      <c r="R47" s="113"/>
      <c r="S47" s="111"/>
      <c r="T47" s="112"/>
      <c r="U47" s="114"/>
    </row>
    <row r="48" spans="1:21" ht="12.75">
      <c r="A48" s="101"/>
      <c r="B48" s="118"/>
      <c r="C48" s="119"/>
      <c r="D48" s="60"/>
      <c r="E48" s="61"/>
      <c r="F48" s="104"/>
      <c r="G48" s="60"/>
      <c r="H48" s="61"/>
      <c r="I48" s="62"/>
      <c r="J48" s="105"/>
      <c r="K48" s="61"/>
      <c r="L48" s="104"/>
      <c r="M48" s="60"/>
      <c r="N48" s="61"/>
      <c r="O48" s="62"/>
      <c r="P48" s="105"/>
      <c r="Q48" s="61"/>
      <c r="R48" s="104"/>
      <c r="S48" s="60"/>
      <c r="T48" s="61"/>
      <c r="U48" s="62"/>
    </row>
    <row r="49" spans="1:29" ht="12.75">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29" ht="12.75">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29" ht="12.75">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23" ht="13.5" thickBot="1">
      <c r="A52" s="88"/>
      <c r="B52" s="89"/>
      <c r="C52" s="90"/>
      <c r="D52" s="65"/>
      <c r="E52" s="66"/>
      <c r="F52" s="75"/>
      <c r="G52" s="65"/>
      <c r="H52" s="66"/>
      <c r="I52" s="67"/>
      <c r="J52" s="76"/>
      <c r="K52" s="66"/>
      <c r="L52" s="75"/>
      <c r="M52" s="65"/>
      <c r="N52" s="66"/>
      <c r="O52" s="67"/>
      <c r="P52" s="76"/>
      <c r="Q52" s="66"/>
      <c r="R52" s="75"/>
      <c r="S52" s="65"/>
      <c r="T52" s="66"/>
      <c r="U52" s="67"/>
      <c r="V52">
        <f>IF(B52=0,"",B52)</f>
      </c>
      <c r="W52">
        <f>IF(B52=0,"",B52)</f>
      </c>
    </row>
    <row r="53" spans="2:23" ht="12.75">
      <c r="B53" s="8" t="s">
        <v>28</v>
      </c>
      <c r="S53" s="1"/>
      <c r="T53" s="1"/>
      <c r="U53" s="1"/>
      <c r="V53" s="1"/>
      <c r="W53" s="2"/>
    </row>
    <row r="54" spans="3:49" ht="12.75">
      <c r="C54" s="8" t="s">
        <v>80</v>
      </c>
      <c r="D54" s="5">
        <f aca="true" t="shared" si="1" ref="D54:U54">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2:49" ht="12.75">
      <c r="B55" s="38"/>
      <c r="C55" s="38" t="s">
        <v>66</v>
      </c>
      <c r="D55" s="58">
        <f>IF(D54&gt;3,1,"")</f>
        <v>1</v>
      </c>
      <c r="E55" s="58">
        <f>IF(E54&gt;3,COUNT($D55:D55)+1,"")</f>
      </c>
      <c r="F55" s="58">
        <f>IF(F54&gt;3,COUNT($D55:E55)+1,"")</f>
      </c>
      <c r="G55" s="58">
        <f>IF(G54&gt;3,COUNT($D55:F55)+1,"")</f>
      </c>
      <c r="H55" s="58">
        <f>IF(H54&gt;3,COUNT($D55:G55)+1,"")</f>
      </c>
      <c r="I55" s="58">
        <f>IF(I54&gt;3,COUNT($D55:H55)+1,"")</f>
      </c>
      <c r="J55" s="58">
        <f>IF(J54&gt;3,COUNT($D55:I55)+1,"")</f>
      </c>
      <c r="K55" s="58">
        <f>IF(K54&gt;3,COUNT($D55:J55)+1,"")</f>
      </c>
      <c r="L55" s="58">
        <f>IF(L54&gt;3,COUNT($D55:K55)+1,"")</f>
      </c>
      <c r="M55" s="58">
        <f>IF(M54&gt;3,COUNT($D55:L55)+1,"")</f>
      </c>
      <c r="N55" s="58">
        <f>IF(N54&gt;3,COUNT($D55:M55)+1,"")</f>
      </c>
      <c r="O55" s="58">
        <f>IF(O54&gt;3,COUNT($D55:N55)+1,"")</f>
      </c>
      <c r="P55" s="58">
        <f>IF(P54&gt;3,COUNT($D55:O55)+1,"")</f>
      </c>
      <c r="Q55" s="58">
        <f>IF(Q54&gt;3,COUNT($D55:P55)+1,"")</f>
      </c>
      <c r="R55" s="58">
        <f>IF(R54&gt;3,COUNT($D55:Q55)+1,"")</f>
      </c>
      <c r="S55" s="58">
        <f>IF(S54&gt;3,COUNT($D55:R55)+1,"")</f>
      </c>
      <c r="T55" s="58">
        <f>IF(T54&gt;3,COUNT($D55:S55)+1,"")</f>
      </c>
      <c r="U55" s="58">
        <f>IF(U54&gt;3,COUNT($D55:T55)+1,"")</f>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2:49" ht="24.75" customHeight="1">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ht="12.75">
      <c r="A57" s="17" t="s">
        <v>75</v>
      </c>
      <c r="B57" s="15" t="s">
        <v>74</v>
      </c>
      <c r="C57" s="15" t="s">
        <v>76</v>
      </c>
      <c r="D57" s="16">
        <f aca="true" t="shared" si="2" ref="D57:U57">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ht="12.75">
      <c r="A58" s="49">
        <f aca="true" t="shared" si="3" ref="A58:A66">IF($A28=0,"",$A28)</f>
        <v>16</v>
      </c>
      <c r="B58" s="50" t="str">
        <f aca="true" t="shared" si="4" ref="B58:B66">IF($B28=0,"",$B28)</f>
        <v>Shamrock IV</v>
      </c>
      <c r="C58" s="50" t="str">
        <f aca="true" t="shared" si="5" ref="C58:C66">IF($C28=0,"",$C28)</f>
        <v>Mullen</v>
      </c>
      <c r="D58" s="47" t="e">
        <f aca="true" t="shared" si="6" ref="D58:F82">IF(OR(D28="dnf",D28="dsq",D28="ocs",D28="raf"),D$54+1,IF(D28="dnc",IF($AQ58=1,"bye",D$54+1),D28))</f>
        <v>#N/A</v>
      </c>
      <c r="E58" s="47">
        <f t="shared" si="6"/>
        <v>0</v>
      </c>
      <c r="F58" s="47">
        <f t="shared" si="6"/>
        <v>0</v>
      </c>
      <c r="G58" s="47">
        <f aca="true" t="shared" si="7" ref="G58:I82">IF(OR(G28="dnf",G28="dsq",G28="ocs",G28="raf"),G$54+1,IF(G28="dnc",IF($AQ58=2,"bye",G$54+1),G28))</f>
        <v>0</v>
      </c>
      <c r="H58" s="47">
        <f t="shared" si="7"/>
        <v>0</v>
      </c>
      <c r="I58" s="47">
        <f t="shared" si="7"/>
        <v>0</v>
      </c>
      <c r="J58" s="47">
        <f aca="true" t="shared" si="8" ref="J58:L82">IF(OR(J28="dnf",J28="dsq",J28="ocs",J28="raf"),J$54+1,IF(J28="dnc",IF($AQ58=3,"bye",J$54+1),J28))</f>
        <v>0</v>
      </c>
      <c r="K58" s="47">
        <f t="shared" si="8"/>
        <v>0</v>
      </c>
      <c r="L58" s="47">
        <f t="shared" si="8"/>
        <v>0</v>
      </c>
      <c r="M58" s="47">
        <f aca="true" t="shared" si="9" ref="M58:O82">IF(OR(M28="dnf",M28="dsq",M28="ocs",M28="raf"),M$54+1,IF(M28="dnc",IF($AQ58=4,"bye",M$54+1),M28))</f>
        <v>0</v>
      </c>
      <c r="N58" s="47">
        <f t="shared" si="9"/>
        <v>0</v>
      </c>
      <c r="O58" s="47">
        <f t="shared" si="9"/>
        <v>0</v>
      </c>
      <c r="P58" s="47">
        <f aca="true" t="shared" si="10" ref="P58:R82">IF(OR(P28="dnf",P28="dsq",P28="ocs",P28="raf"),P$54+1,IF(P28="dnc",IF($AQ58=5,"bye",P$54+1),P28))</f>
        <v>0</v>
      </c>
      <c r="Q58" s="47">
        <f t="shared" si="10"/>
        <v>0</v>
      </c>
      <c r="R58" s="47">
        <f t="shared" si="10"/>
        <v>0</v>
      </c>
      <c r="S58" s="47">
        <f aca="true" t="shared" si="11" ref="S58:U82">IF(OR(S28="dnf",S28="dsq",S28="ocs",S28="raf"),S$54+1,IF(S28="dnc",IF($AQ58=6,"bye",S$54+1),S28))</f>
        <v>0</v>
      </c>
      <c r="T58" s="47">
        <f t="shared" si="11"/>
        <v>0</v>
      </c>
      <c r="U58" s="47">
        <f t="shared" si="11"/>
        <v>0</v>
      </c>
      <c r="V58" s="47"/>
      <c r="W58" s="47" t="e">
        <f aca="true" t="shared" si="12" ref="W58:W82">IF(SUM(D58:U58)&gt;0,SUM(D58:U58),"")</f>
        <v>#N/A</v>
      </c>
      <c r="X58" s="47">
        <f aca="true" t="shared" si="13" ref="X58:X82">IF(Throwouts&gt;0,LARGE((D58:U58),1),0)+IF(Throwouts&gt;1,LARGE((D58:U58),2),0)+IF(Throwouts&gt;2,LARGE((D58:U58),2),0)+IF(Throwouts&gt;3,LARGE((D58:U58),3),0)</f>
        <v>0</v>
      </c>
      <c r="Y58" s="47" t="e">
        <f aca="true" t="shared" si="14" ref="Y58:Y82">IF(W58="",0,W58-X58)</f>
        <v>#N/A</v>
      </c>
      <c r="Z58" s="48" t="e">
        <f>Y58</f>
        <v>#N/A</v>
      </c>
      <c r="AA58" s="49" t="e">
        <f aca="true" t="shared" si="15" ref="AA58:AA82">IF(RANK(Z58,Z$58:Z$82,1)=1,"",RANK(Z58,Z$58:Z$82,1)-25+ScoredBoats)</f>
        <v>#N/A</v>
      </c>
      <c r="AB58" s="50" t="str">
        <f>IF($B28=0,"",$B28)</f>
        <v>Shamrock IV</v>
      </c>
      <c r="AC58" s="85"/>
      <c r="AD58" s="37" t="e">
        <f>IF(AA89="",0,MATCH(AA89,AA$58:AA$82,0))</f>
        <v>#N/A</v>
      </c>
      <c r="AE58" s="23" t="e">
        <f aca="true" t="shared" si="16" ref="AE58:AE82">IF($D28="dnc",$D$54+1,0)+IF($E28="dnc",$E$54+1,0)+IF($F28="dnc",$F$54+1,0)</f>
        <v>#N/A</v>
      </c>
      <c r="AF58" s="24">
        <f aca="true" t="shared" si="17" ref="AF58:AF82">IF($G28="dnc",$G$54+1,0)+IF($H28="dnc",$H$54+1,0)+IF($I28="dnc",$I$54+1,0)</f>
        <v>0</v>
      </c>
      <c r="AG58" s="24">
        <f aca="true" t="shared" si="18" ref="AG58:AG82">IF($J28="dnc",$J$54+1,0)+IF($K28="dnc",$K$54+1,0)+IF($L28="dnc",$L$54+1,0)</f>
        <v>0</v>
      </c>
      <c r="AH58" s="24">
        <f aca="true" t="shared" si="19" ref="AH58:AH82">IF($M28="dnc",$M$54+1,0)+IF($N28="dnc",$N$54+1,0)+IF($O28="dnc",$O$54+1,0)</f>
        <v>0</v>
      </c>
      <c r="AI58" s="24">
        <f aca="true" t="shared" si="20" ref="AI58:AI82">IF($P28="dnc",$P$54+1,0)+IF($Q28="dnc",$Q$54+1,0)+IF($R28="dnc",$R$54+1,0)</f>
        <v>0</v>
      </c>
      <c r="AJ58" s="25">
        <f aca="true" t="shared" si="21" ref="AJ58:AJ82">IF($S28="dnc",$S$54+1,0)+IF($T28="dnc",$T$54+1,0)+IF($U28="dnc",$U$54+1,0)</f>
        <v>0</v>
      </c>
      <c r="AK58" s="23">
        <f aca="true" t="shared" si="22" ref="AK58:AK66">COUNTIF(D28:F28,"dnc")</f>
        <v>0</v>
      </c>
      <c r="AL58" s="24">
        <f aca="true" t="shared" si="23" ref="AL58:AL66">COUNTIF(G28:I28,"dnc")</f>
        <v>0</v>
      </c>
      <c r="AM58" s="24">
        <f aca="true" t="shared" si="24" ref="AM58:AM66">COUNTIF(J28:L28,"dnc")</f>
        <v>0</v>
      </c>
      <c r="AN58" s="24">
        <f aca="true" t="shared" si="25" ref="AN58:AN66">COUNTIF(M28:O28,"dnc")</f>
        <v>0</v>
      </c>
      <c r="AO58" s="24">
        <f aca="true" t="shared" si="26" ref="AO58:AO66">COUNTIF(P28:R28,"dnc")</f>
        <v>0</v>
      </c>
      <c r="AP58" s="24">
        <f aca="true" t="shared" si="27" ref="AP58:AP66">COUNTIF(S28:U28,"dnc")</f>
        <v>0</v>
      </c>
      <c r="AQ58" s="35" t="e">
        <f aca="true" t="shared" si="28" ref="AQ58:AQ82">IF(SUM(AE58:AJ58)&gt;0,MATCH(MAX(AE58:AJ58),AE58:AJ58,0),0)</f>
        <v>#N/A</v>
      </c>
      <c r="AR58" s="40" t="e">
        <f aca="true" t="shared" si="29" ref="AR58:AR82">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aca="true" t="shared" si="30" ref="AS58:AS82">IF($Y58=0,0,(RANK($AR58,$AR$58:$AR$82,0)))</f>
        <v>#N/A</v>
      </c>
      <c r="AT58" s="45" t="e">
        <f aca="true" t="shared" si="31" ref="AT58:AT82">IF(INDEX($D58:$U58,LastRaceIndex)="bye",$Y58/(Races_Sailed-Throwouts),INDEX($D58:$U58,LastRaceIndex))</f>
        <v>#N/A</v>
      </c>
      <c r="AU58" s="45"/>
      <c r="AV58" s="46"/>
      <c r="AW58" s="37"/>
    </row>
    <row r="59" spans="1:49" ht="12.75">
      <c r="A59" s="49">
        <f t="shared" si="3"/>
        <v>155</v>
      </c>
      <c r="B59" s="50" t="str">
        <f t="shared" si="4"/>
        <v>FKA</v>
      </c>
      <c r="C59" s="50" t="str">
        <f t="shared" si="5"/>
        <v>Beckwith</v>
      </c>
      <c r="D59" s="47" t="e">
        <f aca="true" t="shared" si="32" ref="D59:D65">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aca="true" t="shared" si="33" ref="Z59:Z82">Y59</f>
        <v>#N/A</v>
      </c>
      <c r="AA59" s="49" t="e">
        <f t="shared" si="15"/>
        <v>#N/A</v>
      </c>
      <c r="AB59" s="50" t="str">
        <f>IF($B29=0,"",$B29)</f>
        <v>FKA</v>
      </c>
      <c r="AC59" s="85"/>
      <c r="AD59" s="37" t="e">
        <f aca="true" t="shared" si="34" ref="AD59:AD66">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ht="12.75">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ht="12.75">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ht="12.75">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ht="12.75">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ht="12.75">
      <c r="A64" s="49">
        <f t="shared" si="3"/>
      </c>
      <c r="B64" s="50">
        <f t="shared" si="4"/>
      </c>
      <c r="C64" s="50">
        <f t="shared" si="5"/>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aca="true" t="shared" si="35" ref="V64:V74">IF(AQ64&gt;0,INDEX(AK64:AP64,AQ64),0)</f>
        <v>#N/A</v>
      </c>
      <c r="W64" s="47">
        <f t="shared" si="12"/>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aca="true" t="shared" si="36" ref="AW64:AW82">IF($Y64=0,0,(RANK($AV64,$AV$58:$AV$82,1))-25+C$19)</f>
        <v>0</v>
      </c>
    </row>
    <row r="65" spans="1:49" ht="12.75">
      <c r="A65" s="49">
        <f t="shared" si="3"/>
      </c>
      <c r="B65" s="50">
        <f t="shared" si="4"/>
      </c>
      <c r="C65" s="50">
        <f t="shared" si="5"/>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f t="shared" si="12"/>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ht="12.75">
      <c r="A66" s="49">
        <f t="shared" si="3"/>
      </c>
      <c r="B66" s="50">
        <f t="shared" si="4"/>
      </c>
      <c r="C66" s="50">
        <f t="shared" si="5"/>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f t="shared" si="12"/>
      </c>
      <c r="X66" s="47">
        <f t="shared" si="13"/>
        <v>0</v>
      </c>
      <c r="Y66" s="47">
        <f t="shared" si="14"/>
        <v>0</v>
      </c>
      <c r="Z66" s="48">
        <f t="shared" si="33"/>
        <v>0</v>
      </c>
      <c r="AA66" s="49" t="e">
        <f t="shared" si="15"/>
        <v>#N/A</v>
      </c>
      <c r="AB66" s="50">
        <f>IF($B36=0,"",$B36)</f>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ht="12.75">
      <c r="A67" s="49">
        <f aca="true" t="shared" si="37" ref="A67:A81">IF($A37=0,"",$A37)</f>
      </c>
      <c r="B67" s="50">
        <f aca="true" t="shared" si="38" ref="B67:B75">IF($B37=0,"",$B37)</f>
      </c>
      <c r="C67" s="50">
        <f aca="true" t="shared" si="39" ref="C67:C75">IF($C37=0,"",$C37)</f>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f t="shared" si="12"/>
      </c>
      <c r="X67" s="47">
        <f t="shared" si="13"/>
        <v>0</v>
      </c>
      <c r="Y67" s="47">
        <f t="shared" si="14"/>
        <v>0</v>
      </c>
      <c r="Z67" s="48">
        <f t="shared" si="33"/>
        <v>0</v>
      </c>
      <c r="AA67" s="49" t="e">
        <f t="shared" si="15"/>
        <v>#N/A</v>
      </c>
      <c r="AB67" s="50">
        <f aca="true" t="shared" si="40" ref="AB67:AB75">IF($B37=0,"",$B37)</f>
      </c>
      <c r="AC67" s="85"/>
      <c r="AD67" s="37">
        <f aca="true" t="shared" si="41" ref="AD67:AD82">IF(AA98="",0,MATCH(AA98,AA$58:AA$82,0))</f>
        <v>0</v>
      </c>
      <c r="AE67" s="23">
        <f t="shared" si="16"/>
        <v>0</v>
      </c>
      <c r="AF67" s="24">
        <f t="shared" si="17"/>
        <v>0</v>
      </c>
      <c r="AG67" s="24">
        <f t="shared" si="18"/>
        <v>0</v>
      </c>
      <c r="AH67" s="24">
        <f t="shared" si="19"/>
        <v>0</v>
      </c>
      <c r="AI67" s="24">
        <f t="shared" si="20"/>
        <v>0</v>
      </c>
      <c r="AJ67" s="25">
        <f t="shared" si="21"/>
        <v>0</v>
      </c>
      <c r="AK67" s="23">
        <f aca="true" t="shared" si="42" ref="AK67:AK82">COUNTIF(D37:F37,"dnc")</f>
        <v>0</v>
      </c>
      <c r="AL67" s="24">
        <f aca="true" t="shared" si="43" ref="AL67:AL82">COUNTIF(G37:I37,"dnc")</f>
        <v>0</v>
      </c>
      <c r="AM67" s="24">
        <f aca="true" t="shared" si="44" ref="AM67:AM82">COUNTIF(J37:L37,"dnc")</f>
        <v>0</v>
      </c>
      <c r="AN67" s="24">
        <f aca="true" t="shared" si="45" ref="AN67:AN82">COUNTIF(M37:O37,"dnc")</f>
        <v>0</v>
      </c>
      <c r="AO67" s="24">
        <f aca="true" t="shared" si="46" ref="AO67:AO82">COUNTIF(P37:R37,"dnc")</f>
        <v>0</v>
      </c>
      <c r="AP67" s="24">
        <f aca="true" t="shared" si="47" ref="AP67:AP82">COUNTIF(S37:U37,"dnc")</f>
        <v>0</v>
      </c>
      <c r="AQ67" s="35">
        <f t="shared" si="28"/>
        <v>0</v>
      </c>
      <c r="AR67" s="40">
        <f t="shared" si="29"/>
        <v>0</v>
      </c>
      <c r="AS67" s="37">
        <f t="shared" si="30"/>
        <v>0</v>
      </c>
      <c r="AT67" s="45">
        <f t="shared" si="31"/>
        <v>0</v>
      </c>
      <c r="AU67" s="45"/>
      <c r="AV67" s="46"/>
      <c r="AW67" s="37">
        <f t="shared" si="36"/>
        <v>0</v>
      </c>
    </row>
    <row r="68" spans="1:49" ht="12.75">
      <c r="A68" s="49">
        <f t="shared" si="37"/>
      </c>
      <c r="B68" s="50">
        <f t="shared" si="38"/>
      </c>
      <c r="C68" s="50">
        <f t="shared" si="39"/>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f t="shared" si="12"/>
      </c>
      <c r="X68" s="47">
        <f t="shared" si="13"/>
        <v>0</v>
      </c>
      <c r="Y68" s="47">
        <f t="shared" si="14"/>
        <v>0</v>
      </c>
      <c r="Z68" s="48">
        <f t="shared" si="33"/>
        <v>0</v>
      </c>
      <c r="AA68" s="49" t="e">
        <f t="shared" si="15"/>
        <v>#N/A</v>
      </c>
      <c r="AB68" s="50">
        <f t="shared" si="40"/>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ht="12.75">
      <c r="A69" s="49">
        <f t="shared" si="37"/>
      </c>
      <c r="B69" s="50">
        <f t="shared" si="38"/>
      </c>
      <c r="C69" s="50">
        <f t="shared" si="39"/>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f t="shared" si="12"/>
      </c>
      <c r="X69" s="47">
        <f t="shared" si="13"/>
        <v>0</v>
      </c>
      <c r="Y69" s="47">
        <f t="shared" si="14"/>
        <v>0</v>
      </c>
      <c r="Z69" s="48">
        <f t="shared" si="33"/>
        <v>0</v>
      </c>
      <c r="AA69" s="49" t="e">
        <f t="shared" si="15"/>
        <v>#N/A</v>
      </c>
      <c r="AB69" s="50">
        <f t="shared" si="40"/>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ht="12.75">
      <c r="A70" s="49">
        <f t="shared" si="37"/>
      </c>
      <c r="B70" s="50">
        <f t="shared" si="38"/>
      </c>
      <c r="C70" s="50">
        <f t="shared" si="39"/>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f t="shared" si="12"/>
      </c>
      <c r="X70" s="47">
        <f t="shared" si="13"/>
        <v>0</v>
      </c>
      <c r="Y70" s="47">
        <f t="shared" si="14"/>
        <v>0</v>
      </c>
      <c r="Z70" s="48">
        <f t="shared" si="33"/>
        <v>0</v>
      </c>
      <c r="AA70" s="49" t="e">
        <f t="shared" si="15"/>
        <v>#N/A</v>
      </c>
      <c r="AB70" s="50">
        <f t="shared" si="40"/>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ht="12.75">
      <c r="A71" s="49">
        <f t="shared" si="37"/>
      </c>
      <c r="B71" s="50">
        <f t="shared" si="38"/>
      </c>
      <c r="C71" s="50">
        <f t="shared" si="39"/>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f t="shared" si="12"/>
      </c>
      <c r="X71" s="47">
        <f t="shared" si="13"/>
        <v>0</v>
      </c>
      <c r="Y71" s="47">
        <f t="shared" si="14"/>
        <v>0</v>
      </c>
      <c r="Z71" s="48">
        <f t="shared" si="33"/>
        <v>0</v>
      </c>
      <c r="AA71" s="49" t="e">
        <f t="shared" si="15"/>
        <v>#N/A</v>
      </c>
      <c r="AB71" s="50">
        <f t="shared" si="40"/>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ht="12.75">
      <c r="A72" s="49">
        <f t="shared" si="37"/>
      </c>
      <c r="B72" s="50">
        <f t="shared" si="38"/>
      </c>
      <c r="C72" s="50">
        <f t="shared" si="39"/>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f t="shared" si="12"/>
      </c>
      <c r="X72" s="47">
        <f t="shared" si="13"/>
        <v>0</v>
      </c>
      <c r="Y72" s="47">
        <f t="shared" si="14"/>
        <v>0</v>
      </c>
      <c r="Z72" s="48">
        <f t="shared" si="33"/>
        <v>0</v>
      </c>
      <c r="AA72" s="49" t="e">
        <f t="shared" si="15"/>
        <v>#N/A</v>
      </c>
      <c r="AB72" s="50">
        <f t="shared" si="40"/>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ht="12.75">
      <c r="A73" s="49">
        <f t="shared" si="37"/>
      </c>
      <c r="B73" s="50">
        <f t="shared" si="38"/>
      </c>
      <c r="C73" s="50">
        <f t="shared" si="39"/>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f t="shared" si="12"/>
      </c>
      <c r="X73" s="47">
        <f t="shared" si="13"/>
        <v>0</v>
      </c>
      <c r="Y73" s="47">
        <f t="shared" si="14"/>
        <v>0</v>
      </c>
      <c r="Z73" s="48">
        <f t="shared" si="33"/>
        <v>0</v>
      </c>
      <c r="AA73" s="49" t="e">
        <f t="shared" si="15"/>
        <v>#N/A</v>
      </c>
      <c r="AB73" s="50">
        <f t="shared" si="40"/>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ht="12.75">
      <c r="A74" s="49">
        <f t="shared" si="37"/>
      </c>
      <c r="B74" s="50">
        <f t="shared" si="38"/>
      </c>
      <c r="C74" s="50">
        <f t="shared" si="39"/>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f t="shared" si="12"/>
      </c>
      <c r="X74" s="47">
        <f t="shared" si="13"/>
        <v>0</v>
      </c>
      <c r="Y74" s="47">
        <f t="shared" si="14"/>
        <v>0</v>
      </c>
      <c r="Z74" s="48">
        <f t="shared" si="33"/>
        <v>0</v>
      </c>
      <c r="AA74" s="49" t="e">
        <f t="shared" si="15"/>
        <v>#N/A</v>
      </c>
      <c r="AB74" s="50">
        <f t="shared" si="40"/>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ht="12.75">
      <c r="A75" s="49">
        <f t="shared" si="37"/>
      </c>
      <c r="B75" s="50">
        <f t="shared" si="38"/>
      </c>
      <c r="C75" s="50">
        <f t="shared" si="39"/>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f t="shared" si="12"/>
      </c>
      <c r="X75" s="47">
        <f t="shared" si="13"/>
        <v>0</v>
      </c>
      <c r="Y75" s="47">
        <f t="shared" si="14"/>
        <v>0</v>
      </c>
      <c r="Z75" s="48">
        <f t="shared" si="33"/>
        <v>0</v>
      </c>
      <c r="AA75" s="49" t="e">
        <f t="shared" si="15"/>
        <v>#N/A</v>
      </c>
      <c r="AB75" s="50">
        <f t="shared" si="40"/>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ht="12.75">
      <c r="A76" s="49">
        <f t="shared" si="37"/>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f t="shared" si="12"/>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ht="12.75">
      <c r="A77" s="49">
        <f t="shared" si="37"/>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f t="shared" si="12"/>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ht="12.75">
      <c r="A78" s="49">
        <f t="shared" si="37"/>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f t="shared" si="12"/>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ht="12.75">
      <c r="A79" s="49">
        <f t="shared" si="37"/>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f t="shared" si="12"/>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ht="12.75">
      <c r="A80" s="49">
        <f t="shared" si="37"/>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f t="shared" si="12"/>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ht="12.75">
      <c r="A81" s="49">
        <f t="shared" si="37"/>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f t="shared" si="12"/>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ht="12.75">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f t="shared" si="12"/>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2" s="14" customFormat="1" ht="12.75">
      <c r="A83" s="83"/>
      <c r="B83" s="56"/>
    </row>
    <row r="84" spans="1:36" s="38" customFormat="1" ht="12.75">
      <c r="A84" s="58"/>
      <c r="B84" s="51"/>
      <c r="AJ84" s="39"/>
    </row>
    <row r="85" spans="1:36" s="38" customFormat="1" ht="12.75">
      <c r="A85" s="124"/>
      <c r="B85" s="8" t="s">
        <v>88</v>
      </c>
      <c r="C85" s="124" t="s">
        <v>89</v>
      </c>
      <c r="AJ85" s="39"/>
    </row>
    <row r="86" spans="1:36" s="38" customFormat="1" ht="12.75">
      <c r="A86" s="124"/>
      <c r="B86" s="86"/>
      <c r="C86" s="124"/>
      <c r="AJ86" s="39"/>
    </row>
    <row r="87" spans="1:26" s="38" customFormat="1" ht="24.75" customHeight="1">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ht="12.75">
      <c r="A88" s="58" t="s">
        <v>75</v>
      </c>
      <c r="B88" s="38" t="s">
        <v>74</v>
      </c>
      <c r="C88" s="38" t="s">
        <v>76</v>
      </c>
      <c r="D88" s="57">
        <f aca="true" t="shared" si="48" ref="D88:U8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29" ht="12.75">
      <c r="A89" s="53" t="e">
        <f aca="true" t="shared" si="49" ref="A89:Z8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aca="true" t="shared" si="50" ref="AB89:AB113">IF($AD58&gt;0,INDEX(AB$58:AB$82,$AD58),"")</f>
        <v>#N/A</v>
      </c>
      <c r="AC89" s="13"/>
    </row>
    <row r="90" spans="1:29" ht="12.75">
      <c r="A90" s="53" t="e">
        <f aca="true" t="shared" si="51" ref="A90:Z90">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aca="true" t="shared" si="52" ref="AA90:AA113">IF(AA89&lt;ScoredBoats,AA89+1,"")</f>
        <v>2</v>
      </c>
      <c r="AB90" s="52" t="e">
        <f t="shared" si="50"/>
        <v>#N/A</v>
      </c>
      <c r="AC90" s="13"/>
    </row>
    <row r="91" spans="1:29" ht="12.75">
      <c r="A91" s="53">
        <f aca="true" t="shared" si="53" ref="A91:Z91">IF($AD60&gt;0,INDEX(A$58:A$82,$AD60),"")</f>
      </c>
      <c r="B91" s="52">
        <f t="shared" si="53"/>
      </c>
      <c r="C91" s="52">
        <f t="shared" si="53"/>
      </c>
      <c r="D91" s="54">
        <f t="shared" si="53"/>
      </c>
      <c r="E91" s="54">
        <f t="shared" si="53"/>
      </c>
      <c r="F91" s="54">
        <f t="shared" si="53"/>
      </c>
      <c r="G91" s="54">
        <f t="shared" si="53"/>
      </c>
      <c r="H91" s="54">
        <f t="shared" si="53"/>
      </c>
      <c r="I91" s="54">
        <f t="shared" si="53"/>
      </c>
      <c r="J91" s="54">
        <f t="shared" si="53"/>
      </c>
      <c r="K91" s="54">
        <f t="shared" si="53"/>
      </c>
      <c r="L91" s="54">
        <f t="shared" si="53"/>
      </c>
      <c r="M91" s="54">
        <f t="shared" si="53"/>
      </c>
      <c r="N91" s="54">
        <f t="shared" si="53"/>
      </c>
      <c r="O91" s="54">
        <f t="shared" si="53"/>
      </c>
      <c r="P91" s="54">
        <f t="shared" si="53"/>
      </c>
      <c r="Q91" s="54">
        <f t="shared" si="53"/>
      </c>
      <c r="R91" s="54">
        <f t="shared" si="53"/>
      </c>
      <c r="S91" s="54">
        <f t="shared" si="53"/>
      </c>
      <c r="T91" s="54">
        <f t="shared" si="53"/>
      </c>
      <c r="U91" s="54">
        <f t="shared" si="53"/>
      </c>
      <c r="V91" s="54">
        <f t="shared" si="53"/>
      </c>
      <c r="W91" s="54">
        <f t="shared" si="53"/>
      </c>
      <c r="X91" s="54">
        <f t="shared" si="53"/>
      </c>
      <c r="Y91" s="54">
        <f t="shared" si="53"/>
      </c>
      <c r="Z91" s="55">
        <f t="shared" si="53"/>
      </c>
      <c r="AA91" s="53">
        <f t="shared" si="52"/>
      </c>
      <c r="AB91" s="52">
        <f t="shared" si="50"/>
      </c>
      <c r="AC91" s="13"/>
    </row>
    <row r="92" spans="1:29" ht="12.75">
      <c r="A92" s="53">
        <f aca="true" t="shared" si="54" ref="A92:Z92">IF($AD61&gt;0,INDEX(A$58:A$82,$AD61),"")</f>
      </c>
      <c r="B92" s="52">
        <f t="shared" si="54"/>
      </c>
      <c r="C92" s="52">
        <f t="shared" si="54"/>
      </c>
      <c r="D92" s="54">
        <f t="shared" si="54"/>
      </c>
      <c r="E92" s="54">
        <f t="shared" si="54"/>
      </c>
      <c r="F92" s="54">
        <f t="shared" si="54"/>
      </c>
      <c r="G92" s="54">
        <f t="shared" si="54"/>
      </c>
      <c r="H92" s="54">
        <f t="shared" si="54"/>
      </c>
      <c r="I92" s="54">
        <f t="shared" si="54"/>
      </c>
      <c r="J92" s="54">
        <f t="shared" si="54"/>
      </c>
      <c r="K92" s="54">
        <f t="shared" si="54"/>
      </c>
      <c r="L92" s="54">
        <f t="shared" si="54"/>
      </c>
      <c r="M92" s="54">
        <f t="shared" si="54"/>
      </c>
      <c r="N92" s="54">
        <f t="shared" si="54"/>
      </c>
      <c r="O92" s="54">
        <f t="shared" si="54"/>
      </c>
      <c r="P92" s="54">
        <f t="shared" si="54"/>
      </c>
      <c r="Q92" s="54">
        <f t="shared" si="54"/>
      </c>
      <c r="R92" s="54">
        <f t="shared" si="54"/>
      </c>
      <c r="S92" s="54">
        <f t="shared" si="54"/>
      </c>
      <c r="T92" s="54">
        <f t="shared" si="54"/>
      </c>
      <c r="U92" s="54">
        <f t="shared" si="54"/>
      </c>
      <c r="V92" s="54">
        <f t="shared" si="54"/>
      </c>
      <c r="W92" s="54">
        <f t="shared" si="54"/>
      </c>
      <c r="X92" s="54">
        <f t="shared" si="54"/>
      </c>
      <c r="Y92" s="54">
        <f t="shared" si="54"/>
      </c>
      <c r="Z92" s="55">
        <f t="shared" si="54"/>
      </c>
      <c r="AA92" s="53">
        <f t="shared" si="52"/>
      </c>
      <c r="AB92" s="52">
        <f t="shared" si="50"/>
      </c>
      <c r="AC92" s="13"/>
    </row>
    <row r="93" spans="1:29" ht="12.75">
      <c r="A93" s="53">
        <f aca="true" t="shared" si="55" ref="A93:Z93">IF($AD62&gt;0,INDEX(A$58:A$82,$AD62),"")</f>
      </c>
      <c r="B93" s="52">
        <f t="shared" si="55"/>
      </c>
      <c r="C93" s="52">
        <f t="shared" si="55"/>
      </c>
      <c r="D93" s="54">
        <f t="shared" si="55"/>
      </c>
      <c r="E93" s="54">
        <f t="shared" si="55"/>
      </c>
      <c r="F93" s="54">
        <f t="shared" si="55"/>
      </c>
      <c r="G93" s="54">
        <f t="shared" si="55"/>
      </c>
      <c r="H93" s="54">
        <f t="shared" si="55"/>
      </c>
      <c r="I93" s="54">
        <f t="shared" si="55"/>
      </c>
      <c r="J93" s="54">
        <f t="shared" si="55"/>
      </c>
      <c r="K93" s="54">
        <f t="shared" si="55"/>
      </c>
      <c r="L93" s="54">
        <f t="shared" si="55"/>
      </c>
      <c r="M93" s="54">
        <f t="shared" si="55"/>
      </c>
      <c r="N93" s="54">
        <f t="shared" si="55"/>
      </c>
      <c r="O93" s="54">
        <f t="shared" si="55"/>
      </c>
      <c r="P93" s="54">
        <f t="shared" si="55"/>
      </c>
      <c r="Q93" s="54">
        <f t="shared" si="55"/>
      </c>
      <c r="R93" s="54">
        <f t="shared" si="55"/>
      </c>
      <c r="S93" s="54">
        <f t="shared" si="55"/>
      </c>
      <c r="T93" s="54">
        <f t="shared" si="55"/>
      </c>
      <c r="U93" s="54">
        <f t="shared" si="55"/>
      </c>
      <c r="V93" s="54">
        <f t="shared" si="55"/>
      </c>
      <c r="W93" s="54">
        <f t="shared" si="55"/>
      </c>
      <c r="X93" s="54">
        <f t="shared" si="55"/>
      </c>
      <c r="Y93" s="54">
        <f t="shared" si="55"/>
      </c>
      <c r="Z93" s="55">
        <f t="shared" si="55"/>
      </c>
      <c r="AA93" s="53">
        <f t="shared" si="52"/>
      </c>
      <c r="AB93" s="52">
        <f t="shared" si="50"/>
      </c>
      <c r="AC93" s="13"/>
    </row>
    <row r="94" spans="1:29" ht="12.75">
      <c r="A94" s="53">
        <f aca="true" t="shared" si="56" ref="A94:Z95">IF($AD63&gt;0,INDEX(A$58:A$82,$AD63),"")</f>
        <v>16</v>
      </c>
      <c r="B94" s="52" t="str">
        <f aca="true" t="shared" si="57" ref="B94:Z94">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f t="shared" si="52"/>
      </c>
      <c r="AB94" s="52" t="str">
        <f>IF($AD63&gt;0,INDEX(AB$58:AB$82,$AD63),"")</f>
        <v>Shamrock IV</v>
      </c>
      <c r="AC94" s="13"/>
    </row>
    <row r="95" spans="1:29" ht="12.75">
      <c r="A95" s="53">
        <f t="shared" si="56"/>
      </c>
      <c r="B95" s="52">
        <f t="shared" si="56"/>
      </c>
      <c r="C95" s="52">
        <f t="shared" si="56"/>
      </c>
      <c r="D95" s="54">
        <f t="shared" si="56"/>
      </c>
      <c r="E95" s="54">
        <f t="shared" si="56"/>
      </c>
      <c r="F95" s="54">
        <f t="shared" si="56"/>
      </c>
      <c r="G95" s="54">
        <f t="shared" si="56"/>
      </c>
      <c r="H95" s="54">
        <f t="shared" si="56"/>
      </c>
      <c r="I95" s="54">
        <f t="shared" si="56"/>
      </c>
      <c r="J95" s="54">
        <f t="shared" si="56"/>
      </c>
      <c r="K95" s="54">
        <f t="shared" si="56"/>
      </c>
      <c r="L95" s="54">
        <f t="shared" si="56"/>
      </c>
      <c r="M95" s="54">
        <f t="shared" si="56"/>
      </c>
      <c r="N95" s="54">
        <f t="shared" si="56"/>
      </c>
      <c r="O95" s="54">
        <f t="shared" si="56"/>
      </c>
      <c r="P95" s="54">
        <f t="shared" si="56"/>
      </c>
      <c r="Q95" s="54">
        <f t="shared" si="56"/>
      </c>
      <c r="R95" s="54">
        <f t="shared" si="56"/>
      </c>
      <c r="S95" s="54">
        <f t="shared" si="56"/>
      </c>
      <c r="T95" s="54">
        <f t="shared" si="56"/>
      </c>
      <c r="U95" s="54">
        <f t="shared" si="56"/>
      </c>
      <c r="V95" s="54">
        <f t="shared" si="56"/>
      </c>
      <c r="W95" s="54">
        <f t="shared" si="56"/>
      </c>
      <c r="X95" s="54">
        <f t="shared" si="56"/>
      </c>
      <c r="Y95" s="54">
        <f t="shared" si="56"/>
      </c>
      <c r="Z95" s="55">
        <f t="shared" si="56"/>
      </c>
      <c r="AA95" s="53">
        <f t="shared" si="52"/>
      </c>
      <c r="AB95" s="52">
        <f t="shared" si="50"/>
      </c>
      <c r="AC95" s="13"/>
    </row>
    <row r="96" spans="1:29" ht="12.75">
      <c r="A96" s="53">
        <f aca="true" t="shared" si="58" ref="A96:Z96">IF($AD65&gt;0,INDEX(A$58:A$82,$AD65),"")</f>
      </c>
      <c r="B96" s="52">
        <f t="shared" si="58"/>
      </c>
      <c r="C96" s="52">
        <f t="shared" si="58"/>
      </c>
      <c r="D96" s="54">
        <f t="shared" si="58"/>
      </c>
      <c r="E96" s="54">
        <f t="shared" si="58"/>
      </c>
      <c r="F96" s="54">
        <f t="shared" si="58"/>
      </c>
      <c r="G96" s="54">
        <f t="shared" si="58"/>
      </c>
      <c r="H96" s="54">
        <f t="shared" si="58"/>
      </c>
      <c r="I96" s="54">
        <f t="shared" si="58"/>
      </c>
      <c r="J96" s="54">
        <f t="shared" si="58"/>
      </c>
      <c r="K96" s="54">
        <f t="shared" si="58"/>
      </c>
      <c r="L96" s="54">
        <f t="shared" si="58"/>
      </c>
      <c r="M96" s="54">
        <f t="shared" si="58"/>
      </c>
      <c r="N96" s="54">
        <f t="shared" si="58"/>
      </c>
      <c r="O96" s="54">
        <f t="shared" si="58"/>
      </c>
      <c r="P96" s="54">
        <f t="shared" si="58"/>
      </c>
      <c r="Q96" s="54">
        <f t="shared" si="58"/>
      </c>
      <c r="R96" s="54">
        <f t="shared" si="58"/>
      </c>
      <c r="S96" s="54">
        <f t="shared" si="58"/>
      </c>
      <c r="T96" s="54">
        <f t="shared" si="58"/>
      </c>
      <c r="U96" s="54">
        <f t="shared" si="58"/>
      </c>
      <c r="V96" s="54">
        <f t="shared" si="58"/>
      </c>
      <c r="W96" s="54">
        <f t="shared" si="58"/>
      </c>
      <c r="X96" s="54">
        <f t="shared" si="58"/>
      </c>
      <c r="Y96" s="54">
        <f t="shared" si="58"/>
      </c>
      <c r="Z96" s="55">
        <f t="shared" si="58"/>
      </c>
      <c r="AA96" s="53">
        <f t="shared" si="52"/>
      </c>
      <c r="AB96" s="52">
        <f t="shared" si="50"/>
      </c>
      <c r="AC96" s="13"/>
    </row>
    <row r="97" spans="1:29" ht="12.75">
      <c r="A97" s="53">
        <f aca="true" t="shared" si="59" ref="A97:Z97">IF($AD66&gt;0,INDEX(A$58:A$82,$AD66),"")</f>
      </c>
      <c r="B97" s="52">
        <f t="shared" si="59"/>
      </c>
      <c r="C97" s="52">
        <f t="shared" si="59"/>
      </c>
      <c r="D97" s="54">
        <f t="shared" si="59"/>
      </c>
      <c r="E97" s="54">
        <f t="shared" si="59"/>
      </c>
      <c r="F97" s="54">
        <f t="shared" si="59"/>
      </c>
      <c r="G97" s="54">
        <f t="shared" si="59"/>
      </c>
      <c r="H97" s="54">
        <f t="shared" si="59"/>
      </c>
      <c r="I97" s="54">
        <f t="shared" si="59"/>
      </c>
      <c r="J97" s="54">
        <f t="shared" si="59"/>
      </c>
      <c r="K97" s="54">
        <f t="shared" si="59"/>
      </c>
      <c r="L97" s="54">
        <f t="shared" si="59"/>
      </c>
      <c r="M97" s="54">
        <f t="shared" si="59"/>
      </c>
      <c r="N97" s="54">
        <f t="shared" si="59"/>
      </c>
      <c r="O97" s="54">
        <f t="shared" si="59"/>
      </c>
      <c r="P97" s="54">
        <f t="shared" si="59"/>
      </c>
      <c r="Q97" s="54">
        <f t="shared" si="59"/>
      </c>
      <c r="R97" s="54">
        <f t="shared" si="59"/>
      </c>
      <c r="S97" s="54">
        <f t="shared" si="59"/>
      </c>
      <c r="T97" s="54">
        <f t="shared" si="59"/>
      </c>
      <c r="U97" s="54">
        <f t="shared" si="59"/>
      </c>
      <c r="V97" s="54">
        <f t="shared" si="59"/>
      </c>
      <c r="W97" s="54">
        <f t="shared" si="59"/>
      </c>
      <c r="X97" s="54">
        <f t="shared" si="59"/>
      </c>
      <c r="Y97" s="54">
        <f t="shared" si="59"/>
      </c>
      <c r="Z97" s="55">
        <f t="shared" si="59"/>
      </c>
      <c r="AA97" s="53">
        <f t="shared" si="52"/>
      </c>
      <c r="AB97" s="52">
        <f t="shared" si="50"/>
      </c>
      <c r="AC97" s="13"/>
    </row>
    <row r="98" spans="1:29" ht="12.75">
      <c r="A98" s="53">
        <f aca="true" t="shared" si="60" ref="A98:Z98">IF($AD67&gt;0,INDEX(A$58:A$82,$AD67),"")</f>
      </c>
      <c r="B98" s="52">
        <f t="shared" si="60"/>
      </c>
      <c r="C98" s="52">
        <f t="shared" si="60"/>
      </c>
      <c r="D98" s="54">
        <f t="shared" si="60"/>
      </c>
      <c r="E98" s="54">
        <f t="shared" si="60"/>
      </c>
      <c r="F98" s="54">
        <f t="shared" si="60"/>
      </c>
      <c r="G98" s="54">
        <f t="shared" si="60"/>
      </c>
      <c r="H98" s="54">
        <f t="shared" si="60"/>
      </c>
      <c r="I98" s="54">
        <f t="shared" si="60"/>
      </c>
      <c r="J98" s="54">
        <f t="shared" si="60"/>
      </c>
      <c r="K98" s="54">
        <f t="shared" si="60"/>
      </c>
      <c r="L98" s="54">
        <f t="shared" si="60"/>
      </c>
      <c r="M98" s="54">
        <f t="shared" si="60"/>
      </c>
      <c r="N98" s="54">
        <f t="shared" si="60"/>
      </c>
      <c r="O98" s="54">
        <f t="shared" si="60"/>
      </c>
      <c r="P98" s="54">
        <f t="shared" si="60"/>
      </c>
      <c r="Q98" s="54">
        <f t="shared" si="60"/>
      </c>
      <c r="R98" s="54">
        <f t="shared" si="60"/>
      </c>
      <c r="S98" s="54">
        <f t="shared" si="60"/>
      </c>
      <c r="T98" s="54">
        <f t="shared" si="60"/>
      </c>
      <c r="U98" s="54">
        <f t="shared" si="60"/>
      </c>
      <c r="V98" s="54">
        <f t="shared" si="60"/>
      </c>
      <c r="W98" s="54">
        <f t="shared" si="60"/>
      </c>
      <c r="X98" s="54">
        <f t="shared" si="60"/>
      </c>
      <c r="Y98" s="54">
        <f t="shared" si="60"/>
      </c>
      <c r="Z98" s="55">
        <f t="shared" si="60"/>
      </c>
      <c r="AA98" s="53">
        <f t="shared" si="52"/>
      </c>
      <c r="AB98" s="52">
        <f t="shared" si="50"/>
      </c>
      <c r="AC98" s="13"/>
    </row>
    <row r="99" spans="1:29" ht="12.75">
      <c r="A99" s="53">
        <f aca="true" t="shared" si="61" ref="A99:Z99">IF($AD68&gt;0,INDEX(A$58:A$82,$AD68),"")</f>
      </c>
      <c r="B99" s="52">
        <f t="shared" si="61"/>
      </c>
      <c r="C99" s="52">
        <f t="shared" si="61"/>
      </c>
      <c r="D99" s="54">
        <f t="shared" si="61"/>
      </c>
      <c r="E99" s="54">
        <f t="shared" si="61"/>
      </c>
      <c r="F99" s="54">
        <f t="shared" si="61"/>
      </c>
      <c r="G99" s="54">
        <f t="shared" si="61"/>
      </c>
      <c r="H99" s="54">
        <f t="shared" si="61"/>
      </c>
      <c r="I99" s="54">
        <f t="shared" si="61"/>
      </c>
      <c r="J99" s="54">
        <f t="shared" si="61"/>
      </c>
      <c r="K99" s="54">
        <f t="shared" si="61"/>
      </c>
      <c r="L99" s="54">
        <f t="shared" si="61"/>
      </c>
      <c r="M99" s="54">
        <f t="shared" si="61"/>
      </c>
      <c r="N99" s="54">
        <f t="shared" si="61"/>
      </c>
      <c r="O99" s="54">
        <f t="shared" si="61"/>
      </c>
      <c r="P99" s="54">
        <f t="shared" si="61"/>
      </c>
      <c r="Q99" s="54">
        <f t="shared" si="61"/>
      </c>
      <c r="R99" s="54">
        <f t="shared" si="61"/>
      </c>
      <c r="S99" s="54">
        <f t="shared" si="61"/>
      </c>
      <c r="T99" s="54">
        <f t="shared" si="61"/>
      </c>
      <c r="U99" s="54">
        <f t="shared" si="61"/>
      </c>
      <c r="V99" s="54">
        <f t="shared" si="61"/>
      </c>
      <c r="W99" s="54">
        <f t="shared" si="61"/>
      </c>
      <c r="X99" s="54">
        <f t="shared" si="61"/>
      </c>
      <c r="Y99" s="54">
        <f t="shared" si="61"/>
      </c>
      <c r="Z99" s="55">
        <f t="shared" si="61"/>
      </c>
      <c r="AA99" s="53">
        <f t="shared" si="52"/>
      </c>
      <c r="AB99" s="52">
        <f t="shared" si="50"/>
      </c>
      <c r="AC99" s="13"/>
    </row>
    <row r="100" spans="1:29" ht="12.75">
      <c r="A100" s="53">
        <f aca="true" t="shared" si="62" ref="A100:Z100">IF($AD69&gt;0,INDEX(A$58:A$82,$AD69),"")</f>
      </c>
      <c r="B100" s="52">
        <f t="shared" si="62"/>
      </c>
      <c r="C100" s="52">
        <f t="shared" si="62"/>
      </c>
      <c r="D100" s="54">
        <f t="shared" si="62"/>
      </c>
      <c r="E100" s="54">
        <f t="shared" si="62"/>
      </c>
      <c r="F100" s="54">
        <f t="shared" si="62"/>
      </c>
      <c r="G100" s="54">
        <f t="shared" si="62"/>
      </c>
      <c r="H100" s="54">
        <f t="shared" si="62"/>
      </c>
      <c r="I100" s="54">
        <f t="shared" si="62"/>
      </c>
      <c r="J100" s="54">
        <f t="shared" si="62"/>
      </c>
      <c r="K100" s="54">
        <f t="shared" si="62"/>
      </c>
      <c r="L100" s="54">
        <f t="shared" si="62"/>
      </c>
      <c r="M100" s="54">
        <f t="shared" si="62"/>
      </c>
      <c r="N100" s="54">
        <f t="shared" si="62"/>
      </c>
      <c r="O100" s="54">
        <f t="shared" si="62"/>
      </c>
      <c r="P100" s="54">
        <f t="shared" si="62"/>
      </c>
      <c r="Q100" s="54">
        <f t="shared" si="62"/>
      </c>
      <c r="R100" s="54">
        <f t="shared" si="62"/>
      </c>
      <c r="S100" s="54">
        <f t="shared" si="62"/>
      </c>
      <c r="T100" s="54">
        <f t="shared" si="62"/>
      </c>
      <c r="U100" s="54">
        <f t="shared" si="62"/>
      </c>
      <c r="V100" s="54">
        <f t="shared" si="62"/>
      </c>
      <c r="W100" s="54">
        <f t="shared" si="62"/>
      </c>
      <c r="X100" s="54">
        <f t="shared" si="62"/>
      </c>
      <c r="Y100" s="54">
        <f t="shared" si="62"/>
      </c>
      <c r="Z100" s="55">
        <f t="shared" si="62"/>
      </c>
      <c r="AA100" s="53">
        <f t="shared" si="52"/>
      </c>
      <c r="AB100" s="52">
        <f t="shared" si="50"/>
      </c>
      <c r="AC100" s="13"/>
    </row>
    <row r="101" spans="1:29" ht="12.75">
      <c r="A101" s="53">
        <f aca="true" t="shared" si="63" ref="A101:Z101">IF($AD70&gt;0,INDEX(A$58:A$82,$AD70),"")</f>
      </c>
      <c r="B101" s="52">
        <f t="shared" si="63"/>
      </c>
      <c r="C101" s="52">
        <f t="shared" si="63"/>
      </c>
      <c r="D101" s="54">
        <f t="shared" si="63"/>
      </c>
      <c r="E101" s="54">
        <f t="shared" si="63"/>
      </c>
      <c r="F101" s="54">
        <f t="shared" si="63"/>
      </c>
      <c r="G101" s="54">
        <f t="shared" si="63"/>
      </c>
      <c r="H101" s="54">
        <f t="shared" si="63"/>
      </c>
      <c r="I101" s="54">
        <f t="shared" si="63"/>
      </c>
      <c r="J101" s="54">
        <f t="shared" si="63"/>
      </c>
      <c r="K101" s="54">
        <f t="shared" si="63"/>
      </c>
      <c r="L101" s="54">
        <f t="shared" si="63"/>
      </c>
      <c r="M101" s="54">
        <f t="shared" si="63"/>
      </c>
      <c r="N101" s="54">
        <f t="shared" si="63"/>
      </c>
      <c r="O101" s="54">
        <f t="shared" si="63"/>
      </c>
      <c r="P101" s="54">
        <f t="shared" si="63"/>
      </c>
      <c r="Q101" s="54">
        <f t="shared" si="63"/>
      </c>
      <c r="R101" s="54">
        <f t="shared" si="63"/>
      </c>
      <c r="S101" s="54">
        <f t="shared" si="63"/>
      </c>
      <c r="T101" s="54">
        <f t="shared" si="63"/>
      </c>
      <c r="U101" s="54">
        <f t="shared" si="63"/>
      </c>
      <c r="V101" s="54">
        <f t="shared" si="63"/>
      </c>
      <c r="W101" s="54">
        <f t="shared" si="63"/>
      </c>
      <c r="X101" s="54">
        <f t="shared" si="63"/>
      </c>
      <c r="Y101" s="54">
        <f t="shared" si="63"/>
      </c>
      <c r="Z101" s="55">
        <f t="shared" si="63"/>
      </c>
      <c r="AA101" s="53">
        <f t="shared" si="52"/>
      </c>
      <c r="AB101" s="52">
        <f t="shared" si="50"/>
      </c>
      <c r="AC101" s="13"/>
    </row>
    <row r="102" spans="1:29" ht="12.75">
      <c r="A102" s="53">
        <f aca="true" t="shared" si="64" ref="A102:Z102">IF($AD71&gt;0,INDEX(A$58:A$82,$AD71),"")</f>
      </c>
      <c r="B102" s="52">
        <f t="shared" si="64"/>
      </c>
      <c r="C102" s="52">
        <f t="shared" si="64"/>
      </c>
      <c r="D102" s="54">
        <f t="shared" si="64"/>
      </c>
      <c r="E102" s="54">
        <f t="shared" si="64"/>
      </c>
      <c r="F102" s="54">
        <f t="shared" si="64"/>
      </c>
      <c r="G102" s="54">
        <f t="shared" si="64"/>
      </c>
      <c r="H102" s="54">
        <f t="shared" si="64"/>
      </c>
      <c r="I102" s="54">
        <f t="shared" si="64"/>
      </c>
      <c r="J102" s="54">
        <f t="shared" si="64"/>
      </c>
      <c r="K102" s="54">
        <f t="shared" si="64"/>
      </c>
      <c r="L102" s="54">
        <f t="shared" si="64"/>
      </c>
      <c r="M102" s="54">
        <f t="shared" si="64"/>
      </c>
      <c r="N102" s="54">
        <f t="shared" si="64"/>
      </c>
      <c r="O102" s="54">
        <f t="shared" si="64"/>
      </c>
      <c r="P102" s="54">
        <f t="shared" si="64"/>
      </c>
      <c r="Q102" s="54">
        <f t="shared" si="64"/>
      </c>
      <c r="R102" s="54">
        <f t="shared" si="64"/>
      </c>
      <c r="S102" s="54">
        <f t="shared" si="64"/>
      </c>
      <c r="T102" s="54">
        <f t="shared" si="64"/>
      </c>
      <c r="U102" s="54">
        <f t="shared" si="64"/>
      </c>
      <c r="V102" s="54">
        <f t="shared" si="64"/>
      </c>
      <c r="W102" s="54">
        <f t="shared" si="64"/>
      </c>
      <c r="X102" s="54">
        <f t="shared" si="64"/>
      </c>
      <c r="Y102" s="54">
        <f t="shared" si="64"/>
      </c>
      <c r="Z102" s="55">
        <f t="shared" si="64"/>
      </c>
      <c r="AA102" s="53">
        <f t="shared" si="52"/>
      </c>
      <c r="AB102" s="52">
        <f t="shared" si="50"/>
      </c>
      <c r="AC102" s="13"/>
    </row>
    <row r="103" spans="1:29" ht="12.75">
      <c r="A103" s="53">
        <f aca="true" t="shared" si="65" ref="A103:Z103">IF($AD72&gt;0,INDEX(A$58:A$82,$AD72),"")</f>
      </c>
      <c r="B103" s="52">
        <f t="shared" si="65"/>
      </c>
      <c r="C103" s="52">
        <f t="shared" si="65"/>
      </c>
      <c r="D103" s="54">
        <f t="shared" si="65"/>
      </c>
      <c r="E103" s="54">
        <f t="shared" si="65"/>
      </c>
      <c r="F103" s="54">
        <f t="shared" si="65"/>
      </c>
      <c r="G103" s="54">
        <f t="shared" si="65"/>
      </c>
      <c r="H103" s="54">
        <f t="shared" si="65"/>
      </c>
      <c r="I103" s="54">
        <f t="shared" si="65"/>
      </c>
      <c r="J103" s="54">
        <f t="shared" si="65"/>
      </c>
      <c r="K103" s="54">
        <f t="shared" si="65"/>
      </c>
      <c r="L103" s="54">
        <f t="shared" si="65"/>
      </c>
      <c r="M103" s="54">
        <f t="shared" si="65"/>
      </c>
      <c r="N103" s="54">
        <f t="shared" si="65"/>
      </c>
      <c r="O103" s="54">
        <f t="shared" si="65"/>
      </c>
      <c r="P103" s="54">
        <f t="shared" si="65"/>
      </c>
      <c r="Q103" s="54">
        <f t="shared" si="65"/>
      </c>
      <c r="R103" s="54">
        <f t="shared" si="65"/>
      </c>
      <c r="S103" s="54">
        <f t="shared" si="65"/>
      </c>
      <c r="T103" s="54">
        <f t="shared" si="65"/>
      </c>
      <c r="U103" s="54">
        <f t="shared" si="65"/>
      </c>
      <c r="V103" s="54">
        <f t="shared" si="65"/>
      </c>
      <c r="W103" s="54">
        <f t="shared" si="65"/>
      </c>
      <c r="X103" s="54">
        <f t="shared" si="65"/>
      </c>
      <c r="Y103" s="54">
        <f t="shared" si="65"/>
      </c>
      <c r="Z103" s="55">
        <f t="shared" si="65"/>
      </c>
      <c r="AA103" s="53">
        <f t="shared" si="52"/>
      </c>
      <c r="AB103" s="52">
        <f t="shared" si="50"/>
      </c>
      <c r="AC103" s="13"/>
    </row>
    <row r="104" spans="1:29" ht="12.75">
      <c r="A104" s="53">
        <f aca="true" t="shared" si="66" ref="A104:Z104">IF($AD73&gt;0,INDEX(A$58:A$82,$AD73),"")</f>
      </c>
      <c r="B104" s="52">
        <f t="shared" si="66"/>
      </c>
      <c r="C104" s="52">
        <f t="shared" si="66"/>
      </c>
      <c r="D104" s="54">
        <f t="shared" si="66"/>
      </c>
      <c r="E104" s="54">
        <f t="shared" si="66"/>
      </c>
      <c r="F104" s="54">
        <f t="shared" si="66"/>
      </c>
      <c r="G104" s="54">
        <f t="shared" si="66"/>
      </c>
      <c r="H104" s="54">
        <f t="shared" si="66"/>
      </c>
      <c r="I104" s="54">
        <f t="shared" si="66"/>
      </c>
      <c r="J104" s="54">
        <f t="shared" si="66"/>
      </c>
      <c r="K104" s="54">
        <f t="shared" si="66"/>
      </c>
      <c r="L104" s="54">
        <f t="shared" si="66"/>
      </c>
      <c r="M104" s="54">
        <f t="shared" si="66"/>
      </c>
      <c r="N104" s="54">
        <f t="shared" si="66"/>
      </c>
      <c r="O104" s="54">
        <f t="shared" si="66"/>
      </c>
      <c r="P104" s="54">
        <f t="shared" si="66"/>
      </c>
      <c r="Q104" s="54">
        <f t="shared" si="66"/>
      </c>
      <c r="R104" s="54">
        <f t="shared" si="66"/>
      </c>
      <c r="S104" s="54">
        <f t="shared" si="66"/>
      </c>
      <c r="T104" s="54">
        <f t="shared" si="66"/>
      </c>
      <c r="U104" s="54">
        <f t="shared" si="66"/>
      </c>
      <c r="V104" s="54">
        <f t="shared" si="66"/>
      </c>
      <c r="W104" s="54">
        <f t="shared" si="66"/>
      </c>
      <c r="X104" s="54">
        <f t="shared" si="66"/>
      </c>
      <c r="Y104" s="54">
        <f t="shared" si="66"/>
      </c>
      <c r="Z104" s="55">
        <f t="shared" si="66"/>
      </c>
      <c r="AA104" s="53">
        <f t="shared" si="52"/>
      </c>
      <c r="AB104" s="52">
        <f t="shared" si="50"/>
      </c>
      <c r="AC104" s="13"/>
    </row>
    <row r="105" spans="1:29" ht="12.75">
      <c r="A105" s="53">
        <f aca="true" t="shared" si="67" ref="A105:Z105">IF($AD74&gt;0,INDEX(A$58:A$82,$AD74),"")</f>
      </c>
      <c r="B105" s="52">
        <f t="shared" si="67"/>
      </c>
      <c r="C105" s="52">
        <f t="shared" si="67"/>
      </c>
      <c r="D105" s="54">
        <f t="shared" si="67"/>
      </c>
      <c r="E105" s="54">
        <f t="shared" si="67"/>
      </c>
      <c r="F105" s="54">
        <f t="shared" si="67"/>
      </c>
      <c r="G105" s="54">
        <f t="shared" si="67"/>
      </c>
      <c r="H105" s="54">
        <f t="shared" si="67"/>
      </c>
      <c r="I105" s="54">
        <f t="shared" si="67"/>
      </c>
      <c r="J105" s="54">
        <f t="shared" si="67"/>
      </c>
      <c r="K105" s="54">
        <f t="shared" si="67"/>
      </c>
      <c r="L105" s="54">
        <f t="shared" si="67"/>
      </c>
      <c r="M105" s="54">
        <f t="shared" si="67"/>
      </c>
      <c r="N105" s="54">
        <f t="shared" si="67"/>
      </c>
      <c r="O105" s="54">
        <f t="shared" si="67"/>
      </c>
      <c r="P105" s="54">
        <f t="shared" si="67"/>
      </c>
      <c r="Q105" s="54">
        <f t="shared" si="67"/>
      </c>
      <c r="R105" s="54">
        <f t="shared" si="67"/>
      </c>
      <c r="S105" s="54">
        <f t="shared" si="67"/>
      </c>
      <c r="T105" s="54">
        <f t="shared" si="67"/>
      </c>
      <c r="U105" s="54">
        <f t="shared" si="67"/>
      </c>
      <c r="V105" s="54">
        <f t="shared" si="67"/>
      </c>
      <c r="W105" s="54">
        <f t="shared" si="67"/>
      </c>
      <c r="X105" s="54">
        <f t="shared" si="67"/>
      </c>
      <c r="Y105" s="54">
        <f t="shared" si="67"/>
      </c>
      <c r="Z105" s="55">
        <f t="shared" si="67"/>
      </c>
      <c r="AA105" s="53">
        <f t="shared" si="52"/>
      </c>
      <c r="AB105" s="52">
        <f t="shared" si="50"/>
      </c>
      <c r="AC105" s="13"/>
    </row>
    <row r="106" spans="1:29" ht="12.75">
      <c r="A106" s="53">
        <f aca="true" t="shared" si="68" ref="A106:Z106">IF($AD75&gt;0,INDEX(A$58:A$82,$AD75),"")</f>
      </c>
      <c r="B106" s="52">
        <f t="shared" si="68"/>
      </c>
      <c r="C106" s="52">
        <f t="shared" si="68"/>
      </c>
      <c r="D106" s="54">
        <f t="shared" si="68"/>
      </c>
      <c r="E106" s="54">
        <f t="shared" si="68"/>
      </c>
      <c r="F106" s="54">
        <f t="shared" si="68"/>
      </c>
      <c r="G106" s="54">
        <f t="shared" si="68"/>
      </c>
      <c r="H106" s="54">
        <f t="shared" si="68"/>
      </c>
      <c r="I106" s="54">
        <f t="shared" si="68"/>
      </c>
      <c r="J106" s="54">
        <f t="shared" si="68"/>
      </c>
      <c r="K106" s="54">
        <f t="shared" si="68"/>
      </c>
      <c r="L106" s="54">
        <f t="shared" si="68"/>
      </c>
      <c r="M106" s="54">
        <f t="shared" si="68"/>
      </c>
      <c r="N106" s="54">
        <f t="shared" si="68"/>
      </c>
      <c r="O106" s="54">
        <f t="shared" si="68"/>
      </c>
      <c r="P106" s="54">
        <f t="shared" si="68"/>
      </c>
      <c r="Q106" s="54">
        <f t="shared" si="68"/>
      </c>
      <c r="R106" s="54">
        <f t="shared" si="68"/>
      </c>
      <c r="S106" s="54">
        <f t="shared" si="68"/>
      </c>
      <c r="T106" s="54">
        <f t="shared" si="68"/>
      </c>
      <c r="U106" s="54">
        <f t="shared" si="68"/>
      </c>
      <c r="V106" s="54">
        <f t="shared" si="68"/>
      </c>
      <c r="W106" s="54">
        <f t="shared" si="68"/>
      </c>
      <c r="X106" s="54">
        <f t="shared" si="68"/>
      </c>
      <c r="Y106" s="54">
        <f t="shared" si="68"/>
      </c>
      <c r="Z106" s="55">
        <f t="shared" si="68"/>
      </c>
      <c r="AA106" s="53">
        <f t="shared" si="52"/>
      </c>
      <c r="AB106" s="52">
        <f t="shared" si="50"/>
      </c>
      <c r="AC106" s="13"/>
    </row>
    <row r="107" spans="1:29" ht="12.75">
      <c r="A107" s="53">
        <f aca="true" t="shared" si="69" ref="A107:Z107">IF($AD76&gt;0,INDEX(A$58:A$82,$AD76),"")</f>
      </c>
      <c r="B107" s="52">
        <f t="shared" si="69"/>
      </c>
      <c r="C107" s="52">
        <f t="shared" si="69"/>
      </c>
      <c r="D107" s="54">
        <f t="shared" si="69"/>
      </c>
      <c r="E107" s="54">
        <f t="shared" si="69"/>
      </c>
      <c r="F107" s="54">
        <f t="shared" si="69"/>
      </c>
      <c r="G107" s="54">
        <f t="shared" si="69"/>
      </c>
      <c r="H107" s="54">
        <f t="shared" si="69"/>
      </c>
      <c r="I107" s="54">
        <f t="shared" si="69"/>
      </c>
      <c r="J107" s="54">
        <f t="shared" si="69"/>
      </c>
      <c r="K107" s="54">
        <f t="shared" si="69"/>
      </c>
      <c r="L107" s="54">
        <f t="shared" si="69"/>
      </c>
      <c r="M107" s="54">
        <f t="shared" si="69"/>
      </c>
      <c r="N107" s="54">
        <f t="shared" si="69"/>
      </c>
      <c r="O107" s="54">
        <f t="shared" si="69"/>
      </c>
      <c r="P107" s="54">
        <f t="shared" si="69"/>
      </c>
      <c r="Q107" s="54">
        <f t="shared" si="69"/>
      </c>
      <c r="R107" s="54">
        <f t="shared" si="69"/>
      </c>
      <c r="S107" s="54">
        <f t="shared" si="69"/>
      </c>
      <c r="T107" s="54">
        <f t="shared" si="69"/>
      </c>
      <c r="U107" s="54">
        <f t="shared" si="69"/>
      </c>
      <c r="V107" s="54">
        <f t="shared" si="69"/>
      </c>
      <c r="W107" s="54">
        <f t="shared" si="69"/>
      </c>
      <c r="X107" s="54">
        <f t="shared" si="69"/>
      </c>
      <c r="Y107" s="54">
        <f t="shared" si="69"/>
      </c>
      <c r="Z107" s="55">
        <f t="shared" si="69"/>
      </c>
      <c r="AA107" s="53">
        <f t="shared" si="52"/>
      </c>
      <c r="AB107" s="52">
        <f t="shared" si="50"/>
      </c>
      <c r="AC107" s="13"/>
    </row>
    <row r="108" spans="1:29" ht="12.75">
      <c r="A108" s="53">
        <f aca="true" t="shared" si="70" ref="A108:Z108">IF($AD77&gt;0,INDEX(A$58:A$82,$AD77),"")</f>
      </c>
      <c r="B108" s="52">
        <f t="shared" si="70"/>
      </c>
      <c r="C108" s="52">
        <f t="shared" si="70"/>
      </c>
      <c r="D108" s="54">
        <f t="shared" si="70"/>
      </c>
      <c r="E108" s="54">
        <f t="shared" si="70"/>
      </c>
      <c r="F108" s="54">
        <f t="shared" si="70"/>
      </c>
      <c r="G108" s="54">
        <f t="shared" si="70"/>
      </c>
      <c r="H108" s="54">
        <f t="shared" si="70"/>
      </c>
      <c r="I108" s="54">
        <f t="shared" si="70"/>
      </c>
      <c r="J108" s="54">
        <f t="shared" si="70"/>
      </c>
      <c r="K108" s="54">
        <f t="shared" si="70"/>
      </c>
      <c r="L108" s="54">
        <f t="shared" si="70"/>
      </c>
      <c r="M108" s="54">
        <f t="shared" si="70"/>
      </c>
      <c r="N108" s="54">
        <f t="shared" si="70"/>
      </c>
      <c r="O108" s="54">
        <f t="shared" si="70"/>
      </c>
      <c r="P108" s="54">
        <f t="shared" si="70"/>
      </c>
      <c r="Q108" s="54">
        <f t="shared" si="70"/>
      </c>
      <c r="R108" s="54">
        <f t="shared" si="70"/>
      </c>
      <c r="S108" s="54">
        <f t="shared" si="70"/>
      </c>
      <c r="T108" s="54">
        <f t="shared" si="70"/>
      </c>
      <c r="U108" s="54">
        <f t="shared" si="70"/>
      </c>
      <c r="V108" s="54">
        <f t="shared" si="70"/>
      </c>
      <c r="W108" s="54">
        <f t="shared" si="70"/>
      </c>
      <c r="X108" s="54">
        <f t="shared" si="70"/>
      </c>
      <c r="Y108" s="54">
        <f t="shared" si="70"/>
      </c>
      <c r="Z108" s="55">
        <f t="shared" si="70"/>
      </c>
      <c r="AA108" s="53">
        <f t="shared" si="52"/>
      </c>
      <c r="AB108" s="52">
        <f t="shared" si="50"/>
      </c>
      <c r="AC108" s="13"/>
    </row>
    <row r="109" spans="1:29" ht="12.75">
      <c r="A109" s="53">
        <f aca="true" t="shared" si="71" ref="A109:Z109">IF($AD78&gt;0,INDEX(A$58:A$82,$AD78),"")</f>
      </c>
      <c r="B109" s="52">
        <f t="shared" si="71"/>
      </c>
      <c r="C109" s="52">
        <f t="shared" si="71"/>
      </c>
      <c r="D109" s="54">
        <f t="shared" si="71"/>
      </c>
      <c r="E109" s="54">
        <f t="shared" si="71"/>
      </c>
      <c r="F109" s="54">
        <f t="shared" si="71"/>
      </c>
      <c r="G109" s="54">
        <f t="shared" si="71"/>
      </c>
      <c r="H109" s="54">
        <f t="shared" si="71"/>
      </c>
      <c r="I109" s="54">
        <f t="shared" si="71"/>
      </c>
      <c r="J109" s="54">
        <f t="shared" si="71"/>
      </c>
      <c r="K109" s="54">
        <f t="shared" si="71"/>
      </c>
      <c r="L109" s="54">
        <f t="shared" si="71"/>
      </c>
      <c r="M109" s="54">
        <f t="shared" si="71"/>
      </c>
      <c r="N109" s="54">
        <f t="shared" si="71"/>
      </c>
      <c r="O109" s="54">
        <f t="shared" si="71"/>
      </c>
      <c r="P109" s="54">
        <f t="shared" si="71"/>
      </c>
      <c r="Q109" s="54">
        <f t="shared" si="71"/>
      </c>
      <c r="R109" s="54">
        <f t="shared" si="71"/>
      </c>
      <c r="S109" s="54">
        <f t="shared" si="71"/>
      </c>
      <c r="T109" s="54">
        <f t="shared" si="71"/>
      </c>
      <c r="U109" s="54">
        <f t="shared" si="71"/>
      </c>
      <c r="V109" s="54">
        <f t="shared" si="71"/>
      </c>
      <c r="W109" s="54">
        <f t="shared" si="71"/>
      </c>
      <c r="X109" s="54">
        <f t="shared" si="71"/>
      </c>
      <c r="Y109" s="54">
        <f t="shared" si="71"/>
      </c>
      <c r="Z109" s="55">
        <f t="shared" si="71"/>
      </c>
      <c r="AA109" s="53">
        <f t="shared" si="52"/>
      </c>
      <c r="AB109" s="52">
        <f t="shared" si="50"/>
      </c>
      <c r="AC109" s="13"/>
    </row>
    <row r="110" spans="1:29" ht="12.75">
      <c r="A110" s="53">
        <f aca="true" t="shared" si="72" ref="A110:Z110">IF($AD79&gt;0,INDEX(A$58:A$82,$AD79),"")</f>
      </c>
      <c r="B110" s="52">
        <f t="shared" si="72"/>
      </c>
      <c r="C110" s="52">
        <f t="shared" si="72"/>
      </c>
      <c r="D110" s="54">
        <f t="shared" si="72"/>
      </c>
      <c r="E110" s="54">
        <f t="shared" si="72"/>
      </c>
      <c r="F110" s="54">
        <f t="shared" si="72"/>
      </c>
      <c r="G110" s="54">
        <f t="shared" si="72"/>
      </c>
      <c r="H110" s="54">
        <f t="shared" si="72"/>
      </c>
      <c r="I110" s="54">
        <f t="shared" si="72"/>
      </c>
      <c r="J110" s="54">
        <f t="shared" si="72"/>
      </c>
      <c r="K110" s="54">
        <f t="shared" si="72"/>
      </c>
      <c r="L110" s="54">
        <f t="shared" si="72"/>
      </c>
      <c r="M110" s="54">
        <f t="shared" si="72"/>
      </c>
      <c r="N110" s="54">
        <f t="shared" si="72"/>
      </c>
      <c r="O110" s="54">
        <f t="shared" si="72"/>
      </c>
      <c r="P110" s="54">
        <f t="shared" si="72"/>
      </c>
      <c r="Q110" s="54">
        <f t="shared" si="72"/>
      </c>
      <c r="R110" s="54">
        <f t="shared" si="72"/>
      </c>
      <c r="S110" s="54">
        <f t="shared" si="72"/>
      </c>
      <c r="T110" s="54">
        <f t="shared" si="72"/>
      </c>
      <c r="U110" s="54">
        <f t="shared" si="72"/>
      </c>
      <c r="V110" s="54">
        <f t="shared" si="72"/>
      </c>
      <c r="W110" s="54">
        <f t="shared" si="72"/>
      </c>
      <c r="X110" s="54">
        <f t="shared" si="72"/>
      </c>
      <c r="Y110" s="54">
        <f t="shared" si="72"/>
      </c>
      <c r="Z110" s="55">
        <f t="shared" si="72"/>
      </c>
      <c r="AA110" s="53">
        <f t="shared" si="52"/>
      </c>
      <c r="AB110" s="52">
        <f t="shared" si="50"/>
      </c>
      <c r="AC110" s="13"/>
    </row>
    <row r="111" spans="1:29" ht="12.75">
      <c r="A111" s="53">
        <f aca="true" t="shared" si="73" ref="A111:Z111">IF($AD80&gt;0,INDEX(A$58:A$82,$AD80),"")</f>
      </c>
      <c r="B111" s="52">
        <f t="shared" si="73"/>
      </c>
      <c r="C111" s="52">
        <f t="shared" si="73"/>
      </c>
      <c r="D111" s="54">
        <f t="shared" si="73"/>
      </c>
      <c r="E111" s="54">
        <f t="shared" si="73"/>
      </c>
      <c r="F111" s="54">
        <f t="shared" si="73"/>
      </c>
      <c r="G111" s="54">
        <f t="shared" si="73"/>
      </c>
      <c r="H111" s="54">
        <f t="shared" si="73"/>
      </c>
      <c r="I111" s="54">
        <f t="shared" si="73"/>
      </c>
      <c r="J111" s="54">
        <f t="shared" si="73"/>
      </c>
      <c r="K111" s="54">
        <f t="shared" si="73"/>
      </c>
      <c r="L111" s="54">
        <f t="shared" si="73"/>
      </c>
      <c r="M111" s="54">
        <f t="shared" si="73"/>
      </c>
      <c r="N111" s="54">
        <f t="shared" si="73"/>
      </c>
      <c r="O111" s="54">
        <f t="shared" si="73"/>
      </c>
      <c r="P111" s="54">
        <f t="shared" si="73"/>
      </c>
      <c r="Q111" s="54">
        <f t="shared" si="73"/>
      </c>
      <c r="R111" s="54">
        <f t="shared" si="73"/>
      </c>
      <c r="S111" s="54">
        <f t="shared" si="73"/>
      </c>
      <c r="T111" s="54">
        <f t="shared" si="73"/>
      </c>
      <c r="U111" s="54">
        <f t="shared" si="73"/>
      </c>
      <c r="V111" s="54">
        <f t="shared" si="73"/>
      </c>
      <c r="W111" s="54">
        <f t="shared" si="73"/>
      </c>
      <c r="X111" s="54">
        <f t="shared" si="73"/>
      </c>
      <c r="Y111" s="54">
        <f t="shared" si="73"/>
      </c>
      <c r="Z111" s="55">
        <f t="shared" si="73"/>
      </c>
      <c r="AA111" s="53">
        <f t="shared" si="52"/>
      </c>
      <c r="AB111" s="52">
        <f t="shared" si="50"/>
      </c>
      <c r="AC111" s="13"/>
    </row>
    <row r="112" spans="1:29" ht="12.75">
      <c r="A112" s="53">
        <f aca="true" t="shared" si="74" ref="A112:Z112">IF($AD81&gt;0,INDEX(A$58:A$82,$AD81),"")</f>
      </c>
      <c r="B112" s="52">
        <f t="shared" si="74"/>
      </c>
      <c r="C112" s="52">
        <f t="shared" si="74"/>
      </c>
      <c r="D112" s="54">
        <f t="shared" si="74"/>
      </c>
      <c r="E112" s="54">
        <f t="shared" si="74"/>
      </c>
      <c r="F112" s="54">
        <f t="shared" si="74"/>
      </c>
      <c r="G112" s="54">
        <f t="shared" si="74"/>
      </c>
      <c r="H112" s="54">
        <f t="shared" si="74"/>
      </c>
      <c r="I112" s="54">
        <f t="shared" si="74"/>
      </c>
      <c r="J112" s="54">
        <f t="shared" si="74"/>
      </c>
      <c r="K112" s="54">
        <f t="shared" si="74"/>
      </c>
      <c r="L112" s="54">
        <f t="shared" si="74"/>
      </c>
      <c r="M112" s="54">
        <f t="shared" si="74"/>
      </c>
      <c r="N112" s="54">
        <f t="shared" si="74"/>
      </c>
      <c r="O112" s="54">
        <f t="shared" si="74"/>
      </c>
      <c r="P112" s="54">
        <f t="shared" si="74"/>
      </c>
      <c r="Q112" s="54">
        <f t="shared" si="74"/>
      </c>
      <c r="R112" s="54">
        <f t="shared" si="74"/>
      </c>
      <c r="S112" s="54">
        <f t="shared" si="74"/>
      </c>
      <c r="T112" s="54">
        <f t="shared" si="74"/>
      </c>
      <c r="U112" s="54">
        <f t="shared" si="74"/>
      </c>
      <c r="V112" s="54">
        <f t="shared" si="74"/>
      </c>
      <c r="W112" s="54">
        <f t="shared" si="74"/>
      </c>
      <c r="X112" s="54">
        <f t="shared" si="74"/>
      </c>
      <c r="Y112" s="54">
        <f t="shared" si="74"/>
      </c>
      <c r="Z112" s="55">
        <f t="shared" si="74"/>
      </c>
      <c r="AA112" s="53">
        <f t="shared" si="52"/>
      </c>
      <c r="AB112" s="52">
        <f t="shared" si="50"/>
      </c>
      <c r="AC112" s="13"/>
    </row>
    <row r="113" spans="1:29" ht="12.75">
      <c r="A113" s="53">
        <f aca="true" t="shared" si="75" ref="A113:Z113">IF($AD82&gt;0,INDEX(A$58:A$82,$AD82),"")</f>
      </c>
      <c r="B113" s="52">
        <f t="shared" si="75"/>
      </c>
      <c r="C113" s="52">
        <f t="shared" si="75"/>
      </c>
      <c r="D113" s="54">
        <f t="shared" si="75"/>
      </c>
      <c r="E113" s="54">
        <f t="shared" si="75"/>
      </c>
      <c r="F113" s="54">
        <f t="shared" si="75"/>
      </c>
      <c r="G113" s="54">
        <f t="shared" si="75"/>
      </c>
      <c r="H113" s="54">
        <f t="shared" si="75"/>
      </c>
      <c r="I113" s="54">
        <f t="shared" si="75"/>
      </c>
      <c r="J113" s="54">
        <f t="shared" si="75"/>
      </c>
      <c r="K113" s="54">
        <f t="shared" si="75"/>
      </c>
      <c r="L113" s="54">
        <f t="shared" si="75"/>
      </c>
      <c r="M113" s="54">
        <f t="shared" si="75"/>
      </c>
      <c r="N113" s="54">
        <f t="shared" si="75"/>
      </c>
      <c r="O113" s="54">
        <f t="shared" si="75"/>
      </c>
      <c r="P113" s="54">
        <f t="shared" si="75"/>
      </c>
      <c r="Q113" s="54">
        <f t="shared" si="75"/>
      </c>
      <c r="R113" s="54">
        <f t="shared" si="75"/>
      </c>
      <c r="S113" s="54">
        <f t="shared" si="75"/>
      </c>
      <c r="T113" s="54">
        <f t="shared" si="75"/>
      </c>
      <c r="U113" s="54">
        <f t="shared" si="75"/>
      </c>
      <c r="V113" s="54">
        <f t="shared" si="75"/>
      </c>
      <c r="W113" s="54">
        <f t="shared" si="75"/>
      </c>
      <c r="X113" s="54">
        <f t="shared" si="75"/>
      </c>
      <c r="Y113" s="54">
        <f t="shared" si="75"/>
      </c>
      <c r="Z113" s="55">
        <f t="shared" si="75"/>
      </c>
      <c r="AA113" s="53">
        <f t="shared" si="52"/>
      </c>
      <c r="AB113" s="52">
        <f t="shared" si="50"/>
      </c>
      <c r="AC113" s="13"/>
    </row>
    <row r="114" ht="12.75">
      <c r="B114" s="8" t="s">
        <v>28</v>
      </c>
    </row>
  </sheetData>
  <sheetProtection/>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10.xml><?xml version="1.0" encoding="utf-8"?>
<worksheet xmlns="http://schemas.openxmlformats.org/spreadsheetml/2006/main" xmlns:r="http://schemas.openxmlformats.org/officeDocument/2006/relationships">
  <sheetPr codeName="Sheet8"/>
  <dimension ref="A1:T51"/>
  <sheetViews>
    <sheetView zoomScalePageLayoutView="0" workbookViewId="0" topLeftCell="A1">
      <selection activeCell="A1" sqref="A1"/>
    </sheetView>
  </sheetViews>
  <sheetFormatPr defaultColWidth="9.140625" defaultRowHeight="12.75"/>
  <sheetData>
    <row r="1" ht="15.75">
      <c r="A1" s="154" t="s">
        <v>117</v>
      </c>
    </row>
    <row r="2" ht="12.75">
      <c r="A2" s="145" t="s">
        <v>118</v>
      </c>
    </row>
    <row r="3" ht="12.75">
      <c r="A3" s="145"/>
    </row>
    <row r="4" ht="12.75">
      <c r="A4" t="s">
        <v>129</v>
      </c>
    </row>
    <row r="5" ht="12.75">
      <c r="A5" t="s">
        <v>130</v>
      </c>
    </row>
    <row r="7" ht="12.75">
      <c r="A7" t="s">
        <v>173</v>
      </c>
    </row>
    <row r="8" ht="12.75">
      <c r="A8" t="s">
        <v>174</v>
      </c>
    </row>
    <row r="11" spans="1:19" ht="12.75">
      <c r="A11" s="168"/>
      <c r="B11" s="168" t="s">
        <v>68</v>
      </c>
      <c r="C11" s="168"/>
      <c r="D11" s="168"/>
      <c r="E11" s="168"/>
      <c r="F11" s="168"/>
      <c r="G11" s="168"/>
      <c r="H11" s="168"/>
      <c r="I11" s="168"/>
      <c r="J11" s="168"/>
      <c r="K11" s="168"/>
      <c r="L11" s="168"/>
      <c r="M11" s="168"/>
      <c r="N11" s="168"/>
      <c r="O11" s="168"/>
      <c r="P11" s="168"/>
      <c r="Q11" s="168"/>
      <c r="R11" s="168"/>
      <c r="S11" s="168"/>
    </row>
    <row r="12" spans="1:19" s="133" customFormat="1" ht="12.75">
      <c r="A12" s="168" t="s">
        <v>115</v>
      </c>
      <c r="B12" s="169">
        <v>1</v>
      </c>
      <c r="C12" s="169">
        <f aca="true" t="shared" si="0" ref="C12:S12">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19" ht="12.75">
      <c r="A13" s="168" t="s">
        <v>116</v>
      </c>
      <c r="B13" s="170">
        <v>39697</v>
      </c>
      <c r="C13" s="170">
        <f aca="true" t="shared" si="1" ref="C13:H13">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aca="true" t="shared" si="2" ref="L13:S13">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ht="12.75">
      <c r="A14" s="171">
        <v>1</v>
      </c>
      <c r="B14" s="171"/>
      <c r="C14" s="171"/>
      <c r="D14" s="171"/>
      <c r="E14" s="171"/>
      <c r="F14" s="171"/>
      <c r="G14" s="171"/>
      <c r="H14" s="171"/>
      <c r="I14" s="171"/>
      <c r="J14" s="171"/>
      <c r="K14" s="171"/>
      <c r="L14" s="171"/>
      <c r="M14" s="171"/>
      <c r="N14" s="171"/>
      <c r="O14" s="171"/>
      <c r="P14" s="171"/>
      <c r="Q14" s="171"/>
      <c r="R14" s="171"/>
      <c r="S14" s="171"/>
      <c r="T14"/>
    </row>
    <row r="15" spans="1:19" s="8" customFormat="1" ht="12.75">
      <c r="A15" s="172">
        <f aca="true" t="shared" si="3" ref="A15:A30">A14+1</f>
        <v>2</v>
      </c>
      <c r="B15" s="172"/>
      <c r="C15" s="172"/>
      <c r="D15" s="172"/>
      <c r="E15" s="172"/>
      <c r="F15" s="172"/>
      <c r="G15" s="172"/>
      <c r="H15" s="172"/>
      <c r="I15" s="172"/>
      <c r="J15" s="172"/>
      <c r="K15" s="172"/>
      <c r="L15" s="172"/>
      <c r="M15" s="172"/>
      <c r="N15" s="172"/>
      <c r="O15" s="172"/>
      <c r="P15" s="172"/>
      <c r="Q15" s="172"/>
      <c r="R15" s="172"/>
      <c r="S15" s="172"/>
    </row>
    <row r="16" spans="1:20" s="11" customFormat="1" ht="12.75">
      <c r="A16" s="171">
        <f t="shared" si="3"/>
        <v>3</v>
      </c>
      <c r="B16" s="171"/>
      <c r="C16" s="173"/>
      <c r="D16" s="171"/>
      <c r="E16" s="171"/>
      <c r="F16" s="171"/>
      <c r="G16" s="171"/>
      <c r="H16" s="171"/>
      <c r="I16" s="171"/>
      <c r="J16" s="171"/>
      <c r="K16" s="171"/>
      <c r="L16" s="171"/>
      <c r="M16" s="171"/>
      <c r="N16" s="171"/>
      <c r="O16" s="171"/>
      <c r="P16" s="171"/>
      <c r="Q16" s="171"/>
      <c r="R16" s="171"/>
      <c r="S16" s="171"/>
      <c r="T16"/>
    </row>
    <row r="17" spans="1:19" s="8" customFormat="1" ht="12.75">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ht="12.75">
      <c r="A18" s="171">
        <f t="shared" si="3"/>
        <v>5</v>
      </c>
      <c r="B18" s="171"/>
      <c r="C18" s="173"/>
      <c r="D18" s="171"/>
      <c r="E18" s="171"/>
      <c r="F18" s="171"/>
      <c r="G18" s="171"/>
      <c r="H18" s="171"/>
      <c r="I18" s="171"/>
      <c r="J18" s="171"/>
      <c r="K18" s="171"/>
      <c r="L18" s="171"/>
      <c r="M18" s="171"/>
      <c r="N18" s="171"/>
      <c r="O18" s="171"/>
      <c r="P18" s="171"/>
      <c r="Q18" s="171"/>
      <c r="R18" s="171"/>
      <c r="S18" s="171"/>
      <c r="T18"/>
    </row>
    <row r="19" spans="1:19" s="8" customFormat="1" ht="12.75">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ht="12.75">
      <c r="A20" s="171">
        <f t="shared" si="3"/>
        <v>7</v>
      </c>
      <c r="B20" s="171"/>
      <c r="C20" s="171"/>
      <c r="D20" s="171"/>
      <c r="E20" s="171"/>
      <c r="F20" s="171"/>
      <c r="G20" s="171"/>
      <c r="H20" s="171"/>
      <c r="I20" s="171"/>
      <c r="J20" s="171"/>
      <c r="K20" s="171"/>
      <c r="L20" s="171"/>
      <c r="M20" s="171"/>
      <c r="N20" s="171"/>
      <c r="O20" s="171"/>
      <c r="P20" s="171"/>
      <c r="Q20" s="171"/>
      <c r="R20" s="171"/>
      <c r="S20" s="171"/>
      <c r="T20"/>
    </row>
    <row r="21" spans="1:19" s="8" customFormat="1" ht="12.75">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ht="12.75">
      <c r="A22" s="171">
        <f t="shared" si="3"/>
        <v>9</v>
      </c>
      <c r="B22" s="171"/>
      <c r="C22" s="171"/>
      <c r="D22" s="171"/>
      <c r="E22" s="171"/>
      <c r="F22" s="171"/>
      <c r="G22" s="171"/>
      <c r="H22" s="171"/>
      <c r="I22" s="171"/>
      <c r="J22" s="171"/>
      <c r="K22" s="171"/>
      <c r="L22" s="171"/>
      <c r="M22" s="171"/>
      <c r="N22" s="171"/>
      <c r="O22" s="171"/>
      <c r="P22" s="171"/>
      <c r="Q22" s="171"/>
      <c r="R22" s="171"/>
      <c r="S22" s="171"/>
      <c r="T22"/>
    </row>
    <row r="23" spans="1:19" s="8" customFormat="1" ht="12.75">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ht="12.75">
      <c r="A24" s="171">
        <f t="shared" si="3"/>
        <v>11</v>
      </c>
      <c r="B24" s="171"/>
      <c r="C24" s="171"/>
      <c r="D24" s="171"/>
      <c r="E24" s="171"/>
      <c r="F24" s="171"/>
      <c r="G24" s="171"/>
      <c r="H24" s="171"/>
      <c r="I24" s="171"/>
      <c r="J24" s="171"/>
      <c r="K24" s="171"/>
      <c r="L24" s="171"/>
      <c r="M24" s="171"/>
      <c r="N24" s="171"/>
      <c r="O24" s="171"/>
      <c r="P24" s="171"/>
      <c r="Q24" s="171"/>
      <c r="R24" s="171"/>
      <c r="S24" s="171"/>
      <c r="T24"/>
    </row>
    <row r="25" spans="1:19" s="8" customFormat="1" ht="12.75">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ht="12.75">
      <c r="A26" s="171">
        <f t="shared" si="3"/>
        <v>13</v>
      </c>
      <c r="B26" s="171"/>
      <c r="C26" s="171"/>
      <c r="D26" s="171"/>
      <c r="E26" s="171"/>
      <c r="F26" s="171"/>
      <c r="G26" s="171"/>
      <c r="H26" s="171"/>
      <c r="I26" s="171"/>
      <c r="J26" s="171"/>
      <c r="K26" s="171"/>
      <c r="L26" s="171"/>
      <c r="M26" s="171"/>
      <c r="N26" s="171"/>
      <c r="O26" s="171"/>
      <c r="P26" s="171"/>
      <c r="Q26" s="171"/>
      <c r="R26" s="171"/>
      <c r="S26" s="171"/>
      <c r="T26"/>
    </row>
    <row r="27" spans="1:19" s="8" customFormat="1" ht="12.75">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ht="12.75">
      <c r="A28" s="171">
        <f t="shared" si="3"/>
        <v>15</v>
      </c>
      <c r="B28" s="171"/>
      <c r="C28" s="171"/>
      <c r="D28" s="171"/>
      <c r="E28" s="171"/>
      <c r="F28" s="171"/>
      <c r="G28" s="171"/>
      <c r="H28" s="171"/>
      <c r="I28" s="171"/>
      <c r="J28" s="171"/>
      <c r="K28" s="171"/>
      <c r="L28" s="171"/>
      <c r="M28" s="171"/>
      <c r="N28" s="171"/>
      <c r="O28" s="171"/>
      <c r="P28" s="171"/>
      <c r="Q28" s="171"/>
      <c r="R28" s="171"/>
      <c r="S28" s="171"/>
      <c r="T28"/>
    </row>
    <row r="29" spans="1:19" s="8" customFormat="1" ht="12.75">
      <c r="A29" s="172">
        <f t="shared" si="3"/>
        <v>16</v>
      </c>
      <c r="B29" s="172"/>
      <c r="C29" s="172"/>
      <c r="D29" s="172"/>
      <c r="E29" s="172"/>
      <c r="F29" s="172"/>
      <c r="G29" s="172"/>
      <c r="H29" s="172"/>
      <c r="I29" s="172"/>
      <c r="J29" s="172"/>
      <c r="K29" s="172"/>
      <c r="L29" s="172"/>
      <c r="M29" s="172"/>
      <c r="N29" s="172"/>
      <c r="O29" s="172"/>
      <c r="P29" s="172"/>
      <c r="Q29" s="172"/>
      <c r="R29" s="172"/>
      <c r="S29" s="172"/>
    </row>
    <row r="30" spans="1:19" ht="12.75">
      <c r="A30" s="168">
        <f t="shared" si="3"/>
        <v>17</v>
      </c>
      <c r="B30" s="171"/>
      <c r="C30" s="171"/>
      <c r="D30" s="171"/>
      <c r="E30" s="171"/>
      <c r="F30" s="171"/>
      <c r="G30" s="168"/>
      <c r="H30" s="168"/>
      <c r="I30" s="168"/>
      <c r="J30" s="168"/>
      <c r="K30" s="168"/>
      <c r="L30" s="168"/>
      <c r="M30" s="168"/>
      <c r="N30" s="168"/>
      <c r="O30" s="168"/>
      <c r="P30" s="168"/>
      <c r="Q30" s="168"/>
      <c r="R30" s="168"/>
      <c r="S30" s="168"/>
    </row>
    <row r="31" spans="1:19" s="8" customFormat="1" ht="12.75">
      <c r="A31" s="172">
        <f aca="true" t="shared" si="4" ref="A31:A48">A30+1</f>
        <v>18</v>
      </c>
      <c r="B31" s="172"/>
      <c r="C31" s="172"/>
      <c r="D31" s="172"/>
      <c r="E31" s="172"/>
      <c r="F31" s="172"/>
      <c r="G31" s="172"/>
      <c r="H31" s="172"/>
      <c r="I31" s="172"/>
      <c r="J31" s="172"/>
      <c r="K31" s="172"/>
      <c r="L31" s="172"/>
      <c r="M31" s="172"/>
      <c r="N31" s="172"/>
      <c r="O31" s="172"/>
      <c r="P31" s="172"/>
      <c r="Q31" s="172"/>
      <c r="R31" s="172"/>
      <c r="S31" s="172"/>
    </row>
    <row r="32" spans="1:19" ht="12.75">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ht="12.75">
      <c r="A33" s="172">
        <f t="shared" si="4"/>
        <v>20</v>
      </c>
      <c r="B33" s="172"/>
      <c r="C33" s="172"/>
      <c r="D33" s="172"/>
      <c r="E33" s="172"/>
      <c r="F33" s="172"/>
      <c r="G33" s="172"/>
      <c r="H33" s="172"/>
      <c r="I33" s="172"/>
      <c r="J33" s="172"/>
      <c r="K33" s="172"/>
      <c r="L33" s="172"/>
      <c r="M33" s="172"/>
      <c r="N33" s="172"/>
      <c r="O33" s="172"/>
      <c r="P33" s="172"/>
      <c r="Q33" s="172"/>
      <c r="R33" s="172"/>
      <c r="S33" s="172"/>
    </row>
    <row r="34" spans="1:19" ht="12.75">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ht="12.75">
      <c r="A35" s="172">
        <f t="shared" si="4"/>
        <v>22</v>
      </c>
      <c r="B35" s="172"/>
      <c r="C35" s="172"/>
      <c r="D35" s="172"/>
      <c r="E35" s="172"/>
      <c r="F35" s="172"/>
      <c r="G35" s="172"/>
      <c r="H35" s="172"/>
      <c r="I35" s="172"/>
      <c r="J35" s="172"/>
      <c r="K35" s="172"/>
      <c r="L35" s="172"/>
      <c r="M35" s="172"/>
      <c r="N35" s="172"/>
      <c r="O35" s="172"/>
      <c r="P35" s="172"/>
      <c r="Q35" s="172"/>
      <c r="R35" s="172"/>
      <c r="S35" s="172"/>
    </row>
    <row r="36" spans="1:19" ht="12.75">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ht="12.75">
      <c r="A37" s="172">
        <f t="shared" si="4"/>
        <v>24</v>
      </c>
      <c r="B37" s="172"/>
      <c r="C37" s="172"/>
      <c r="D37" s="172"/>
      <c r="E37" s="172"/>
      <c r="F37" s="172"/>
      <c r="G37" s="172"/>
      <c r="H37" s="172"/>
      <c r="I37" s="172"/>
      <c r="J37" s="172"/>
      <c r="K37" s="172"/>
      <c r="L37" s="172"/>
      <c r="M37" s="172"/>
      <c r="N37" s="172"/>
      <c r="O37" s="172"/>
      <c r="P37" s="172"/>
      <c r="Q37" s="172"/>
      <c r="R37" s="172"/>
      <c r="S37" s="172"/>
    </row>
    <row r="38" spans="1:19" ht="12.75">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ht="12.75">
      <c r="A39" s="172">
        <f t="shared" si="4"/>
        <v>26</v>
      </c>
      <c r="B39" s="172"/>
      <c r="C39" s="172"/>
      <c r="D39" s="172"/>
      <c r="E39" s="172"/>
      <c r="F39" s="172"/>
      <c r="G39" s="172"/>
      <c r="H39" s="172"/>
      <c r="I39" s="172"/>
      <c r="J39" s="172"/>
      <c r="K39" s="172"/>
      <c r="L39" s="172"/>
      <c r="M39" s="172"/>
      <c r="N39" s="172"/>
      <c r="O39" s="172"/>
      <c r="P39" s="172"/>
      <c r="Q39" s="172"/>
      <c r="R39" s="172"/>
      <c r="S39" s="172"/>
    </row>
    <row r="40" spans="1:19" ht="12.75">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ht="12.75">
      <c r="A41" s="172">
        <f t="shared" si="4"/>
        <v>28</v>
      </c>
      <c r="B41" s="172"/>
      <c r="C41" s="172"/>
      <c r="D41" s="172"/>
      <c r="E41" s="172"/>
      <c r="F41" s="172"/>
      <c r="G41" s="172"/>
      <c r="H41" s="172"/>
      <c r="I41" s="172"/>
      <c r="J41" s="172"/>
      <c r="K41" s="172"/>
      <c r="L41" s="172"/>
      <c r="M41" s="172"/>
      <c r="N41" s="172"/>
      <c r="O41" s="172"/>
      <c r="P41" s="172"/>
      <c r="Q41" s="172"/>
      <c r="R41" s="172"/>
      <c r="S41" s="172"/>
    </row>
    <row r="42" spans="1:19" ht="12.75">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ht="12.75">
      <c r="A43" s="172">
        <f t="shared" si="4"/>
        <v>30</v>
      </c>
      <c r="B43" s="172"/>
      <c r="C43" s="172"/>
      <c r="D43" s="172"/>
      <c r="E43" s="172"/>
      <c r="F43" s="172"/>
      <c r="G43" s="172"/>
      <c r="H43" s="172"/>
      <c r="I43" s="172"/>
      <c r="J43" s="172"/>
      <c r="K43" s="172"/>
      <c r="L43" s="172"/>
      <c r="M43" s="172"/>
      <c r="N43" s="172"/>
      <c r="O43" s="172"/>
      <c r="P43" s="172"/>
      <c r="Q43" s="172"/>
      <c r="R43" s="172"/>
      <c r="S43" s="172"/>
    </row>
    <row r="44" spans="1:19" ht="12.75">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ht="12.75">
      <c r="A45" s="172">
        <f t="shared" si="4"/>
        <v>32</v>
      </c>
      <c r="B45" s="172"/>
      <c r="C45" s="172"/>
      <c r="D45" s="172"/>
      <c r="E45" s="172"/>
      <c r="F45" s="172"/>
      <c r="G45" s="172"/>
      <c r="H45" s="172"/>
      <c r="I45" s="172"/>
      <c r="J45" s="172"/>
      <c r="K45" s="172"/>
      <c r="L45" s="172"/>
      <c r="M45" s="172"/>
      <c r="N45" s="172"/>
      <c r="O45" s="172"/>
      <c r="P45" s="172"/>
      <c r="Q45" s="172"/>
      <c r="R45" s="172"/>
      <c r="S45" s="172"/>
    </row>
    <row r="46" spans="1:19" ht="12.75">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ht="12.75">
      <c r="A47" s="172">
        <f t="shared" si="4"/>
        <v>34</v>
      </c>
      <c r="B47" s="172"/>
      <c r="C47" s="172"/>
      <c r="D47" s="172"/>
      <c r="E47" s="172"/>
      <c r="F47" s="172"/>
      <c r="G47" s="172"/>
      <c r="H47" s="172"/>
      <c r="I47" s="172"/>
      <c r="J47" s="172"/>
      <c r="K47" s="172"/>
      <c r="L47" s="172"/>
      <c r="M47" s="172"/>
      <c r="N47" s="172"/>
      <c r="O47" s="172"/>
      <c r="P47" s="172"/>
      <c r="Q47" s="172"/>
      <c r="R47" s="172"/>
      <c r="S47" s="172"/>
    </row>
    <row r="48" spans="1:19" ht="12.75">
      <c r="A48" s="168">
        <f t="shared" si="4"/>
        <v>35</v>
      </c>
      <c r="B48" s="168"/>
      <c r="C48" s="168"/>
      <c r="D48" s="168"/>
      <c r="E48" s="168"/>
      <c r="F48" s="168"/>
      <c r="G48" s="168"/>
      <c r="H48" s="168"/>
      <c r="I48" s="168"/>
      <c r="J48" s="168"/>
      <c r="K48" s="168"/>
      <c r="L48" s="168"/>
      <c r="M48" s="171"/>
      <c r="N48" s="171"/>
      <c r="O48" s="168"/>
      <c r="P48" s="168"/>
      <c r="Q48" s="168"/>
      <c r="R48" s="168"/>
      <c r="S48" s="168"/>
    </row>
    <row r="50" spans="1:7" ht="12.75">
      <c r="A50" t="s">
        <v>125</v>
      </c>
      <c r="B50">
        <f>SUM(B14:B42)</f>
        <v>0</v>
      </c>
      <c r="C50">
        <f>SUM(C14:C42)+C48+C49</f>
        <v>0</v>
      </c>
      <c r="D50">
        <f>SUM(D14:D42)</f>
        <v>0</v>
      </c>
      <c r="E50">
        <f>SUM(E14:E42)</f>
        <v>0</v>
      </c>
      <c r="F50">
        <f>SUM(F14:F42)</f>
        <v>0</v>
      </c>
      <c r="G50">
        <f>SUM(G14:G45)</f>
        <v>0</v>
      </c>
    </row>
    <row r="51" ht="12.75">
      <c r="A51" t="s">
        <v>169</v>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T60"/>
  <sheetViews>
    <sheetView zoomScalePageLayoutView="0" workbookViewId="0" topLeftCell="A1">
      <selection activeCell="A1" sqref="A1"/>
    </sheetView>
  </sheetViews>
  <sheetFormatPr defaultColWidth="9.140625" defaultRowHeight="12.75"/>
  <cols>
    <col min="1" max="1" width="19.28125" style="0" customWidth="1"/>
    <col min="4" max="4" width="5.28125" style="0" customWidth="1"/>
    <col min="16" max="16" width="11.421875" style="0" customWidth="1"/>
  </cols>
  <sheetData>
    <row r="1" spans="1:13" ht="23.25">
      <c r="A1" s="180" t="s">
        <v>203</v>
      </c>
      <c r="E1" t="s">
        <v>193</v>
      </c>
      <c r="M1" t="s">
        <v>194</v>
      </c>
    </row>
    <row r="2" spans="1:20" ht="12.75">
      <c r="A2" t="s">
        <v>197</v>
      </c>
      <c r="B2" t="s">
        <v>105</v>
      </c>
      <c r="C2" t="s">
        <v>198</v>
      </c>
      <c r="E2" s="170">
        <v>39333</v>
      </c>
      <c r="F2" s="170">
        <v>39333</v>
      </c>
      <c r="G2" s="170">
        <v>39333</v>
      </c>
      <c r="H2" s="170">
        <v>39333</v>
      </c>
      <c r="I2" s="170">
        <v>39334</v>
      </c>
      <c r="J2" s="170">
        <v>39334</v>
      </c>
      <c r="K2" s="170">
        <v>39334</v>
      </c>
      <c r="M2" s="9">
        <f aca="true" t="shared" si="0" ref="M2:S2">E2</f>
        <v>39333</v>
      </c>
      <c r="N2" s="9">
        <f t="shared" si="0"/>
        <v>39333</v>
      </c>
      <c r="O2" s="9">
        <f t="shared" si="0"/>
        <v>39333</v>
      </c>
      <c r="P2" s="9">
        <f t="shared" si="0"/>
        <v>39333</v>
      </c>
      <c r="Q2" s="9">
        <f t="shared" si="0"/>
        <v>39334</v>
      </c>
      <c r="R2" s="9">
        <f t="shared" si="0"/>
        <v>39334</v>
      </c>
      <c r="S2" s="9">
        <f t="shared" si="0"/>
        <v>39334</v>
      </c>
      <c r="T2" s="9"/>
    </row>
    <row r="3" spans="1:19" ht="12.75">
      <c r="A3" t="str">
        <f>jamboree!B37</f>
        <v>Jolly Mon</v>
      </c>
      <c r="B3">
        <f>jamboree!W37</f>
        <v>1</v>
      </c>
      <c r="C3">
        <f>jamboree!A37</f>
        <v>484</v>
      </c>
      <c r="E3" s="171">
        <v>19</v>
      </c>
      <c r="F3" s="171">
        <v>13</v>
      </c>
      <c r="G3" s="171">
        <v>22</v>
      </c>
      <c r="H3" s="171">
        <v>22</v>
      </c>
      <c r="I3" s="171">
        <v>22</v>
      </c>
      <c r="J3" s="171">
        <v>22</v>
      </c>
      <c r="K3" s="171">
        <v>15</v>
      </c>
      <c r="M3">
        <f ca="1">OFFSET($C$3,E3-1,0)</f>
        <v>357</v>
      </c>
      <c r="N3">
        <f aca="true" ca="1" t="shared" si="1" ref="N3:S18">OFFSET($C$3,F3-1,0)</f>
        <v>155</v>
      </c>
      <c r="O3">
        <f ca="1" t="shared" si="1"/>
        <v>1001</v>
      </c>
      <c r="P3">
        <f ca="1" t="shared" si="1"/>
        <v>1001</v>
      </c>
      <c r="Q3">
        <f ca="1" t="shared" si="1"/>
        <v>1001</v>
      </c>
      <c r="R3">
        <f ca="1" t="shared" si="1"/>
        <v>1001</v>
      </c>
      <c r="S3">
        <f ca="1" t="shared" si="1"/>
        <v>739</v>
      </c>
    </row>
    <row r="4" spans="1:19" ht="12.75">
      <c r="A4" t="str">
        <f>jamboree!B38</f>
        <v>Angry Chameleon</v>
      </c>
      <c r="B4">
        <f>jamboree!W38</f>
        <v>2</v>
      </c>
      <c r="C4">
        <f>jamboree!A38</f>
        <v>255</v>
      </c>
      <c r="E4" s="172">
        <v>13</v>
      </c>
      <c r="F4" s="172">
        <v>22</v>
      </c>
      <c r="G4" s="172">
        <v>2</v>
      </c>
      <c r="H4" s="172">
        <v>13</v>
      </c>
      <c r="I4" s="172">
        <v>9</v>
      </c>
      <c r="J4" s="172">
        <v>15</v>
      </c>
      <c r="K4" s="172">
        <v>16</v>
      </c>
      <c r="M4">
        <f aca="true" ca="1" t="shared" si="2" ref="M4:M29">OFFSET($C$3,E4-1,0)</f>
        <v>155</v>
      </c>
      <c r="N4">
        <f ca="1" t="shared" si="1"/>
        <v>1001</v>
      </c>
      <c r="O4">
        <f ca="1" t="shared" si="1"/>
        <v>255</v>
      </c>
      <c r="P4">
        <f ca="1" t="shared" si="1"/>
        <v>155</v>
      </c>
      <c r="Q4">
        <f ca="1" t="shared" si="1"/>
        <v>588</v>
      </c>
      <c r="R4">
        <f ca="1" t="shared" si="1"/>
        <v>739</v>
      </c>
      <c r="S4">
        <f ca="1" t="shared" si="1"/>
        <v>116</v>
      </c>
    </row>
    <row r="5" spans="1:19" ht="12.75">
      <c r="A5" t="str">
        <f>jamboree!B39</f>
        <v>Pinocchio</v>
      </c>
      <c r="B5">
        <f>jamboree!W39</f>
        <v>3</v>
      </c>
      <c r="C5">
        <f>jamboree!A39</f>
        <v>52</v>
      </c>
      <c r="E5" s="171">
        <v>2</v>
      </c>
      <c r="F5" s="173">
        <v>19</v>
      </c>
      <c r="G5" s="171">
        <v>15</v>
      </c>
      <c r="H5" s="171">
        <v>15</v>
      </c>
      <c r="I5" s="171">
        <v>2</v>
      </c>
      <c r="J5" s="171">
        <v>8</v>
      </c>
      <c r="K5" s="171">
        <v>8</v>
      </c>
      <c r="M5">
        <f ca="1" t="shared" si="2"/>
        <v>255</v>
      </c>
      <c r="N5">
        <f ca="1" t="shared" si="1"/>
        <v>357</v>
      </c>
      <c r="O5">
        <f ca="1" t="shared" si="1"/>
        <v>739</v>
      </c>
      <c r="P5">
        <f ca="1" t="shared" si="1"/>
        <v>739</v>
      </c>
      <c r="Q5">
        <f ca="1" t="shared" si="1"/>
        <v>255</v>
      </c>
      <c r="R5">
        <f ca="1" t="shared" si="1"/>
        <v>265</v>
      </c>
      <c r="S5">
        <f ca="1" t="shared" si="1"/>
        <v>265</v>
      </c>
    </row>
    <row r="6" spans="1:19" ht="12.75">
      <c r="A6" t="str">
        <f>jamboree!B40</f>
        <v>Argo</v>
      </c>
      <c r="B6">
        <f>jamboree!W40</f>
        <v>4</v>
      </c>
      <c r="C6">
        <f>jamboree!A40</f>
        <v>485</v>
      </c>
      <c r="E6" s="172">
        <v>9</v>
      </c>
      <c r="F6" s="172">
        <v>18</v>
      </c>
      <c r="G6" s="172">
        <v>16</v>
      </c>
      <c r="H6" s="172">
        <v>8</v>
      </c>
      <c r="I6" s="172">
        <v>15</v>
      </c>
      <c r="J6" s="172">
        <v>13</v>
      </c>
      <c r="K6" s="172">
        <v>2</v>
      </c>
      <c r="M6">
        <f ca="1" t="shared" si="2"/>
        <v>588</v>
      </c>
      <c r="N6">
        <f ca="1" t="shared" si="1"/>
        <v>205</v>
      </c>
      <c r="O6">
        <f ca="1" t="shared" si="1"/>
        <v>116</v>
      </c>
      <c r="P6">
        <f ca="1" t="shared" si="1"/>
        <v>265</v>
      </c>
      <c r="Q6">
        <f ca="1" t="shared" si="1"/>
        <v>739</v>
      </c>
      <c r="R6">
        <f ca="1" t="shared" si="1"/>
        <v>155</v>
      </c>
      <c r="S6">
        <f ca="1" t="shared" si="1"/>
        <v>255</v>
      </c>
    </row>
    <row r="7" spans="1:19" ht="12.75">
      <c r="A7" t="str">
        <f>jamboree!B41</f>
        <v>Crush</v>
      </c>
      <c r="B7">
        <f>jamboree!W41</f>
        <v>5</v>
      </c>
      <c r="C7">
        <f>jamboree!A41</f>
        <v>285</v>
      </c>
      <c r="E7" s="171">
        <v>22</v>
      </c>
      <c r="F7" s="173">
        <v>4</v>
      </c>
      <c r="G7" s="171">
        <v>8</v>
      </c>
      <c r="H7" s="171">
        <v>11</v>
      </c>
      <c r="I7" s="171">
        <v>16</v>
      </c>
      <c r="J7" s="171">
        <v>10</v>
      </c>
      <c r="K7" s="171">
        <v>10</v>
      </c>
      <c r="M7">
        <f ca="1" t="shared" si="2"/>
        <v>1001</v>
      </c>
      <c r="N7">
        <f ca="1" t="shared" si="1"/>
        <v>485</v>
      </c>
      <c r="O7">
        <f ca="1" t="shared" si="1"/>
        <v>265</v>
      </c>
      <c r="P7">
        <f ca="1" t="shared" si="1"/>
        <v>91</v>
      </c>
      <c r="Q7">
        <f ca="1" t="shared" si="1"/>
        <v>116</v>
      </c>
      <c r="R7">
        <f ca="1" t="shared" si="1"/>
        <v>148</v>
      </c>
      <c r="S7">
        <f ca="1" t="shared" si="1"/>
        <v>148</v>
      </c>
    </row>
    <row r="8" spans="1:19" ht="12.75">
      <c r="A8" t="str">
        <f>jamboree!B42</f>
        <v>Paradox</v>
      </c>
      <c r="B8">
        <f>jamboree!W42</f>
        <v>6</v>
      </c>
      <c r="C8">
        <f>jamboree!A42</f>
        <v>676</v>
      </c>
      <c r="E8" s="172">
        <v>15</v>
      </c>
      <c r="F8" s="172">
        <v>26</v>
      </c>
      <c r="G8" s="172">
        <v>11</v>
      </c>
      <c r="H8" s="172">
        <v>16</v>
      </c>
      <c r="I8" s="172">
        <v>7</v>
      </c>
      <c r="J8" s="172">
        <v>26</v>
      </c>
      <c r="K8" s="172">
        <v>7</v>
      </c>
      <c r="M8">
        <f ca="1" t="shared" si="2"/>
        <v>739</v>
      </c>
      <c r="N8">
        <f ca="1" t="shared" si="1"/>
        <v>259</v>
      </c>
      <c r="O8">
        <f ca="1" t="shared" si="1"/>
        <v>91</v>
      </c>
      <c r="P8">
        <f ca="1" t="shared" si="1"/>
        <v>116</v>
      </c>
      <c r="Q8">
        <f ca="1" t="shared" si="1"/>
        <v>59</v>
      </c>
      <c r="R8">
        <f ca="1" t="shared" si="1"/>
        <v>259</v>
      </c>
      <c r="S8">
        <f ca="1" t="shared" si="1"/>
        <v>59</v>
      </c>
    </row>
    <row r="9" spans="1:19" ht="12.75">
      <c r="A9" t="str">
        <f>jamboree!B43</f>
        <v>Church Key</v>
      </c>
      <c r="B9">
        <f>jamboree!W43</f>
        <v>7</v>
      </c>
      <c r="C9">
        <f>jamboree!A43</f>
        <v>59</v>
      </c>
      <c r="E9" s="171">
        <v>3</v>
      </c>
      <c r="F9" s="171">
        <v>7</v>
      </c>
      <c r="G9" s="171">
        <v>4</v>
      </c>
      <c r="H9" s="171">
        <v>3</v>
      </c>
      <c r="I9" s="171">
        <v>19</v>
      </c>
      <c r="J9" s="171">
        <v>19</v>
      </c>
      <c r="K9" s="171">
        <v>14</v>
      </c>
      <c r="M9">
        <f ca="1" t="shared" si="2"/>
        <v>52</v>
      </c>
      <c r="N9">
        <f ca="1" t="shared" si="1"/>
        <v>59</v>
      </c>
      <c r="O9">
        <f ca="1" t="shared" si="1"/>
        <v>485</v>
      </c>
      <c r="P9">
        <f ca="1" t="shared" si="1"/>
        <v>52</v>
      </c>
      <c r="Q9">
        <f ca="1" t="shared" si="1"/>
        <v>357</v>
      </c>
      <c r="R9">
        <f ca="1" t="shared" si="1"/>
        <v>357</v>
      </c>
      <c r="S9">
        <f ca="1" t="shared" si="1"/>
        <v>16</v>
      </c>
    </row>
    <row r="10" spans="1:19" ht="12.75">
      <c r="A10" t="str">
        <f>jamboree!B44</f>
        <v>Gostosa</v>
      </c>
      <c r="B10">
        <f>jamboree!W44</f>
        <v>8</v>
      </c>
      <c r="C10">
        <f>jamboree!A44</f>
        <v>265</v>
      </c>
      <c r="E10" s="172">
        <v>28</v>
      </c>
      <c r="F10" s="172">
        <v>8</v>
      </c>
      <c r="G10" s="172">
        <v>13</v>
      </c>
      <c r="H10" s="172">
        <v>2</v>
      </c>
      <c r="I10" s="172">
        <v>8</v>
      </c>
      <c r="J10" s="172">
        <v>24</v>
      </c>
      <c r="K10" s="172">
        <v>9</v>
      </c>
      <c r="M10">
        <f ca="1" t="shared" si="2"/>
        <v>404</v>
      </c>
      <c r="N10">
        <f ca="1" t="shared" si="1"/>
        <v>265</v>
      </c>
      <c r="O10">
        <f ca="1" t="shared" si="1"/>
        <v>155</v>
      </c>
      <c r="P10">
        <f ca="1" t="shared" si="1"/>
        <v>255</v>
      </c>
      <c r="Q10">
        <f ca="1" t="shared" si="1"/>
        <v>265</v>
      </c>
      <c r="R10">
        <f ca="1" t="shared" si="1"/>
        <v>158</v>
      </c>
      <c r="S10">
        <f ca="1" t="shared" si="1"/>
        <v>588</v>
      </c>
    </row>
    <row r="11" spans="1:19" ht="12.75">
      <c r="A11" t="str">
        <f>jamboree!B45</f>
        <v>Gallant Fox</v>
      </c>
      <c r="B11">
        <f>jamboree!W45</f>
        <v>9</v>
      </c>
      <c r="C11">
        <f>jamboree!A45</f>
        <v>588</v>
      </c>
      <c r="E11" s="171">
        <v>8</v>
      </c>
      <c r="F11" s="171">
        <v>11</v>
      </c>
      <c r="G11" s="171">
        <v>19</v>
      </c>
      <c r="H11" s="171">
        <v>5</v>
      </c>
      <c r="I11" s="171">
        <v>18</v>
      </c>
      <c r="J11" s="171">
        <v>4</v>
      </c>
      <c r="K11" s="171">
        <v>4</v>
      </c>
      <c r="M11">
        <f ca="1" t="shared" si="2"/>
        <v>265</v>
      </c>
      <c r="N11">
        <f ca="1" t="shared" si="1"/>
        <v>91</v>
      </c>
      <c r="O11">
        <f ca="1" t="shared" si="1"/>
        <v>357</v>
      </c>
      <c r="P11">
        <f ca="1" t="shared" si="1"/>
        <v>285</v>
      </c>
      <c r="Q11">
        <f ca="1" t="shared" si="1"/>
        <v>205</v>
      </c>
      <c r="R11">
        <f ca="1" t="shared" si="1"/>
        <v>485</v>
      </c>
      <c r="S11">
        <f ca="1" t="shared" si="1"/>
        <v>485</v>
      </c>
    </row>
    <row r="12" spans="1:19" ht="12.75">
      <c r="A12" t="str">
        <f>jamboree!B46</f>
        <v>Fast Company</v>
      </c>
      <c r="B12">
        <f>jamboree!W46</f>
        <v>10</v>
      </c>
      <c r="C12">
        <f>jamboree!A46</f>
        <v>148</v>
      </c>
      <c r="E12" s="172">
        <v>7</v>
      </c>
      <c r="F12" s="172">
        <v>9</v>
      </c>
      <c r="G12" s="172">
        <v>9</v>
      </c>
      <c r="H12" s="172">
        <v>9</v>
      </c>
      <c r="I12" s="172">
        <v>13</v>
      </c>
      <c r="J12" s="172">
        <v>7</v>
      </c>
      <c r="K12" s="172">
        <v>5</v>
      </c>
      <c r="M12">
        <f ca="1" t="shared" si="2"/>
        <v>59</v>
      </c>
      <c r="N12">
        <f ca="1" t="shared" si="1"/>
        <v>588</v>
      </c>
      <c r="O12">
        <f ca="1" t="shared" si="1"/>
        <v>588</v>
      </c>
      <c r="P12">
        <f ca="1" t="shared" si="1"/>
        <v>588</v>
      </c>
      <c r="Q12">
        <f ca="1" t="shared" si="1"/>
        <v>155</v>
      </c>
      <c r="R12">
        <f ca="1" t="shared" si="1"/>
        <v>59</v>
      </c>
      <c r="S12">
        <f ca="1" t="shared" si="1"/>
        <v>285</v>
      </c>
    </row>
    <row r="13" spans="1:19" ht="12.75">
      <c r="A13" t="str">
        <f>jamboree!B47</f>
        <v>Moosetaken Identity</v>
      </c>
      <c r="B13">
        <f>jamboree!W47</f>
        <v>11</v>
      </c>
      <c r="C13">
        <f>jamboree!A47</f>
        <v>91</v>
      </c>
      <c r="E13" s="171">
        <v>5</v>
      </c>
      <c r="F13" s="171">
        <v>16</v>
      </c>
      <c r="G13" s="171">
        <v>25</v>
      </c>
      <c r="H13" s="171">
        <v>24</v>
      </c>
      <c r="I13" s="171">
        <v>24</v>
      </c>
      <c r="J13" s="171">
        <v>9</v>
      </c>
      <c r="K13" s="171">
        <v>19</v>
      </c>
      <c r="M13">
        <f ca="1" t="shared" si="2"/>
        <v>285</v>
      </c>
      <c r="N13">
        <f ca="1" t="shared" si="1"/>
        <v>116</v>
      </c>
      <c r="O13">
        <f ca="1" t="shared" si="1"/>
        <v>31</v>
      </c>
      <c r="P13">
        <f ca="1" t="shared" si="1"/>
        <v>158</v>
      </c>
      <c r="Q13">
        <f ca="1" t="shared" si="1"/>
        <v>158</v>
      </c>
      <c r="R13">
        <f ca="1" t="shared" si="1"/>
        <v>588</v>
      </c>
      <c r="S13">
        <f ca="1" t="shared" si="1"/>
        <v>357</v>
      </c>
    </row>
    <row r="14" spans="1:19" ht="12.75">
      <c r="A14" t="str">
        <f>jamboree!B48</f>
        <v>Over the Edge</v>
      </c>
      <c r="B14">
        <f>jamboree!W48</f>
        <v>12</v>
      </c>
      <c r="C14">
        <f>jamboree!A48</f>
        <v>175</v>
      </c>
      <c r="E14" s="172">
        <v>26</v>
      </c>
      <c r="F14" s="172">
        <v>2</v>
      </c>
      <c r="G14" s="172">
        <v>26</v>
      </c>
      <c r="H14" s="172">
        <v>14</v>
      </c>
      <c r="I14" s="172">
        <v>3</v>
      </c>
      <c r="J14" s="172">
        <v>14</v>
      </c>
      <c r="K14" s="172">
        <v>24</v>
      </c>
      <c r="M14">
        <f ca="1" t="shared" si="2"/>
        <v>259</v>
      </c>
      <c r="N14">
        <f ca="1" t="shared" si="1"/>
        <v>255</v>
      </c>
      <c r="O14">
        <f ca="1" t="shared" si="1"/>
        <v>259</v>
      </c>
      <c r="P14">
        <f ca="1" t="shared" si="1"/>
        <v>16</v>
      </c>
      <c r="Q14">
        <f ca="1" t="shared" si="1"/>
        <v>52</v>
      </c>
      <c r="R14">
        <f ca="1" t="shared" si="1"/>
        <v>16</v>
      </c>
      <c r="S14">
        <f ca="1" t="shared" si="1"/>
        <v>158</v>
      </c>
    </row>
    <row r="15" spans="1:19" ht="12.75">
      <c r="A15" t="str">
        <f>jamboree!B49</f>
        <v>FKA</v>
      </c>
      <c r="B15">
        <f>jamboree!W49</f>
        <v>13</v>
      </c>
      <c r="C15">
        <f>jamboree!A49</f>
        <v>155</v>
      </c>
      <c r="E15" s="171">
        <v>16</v>
      </c>
      <c r="F15" s="171">
        <v>14</v>
      </c>
      <c r="G15" s="171">
        <v>14</v>
      </c>
      <c r="H15" s="171">
        <v>7</v>
      </c>
      <c r="I15" s="171">
        <v>4</v>
      </c>
      <c r="J15" s="171">
        <v>25</v>
      </c>
      <c r="K15" s="171">
        <v>13</v>
      </c>
      <c r="M15">
        <f ca="1" t="shared" si="2"/>
        <v>116</v>
      </c>
      <c r="N15">
        <f ca="1" t="shared" si="1"/>
        <v>16</v>
      </c>
      <c r="O15">
        <f ca="1" t="shared" si="1"/>
        <v>16</v>
      </c>
      <c r="P15">
        <f ca="1" t="shared" si="1"/>
        <v>59</v>
      </c>
      <c r="Q15">
        <f ca="1" t="shared" si="1"/>
        <v>485</v>
      </c>
      <c r="R15">
        <f ca="1" t="shared" si="1"/>
        <v>31</v>
      </c>
      <c r="S15">
        <f ca="1" t="shared" si="1"/>
        <v>155</v>
      </c>
    </row>
    <row r="16" spans="1:19" ht="12.75">
      <c r="A16" t="str">
        <f>jamboree!B50</f>
        <v>Shamrock IV</v>
      </c>
      <c r="B16">
        <f>jamboree!W50</f>
        <v>14</v>
      </c>
      <c r="C16">
        <f>jamboree!A50</f>
        <v>16</v>
      </c>
      <c r="E16" s="172">
        <v>14</v>
      </c>
      <c r="F16" s="172">
        <v>17</v>
      </c>
      <c r="G16" s="172">
        <v>17</v>
      </c>
      <c r="H16" s="172">
        <v>19</v>
      </c>
      <c r="I16" s="172">
        <v>28</v>
      </c>
      <c r="J16" s="172">
        <v>11</v>
      </c>
      <c r="K16" s="172">
        <v>3</v>
      </c>
      <c r="M16">
        <f ca="1" t="shared" si="2"/>
        <v>16</v>
      </c>
      <c r="N16">
        <f ca="1" t="shared" si="1"/>
        <v>220</v>
      </c>
      <c r="O16">
        <f ca="1" t="shared" si="1"/>
        <v>220</v>
      </c>
      <c r="P16">
        <f ca="1" t="shared" si="1"/>
        <v>357</v>
      </c>
      <c r="Q16">
        <f ca="1" t="shared" si="1"/>
        <v>404</v>
      </c>
      <c r="R16">
        <f ca="1" t="shared" si="1"/>
        <v>91</v>
      </c>
      <c r="S16">
        <f ca="1" t="shared" si="1"/>
        <v>52</v>
      </c>
    </row>
    <row r="17" spans="1:19" ht="12.75">
      <c r="A17" t="str">
        <f>jamboree!B51</f>
        <v>CHRISTE</v>
      </c>
      <c r="B17">
        <f>jamboree!W51</f>
        <v>15</v>
      </c>
      <c r="C17">
        <f>jamboree!A51</f>
        <v>739</v>
      </c>
      <c r="E17" s="171">
        <v>4</v>
      </c>
      <c r="F17" s="171">
        <v>21</v>
      </c>
      <c r="G17" s="171">
        <v>18</v>
      </c>
      <c r="H17" s="171">
        <v>25</v>
      </c>
      <c r="I17" s="171">
        <v>5</v>
      </c>
      <c r="J17" s="171">
        <v>18</v>
      </c>
      <c r="K17" s="171">
        <v>26</v>
      </c>
      <c r="M17">
        <f ca="1" t="shared" si="2"/>
        <v>485</v>
      </c>
      <c r="N17">
        <f ca="1" t="shared" si="1"/>
        <v>249</v>
      </c>
      <c r="O17">
        <f ca="1" t="shared" si="1"/>
        <v>205</v>
      </c>
      <c r="P17">
        <f ca="1" t="shared" si="1"/>
        <v>31</v>
      </c>
      <c r="Q17">
        <f ca="1" t="shared" si="1"/>
        <v>285</v>
      </c>
      <c r="R17">
        <f ca="1" t="shared" si="1"/>
        <v>205</v>
      </c>
      <c r="S17">
        <f ca="1" t="shared" si="1"/>
        <v>259</v>
      </c>
    </row>
    <row r="18" spans="1:19" ht="12.75">
      <c r="A18" t="str">
        <f>jamboree!B52</f>
        <v>Overachiever</v>
      </c>
      <c r="B18">
        <f>jamboree!W52</f>
        <v>16</v>
      </c>
      <c r="C18">
        <f>jamboree!A52</f>
        <v>116</v>
      </c>
      <c r="E18" s="172">
        <v>1</v>
      </c>
      <c r="F18" s="172">
        <v>10</v>
      </c>
      <c r="G18" s="172">
        <v>10</v>
      </c>
      <c r="H18" s="172">
        <v>10</v>
      </c>
      <c r="I18" s="172">
        <v>25</v>
      </c>
      <c r="J18" s="172">
        <v>23</v>
      </c>
      <c r="K18" s="172">
        <v>18</v>
      </c>
      <c r="M18">
        <f ca="1" t="shared" si="2"/>
        <v>484</v>
      </c>
      <c r="N18">
        <f ca="1" t="shared" si="1"/>
        <v>148</v>
      </c>
      <c r="O18">
        <f ca="1" t="shared" si="1"/>
        <v>148</v>
      </c>
      <c r="P18">
        <f ca="1" t="shared" si="1"/>
        <v>148</v>
      </c>
      <c r="Q18">
        <f ca="1" t="shared" si="1"/>
        <v>31</v>
      </c>
      <c r="R18">
        <f ca="1" t="shared" si="1"/>
        <v>679</v>
      </c>
      <c r="S18">
        <f ca="1" t="shared" si="1"/>
        <v>205</v>
      </c>
    </row>
    <row r="19" spans="1:19" ht="12.75">
      <c r="A19" t="str">
        <f>jamboree!B53</f>
        <v>Stercus Accidit</v>
      </c>
      <c r="B19">
        <f>jamboree!W53</f>
        <v>17</v>
      </c>
      <c r="C19">
        <f>jamboree!A53</f>
        <v>220</v>
      </c>
      <c r="E19" s="171">
        <v>18</v>
      </c>
      <c r="F19" s="171">
        <v>25</v>
      </c>
      <c r="G19" s="171">
        <v>5</v>
      </c>
      <c r="H19" s="171">
        <v>4</v>
      </c>
      <c r="I19" s="171">
        <v>26</v>
      </c>
      <c r="J19" s="168">
        <v>1</v>
      </c>
      <c r="K19" s="168">
        <v>11</v>
      </c>
      <c r="M19">
        <f ca="1" t="shared" si="2"/>
        <v>205</v>
      </c>
      <c r="N19">
        <f aca="true" ca="1" t="shared" si="3" ref="N19:N29">OFFSET($C$3,F19-1,0)</f>
        <v>31</v>
      </c>
      <c r="O19">
        <f aca="true" ca="1" t="shared" si="4" ref="O19:O29">OFFSET($C$3,G19-1,0)</f>
        <v>285</v>
      </c>
      <c r="P19">
        <f aca="true" ca="1" t="shared" si="5" ref="P19:P29">OFFSET($C$3,H19-1,0)</f>
        <v>485</v>
      </c>
      <c r="Q19">
        <f aca="true" ca="1" t="shared" si="6" ref="Q19:Q28">OFFSET($C$3,I19-1,0)</f>
        <v>259</v>
      </c>
      <c r="R19">
        <f aca="true" ca="1" t="shared" si="7" ref="R19:R24">OFFSET($C$3,J19-1,0)</f>
        <v>484</v>
      </c>
      <c r="S19">
        <f aca="true" ca="1" t="shared" si="8" ref="S19:S26">OFFSET($C$3,K19-1,0)</f>
        <v>91</v>
      </c>
    </row>
    <row r="20" spans="1:19" ht="12.75">
      <c r="A20" t="str">
        <f>jamboree!B54</f>
        <v>The Office</v>
      </c>
      <c r="B20">
        <f>jamboree!W54</f>
        <v>18</v>
      </c>
      <c r="C20">
        <f>jamboree!A54</f>
        <v>205</v>
      </c>
      <c r="E20" s="172">
        <v>23</v>
      </c>
      <c r="F20" s="172">
        <v>12</v>
      </c>
      <c r="G20" s="172">
        <v>28</v>
      </c>
      <c r="H20" s="172">
        <v>17</v>
      </c>
      <c r="I20" s="172">
        <v>11</v>
      </c>
      <c r="J20" s="172">
        <v>27</v>
      </c>
      <c r="K20" s="172">
        <v>1</v>
      </c>
      <c r="M20">
        <f ca="1" t="shared" si="2"/>
        <v>679</v>
      </c>
      <c r="N20">
        <f ca="1" t="shared" si="3"/>
        <v>175</v>
      </c>
      <c r="O20">
        <f ca="1" t="shared" si="4"/>
        <v>404</v>
      </c>
      <c r="P20">
        <f ca="1" t="shared" si="5"/>
        <v>220</v>
      </c>
      <c r="Q20">
        <f ca="1" t="shared" si="6"/>
        <v>91</v>
      </c>
      <c r="R20">
        <f ca="1" t="shared" si="7"/>
        <v>1003</v>
      </c>
      <c r="S20">
        <f ca="1" t="shared" si="8"/>
        <v>484</v>
      </c>
    </row>
    <row r="21" spans="1:19" ht="12.75">
      <c r="A21" t="str">
        <f>jamboree!B55</f>
        <v>Dragonfly</v>
      </c>
      <c r="B21">
        <f>jamboree!W55</f>
        <v>19</v>
      </c>
      <c r="C21">
        <f>jamboree!A55</f>
        <v>357</v>
      </c>
      <c r="E21" s="171">
        <v>17</v>
      </c>
      <c r="F21" s="171">
        <v>3</v>
      </c>
      <c r="G21" s="171">
        <v>7</v>
      </c>
      <c r="H21" s="171">
        <v>27</v>
      </c>
      <c r="I21" s="171">
        <v>10</v>
      </c>
      <c r="J21" s="168">
        <v>12</v>
      </c>
      <c r="K21" s="168">
        <v>23</v>
      </c>
      <c r="M21">
        <f ca="1" t="shared" si="2"/>
        <v>220</v>
      </c>
      <c r="N21">
        <f ca="1" t="shared" si="3"/>
        <v>52</v>
      </c>
      <c r="O21">
        <f ca="1" t="shared" si="4"/>
        <v>59</v>
      </c>
      <c r="P21">
        <f ca="1" t="shared" si="5"/>
        <v>1003</v>
      </c>
      <c r="Q21">
        <f ca="1" t="shared" si="6"/>
        <v>148</v>
      </c>
      <c r="R21">
        <f ca="1" t="shared" si="7"/>
        <v>175</v>
      </c>
      <c r="S21">
        <f ca="1" t="shared" si="8"/>
        <v>679</v>
      </c>
    </row>
    <row r="22" spans="1:19" ht="12.75">
      <c r="A22" t="str">
        <f>jamboree!B56</f>
        <v>Boom Boom</v>
      </c>
      <c r="B22">
        <f>jamboree!W56</f>
        <v>20</v>
      </c>
      <c r="C22">
        <f>jamboree!A56</f>
        <v>674</v>
      </c>
      <c r="E22" s="172">
        <v>27</v>
      </c>
      <c r="F22" s="172">
        <v>5</v>
      </c>
      <c r="G22" s="172">
        <v>1</v>
      </c>
      <c r="H22" s="172">
        <v>28</v>
      </c>
      <c r="I22" s="172">
        <v>14</v>
      </c>
      <c r="J22" s="172">
        <v>20</v>
      </c>
      <c r="K22" s="172">
        <v>12</v>
      </c>
      <c r="M22">
        <f ca="1" t="shared" si="2"/>
        <v>1003</v>
      </c>
      <c r="N22">
        <f ca="1" t="shared" si="3"/>
        <v>285</v>
      </c>
      <c r="O22">
        <f ca="1" t="shared" si="4"/>
        <v>484</v>
      </c>
      <c r="P22">
        <f ca="1" t="shared" si="5"/>
        <v>404</v>
      </c>
      <c r="Q22">
        <f ca="1" t="shared" si="6"/>
        <v>16</v>
      </c>
      <c r="R22">
        <f ca="1" t="shared" si="7"/>
        <v>674</v>
      </c>
      <c r="S22">
        <f ca="1" t="shared" si="8"/>
        <v>175</v>
      </c>
    </row>
    <row r="23" spans="1:19" ht="12.75">
      <c r="A23" t="str">
        <f>jamboree!B57</f>
        <v>Dolce</v>
      </c>
      <c r="B23">
        <f>jamboree!W57</f>
        <v>21</v>
      </c>
      <c r="C23">
        <f>jamboree!A57</f>
        <v>249</v>
      </c>
      <c r="E23" s="171">
        <v>10</v>
      </c>
      <c r="F23" s="171">
        <v>24</v>
      </c>
      <c r="G23" s="171">
        <v>24</v>
      </c>
      <c r="H23" s="171">
        <v>18</v>
      </c>
      <c r="I23" s="171">
        <v>27</v>
      </c>
      <c r="J23" s="168">
        <v>21</v>
      </c>
      <c r="K23" s="168">
        <v>21</v>
      </c>
      <c r="M23">
        <f ca="1" t="shared" si="2"/>
        <v>148</v>
      </c>
      <c r="N23">
        <f ca="1" t="shared" si="3"/>
        <v>158</v>
      </c>
      <c r="O23">
        <f ca="1" t="shared" si="4"/>
        <v>158</v>
      </c>
      <c r="P23">
        <f ca="1" t="shared" si="5"/>
        <v>205</v>
      </c>
      <c r="Q23">
        <f ca="1" t="shared" si="6"/>
        <v>1003</v>
      </c>
      <c r="R23">
        <f ca="1" t="shared" si="7"/>
        <v>249</v>
      </c>
      <c r="S23">
        <f ca="1" t="shared" si="8"/>
        <v>249</v>
      </c>
    </row>
    <row r="24" spans="1:19" ht="12.75">
      <c r="A24" t="str">
        <f>jamboree!B58</f>
        <v>USA 1001</v>
      </c>
      <c r="B24">
        <f>jamboree!W58</f>
        <v>22</v>
      </c>
      <c r="C24">
        <f>jamboree!A58</f>
        <v>1001</v>
      </c>
      <c r="E24" s="172">
        <v>21</v>
      </c>
      <c r="F24" s="172">
        <v>15</v>
      </c>
      <c r="G24" s="172">
        <v>27</v>
      </c>
      <c r="H24" s="172">
        <v>12</v>
      </c>
      <c r="I24" s="172">
        <v>21</v>
      </c>
      <c r="J24" s="172">
        <v>6</v>
      </c>
      <c r="K24" s="172">
        <v>28</v>
      </c>
      <c r="M24">
        <f ca="1" t="shared" si="2"/>
        <v>249</v>
      </c>
      <c r="N24">
        <f ca="1" t="shared" si="3"/>
        <v>739</v>
      </c>
      <c r="O24">
        <f ca="1" t="shared" si="4"/>
        <v>1003</v>
      </c>
      <c r="P24">
        <f ca="1" t="shared" si="5"/>
        <v>175</v>
      </c>
      <c r="Q24">
        <f ca="1" t="shared" si="6"/>
        <v>249</v>
      </c>
      <c r="R24">
        <f ca="1" t="shared" si="7"/>
        <v>676</v>
      </c>
      <c r="S24">
        <f ca="1" t="shared" si="8"/>
        <v>404</v>
      </c>
    </row>
    <row r="25" spans="1:19" ht="12.75">
      <c r="A25" t="str">
        <f>jamboree!B59</f>
        <v>Misty Two Six</v>
      </c>
      <c r="B25">
        <f>jamboree!W59</f>
        <v>23</v>
      </c>
      <c r="C25">
        <f>jamboree!A59</f>
        <v>679</v>
      </c>
      <c r="E25" s="171">
        <v>11</v>
      </c>
      <c r="F25" s="171">
        <v>28</v>
      </c>
      <c r="G25" s="171">
        <v>23</v>
      </c>
      <c r="H25" s="171">
        <v>23</v>
      </c>
      <c r="I25" s="171">
        <v>1</v>
      </c>
      <c r="J25" s="168"/>
      <c r="K25" s="168">
        <v>25</v>
      </c>
      <c r="M25">
        <f ca="1" t="shared" si="2"/>
        <v>91</v>
      </c>
      <c r="N25">
        <f ca="1" t="shared" si="3"/>
        <v>404</v>
      </c>
      <c r="O25">
        <f ca="1" t="shared" si="4"/>
        <v>679</v>
      </c>
      <c r="P25">
        <f ca="1" t="shared" si="5"/>
        <v>679</v>
      </c>
      <c r="Q25">
        <f ca="1" t="shared" si="6"/>
        <v>484</v>
      </c>
      <c r="S25">
        <f ca="1" t="shared" si="8"/>
        <v>31</v>
      </c>
    </row>
    <row r="26" spans="1:19" ht="12.75">
      <c r="A26" t="str">
        <f>jamboree!B60</f>
        <v>Excitable Boy</v>
      </c>
      <c r="B26">
        <f>jamboree!W60</f>
        <v>24</v>
      </c>
      <c r="C26">
        <f>jamboree!A60</f>
        <v>158</v>
      </c>
      <c r="E26" s="172">
        <v>24</v>
      </c>
      <c r="F26" s="172">
        <v>27</v>
      </c>
      <c r="G26" s="172">
        <v>3</v>
      </c>
      <c r="H26" s="172">
        <v>20</v>
      </c>
      <c r="I26" s="172">
        <v>20</v>
      </c>
      <c r="J26" s="172"/>
      <c r="K26" s="172">
        <v>20</v>
      </c>
      <c r="M26">
        <f ca="1" t="shared" si="2"/>
        <v>158</v>
      </c>
      <c r="N26">
        <f ca="1" t="shared" si="3"/>
        <v>1003</v>
      </c>
      <c r="O26">
        <f ca="1" t="shared" si="4"/>
        <v>52</v>
      </c>
      <c r="P26">
        <f ca="1" t="shared" si="5"/>
        <v>674</v>
      </c>
      <c r="Q26">
        <f ca="1" t="shared" si="6"/>
        <v>674</v>
      </c>
      <c r="S26">
        <f ca="1" t="shared" si="8"/>
        <v>674</v>
      </c>
    </row>
    <row r="27" spans="1:17" ht="12.75">
      <c r="A27" t="str">
        <f>jamboree!B61</f>
        <v>Forecheck</v>
      </c>
      <c r="B27">
        <f>jamboree!W61</f>
        <v>25</v>
      </c>
      <c r="C27">
        <f>jamboree!A61</f>
        <v>31</v>
      </c>
      <c r="E27" s="171">
        <v>25</v>
      </c>
      <c r="F27" s="171">
        <v>23</v>
      </c>
      <c r="G27" s="171">
        <v>12</v>
      </c>
      <c r="H27" s="171">
        <v>1</v>
      </c>
      <c r="I27" s="171">
        <v>12</v>
      </c>
      <c r="J27" s="168"/>
      <c r="K27" s="168" t="s">
        <v>188</v>
      </c>
      <c r="M27">
        <f ca="1" t="shared" si="2"/>
        <v>31</v>
      </c>
      <c r="N27">
        <f ca="1" t="shared" si="3"/>
        <v>679</v>
      </c>
      <c r="O27">
        <f ca="1" t="shared" si="4"/>
        <v>175</v>
      </c>
      <c r="P27">
        <f ca="1" t="shared" si="5"/>
        <v>484</v>
      </c>
      <c r="Q27">
        <f ca="1" t="shared" si="6"/>
        <v>175</v>
      </c>
    </row>
    <row r="28" spans="1:17" ht="12.75">
      <c r="A28" t="str">
        <f>jamboree!B62</f>
        <v>Spank Me</v>
      </c>
      <c r="B28">
        <f>jamboree!W62</f>
        <v>26</v>
      </c>
      <c r="C28">
        <f>jamboree!A62</f>
        <v>259</v>
      </c>
      <c r="E28" s="172">
        <v>20</v>
      </c>
      <c r="F28" s="172">
        <v>20</v>
      </c>
      <c r="G28" s="172">
        <v>20</v>
      </c>
      <c r="H28" s="172">
        <v>26</v>
      </c>
      <c r="I28" s="172">
        <v>6</v>
      </c>
      <c r="J28" s="172"/>
      <c r="K28" s="172" t="s">
        <v>189</v>
      </c>
      <c r="M28">
        <f ca="1" t="shared" si="2"/>
        <v>674</v>
      </c>
      <c r="N28">
        <f ca="1" t="shared" si="3"/>
        <v>674</v>
      </c>
      <c r="O28">
        <f ca="1" t="shared" si="4"/>
        <v>674</v>
      </c>
      <c r="P28">
        <f ca="1" t="shared" si="5"/>
        <v>259</v>
      </c>
      <c r="Q28">
        <f ca="1" t="shared" si="6"/>
        <v>676</v>
      </c>
    </row>
    <row r="29" spans="1:16" ht="12.75">
      <c r="A29" t="str">
        <f>jamboree!B63</f>
        <v>Tempus Fugit</v>
      </c>
      <c r="B29">
        <f>jamboree!W63</f>
        <v>27</v>
      </c>
      <c r="C29">
        <f>jamboree!A63</f>
        <v>1003</v>
      </c>
      <c r="E29" s="171">
        <v>12</v>
      </c>
      <c r="F29" s="171">
        <v>1</v>
      </c>
      <c r="G29" s="171">
        <v>21</v>
      </c>
      <c r="H29" s="171">
        <v>21</v>
      </c>
      <c r="I29" s="171" t="s">
        <v>181</v>
      </c>
      <c r="J29" s="168" t="s">
        <v>183</v>
      </c>
      <c r="K29" s="168" t="s">
        <v>182</v>
      </c>
      <c r="M29">
        <f ca="1" t="shared" si="2"/>
        <v>175</v>
      </c>
      <c r="N29">
        <f ca="1" t="shared" si="3"/>
        <v>484</v>
      </c>
      <c r="O29">
        <f ca="1" t="shared" si="4"/>
        <v>249</v>
      </c>
      <c r="P29">
        <f ca="1" t="shared" si="5"/>
        <v>249</v>
      </c>
    </row>
    <row r="30" spans="1:19" ht="12.75">
      <c r="A30" t="str">
        <f>jamboree!B64</f>
        <v>Clipper</v>
      </c>
      <c r="B30">
        <f>jamboree!W64</f>
        <v>28</v>
      </c>
      <c r="C30">
        <f>jamboree!A64</f>
        <v>404</v>
      </c>
      <c r="E30" s="172" t="s">
        <v>179</v>
      </c>
      <c r="F30" s="172" t="s">
        <v>179</v>
      </c>
      <c r="G30" s="172" t="s">
        <v>179</v>
      </c>
      <c r="H30" s="172" t="s">
        <v>179</v>
      </c>
      <c r="I30" s="172" t="s">
        <v>182</v>
      </c>
      <c r="J30" s="172" t="s">
        <v>184</v>
      </c>
      <c r="K30" s="172" t="s">
        <v>190</v>
      </c>
      <c r="P30" t="s">
        <v>195</v>
      </c>
      <c r="Q30">
        <f aca="true" ca="1" t="shared" si="9" ref="Q30:S31">OFFSET($C$3,Q37-1,0)</f>
        <v>679</v>
      </c>
      <c r="R30">
        <f ca="1" t="shared" si="9"/>
        <v>255</v>
      </c>
      <c r="S30">
        <f ca="1" t="shared" si="9"/>
        <v>676</v>
      </c>
    </row>
    <row r="31" spans="5:19" ht="12.75">
      <c r="E31" s="171"/>
      <c r="F31" s="171"/>
      <c r="G31" s="171"/>
      <c r="H31" s="171"/>
      <c r="I31" s="171"/>
      <c r="J31" s="168" t="s">
        <v>185</v>
      </c>
      <c r="K31" s="168"/>
      <c r="Q31">
        <f ca="1" t="shared" si="9"/>
        <v>220</v>
      </c>
      <c r="R31">
        <f ca="1" t="shared" si="9"/>
        <v>52</v>
      </c>
      <c r="S31">
        <f ca="1" t="shared" si="9"/>
        <v>1001</v>
      </c>
    </row>
    <row r="32" spans="1:19" ht="12.75">
      <c r="A32" t="s">
        <v>196</v>
      </c>
      <c r="E32" s="172"/>
      <c r="F32" s="172"/>
      <c r="G32" s="172"/>
      <c r="H32" s="172"/>
      <c r="I32" s="172"/>
      <c r="J32" s="172" t="s">
        <v>186</v>
      </c>
      <c r="K32" s="172"/>
      <c r="R32">
        <f ca="1">OFFSET($C$3,R39-1,0)</f>
        <v>116</v>
      </c>
      <c r="S32">
        <f ca="1">OFFSET($C$3,S39-1,0)</f>
        <v>220</v>
      </c>
    </row>
    <row r="33" spans="1:19" ht="12.75">
      <c r="A33" t="s">
        <v>11</v>
      </c>
      <c r="B33">
        <v>16</v>
      </c>
      <c r="C33">
        <v>14</v>
      </c>
      <c r="E33" s="168"/>
      <c r="F33" s="168"/>
      <c r="G33" s="168"/>
      <c r="H33" s="168"/>
      <c r="I33" s="168"/>
      <c r="J33" s="168" t="s">
        <v>187</v>
      </c>
      <c r="K33" s="168"/>
      <c r="R33">
        <f ca="1">OFFSET($C$3,R40-1,0)</f>
        <v>285</v>
      </c>
      <c r="S33">
        <f ca="1">OFFSET($C$3,S40-1,0)</f>
        <v>1003</v>
      </c>
    </row>
    <row r="34" spans="1:18" ht="12.75">
      <c r="A34" t="s">
        <v>134</v>
      </c>
      <c r="B34">
        <v>31</v>
      </c>
      <c r="C34">
        <v>25</v>
      </c>
      <c r="E34" s="172"/>
      <c r="F34" s="172"/>
      <c r="G34" s="172"/>
      <c r="H34" s="172"/>
      <c r="I34" s="172"/>
      <c r="J34" s="172" t="s">
        <v>182</v>
      </c>
      <c r="K34" s="172"/>
      <c r="R34">
        <f ca="1">OFFSET($C$3,R41-1,0)</f>
        <v>404</v>
      </c>
    </row>
    <row r="35" spans="1:18" ht="12.75">
      <c r="A35" t="s">
        <v>32</v>
      </c>
      <c r="B35">
        <v>52</v>
      </c>
      <c r="C35">
        <v>3</v>
      </c>
      <c r="R35">
        <f ca="1">OFFSET($C$3,R42-1,0)</f>
        <v>220</v>
      </c>
    </row>
    <row r="36" spans="1:3" ht="12.75">
      <c r="A36" t="s">
        <v>143</v>
      </c>
      <c r="B36">
        <v>59</v>
      </c>
      <c r="C36">
        <v>7</v>
      </c>
    </row>
    <row r="37" spans="1:19" ht="12.75">
      <c r="A37" t="s">
        <v>111</v>
      </c>
      <c r="B37">
        <v>91</v>
      </c>
      <c r="C37">
        <v>11</v>
      </c>
      <c r="Q37">
        <v>23</v>
      </c>
      <c r="R37">
        <v>2</v>
      </c>
      <c r="S37">
        <v>6</v>
      </c>
    </row>
    <row r="38" spans="1:19" ht="12.75">
      <c r="A38" t="s">
        <v>155</v>
      </c>
      <c r="B38">
        <v>116</v>
      </c>
      <c r="C38">
        <v>16</v>
      </c>
      <c r="Q38">
        <v>17</v>
      </c>
      <c r="R38">
        <v>3</v>
      </c>
      <c r="S38">
        <v>22</v>
      </c>
    </row>
    <row r="39" spans="1:19" ht="12.75">
      <c r="A39" t="s">
        <v>147</v>
      </c>
      <c r="B39">
        <v>148</v>
      </c>
      <c r="C39">
        <v>10</v>
      </c>
      <c r="R39">
        <v>16</v>
      </c>
      <c r="S39">
        <v>17</v>
      </c>
    </row>
    <row r="40" spans="1:19" ht="12.75">
      <c r="A40" t="s">
        <v>57</v>
      </c>
      <c r="B40">
        <v>155</v>
      </c>
      <c r="C40">
        <v>13</v>
      </c>
      <c r="R40">
        <v>5</v>
      </c>
      <c r="S40">
        <v>27</v>
      </c>
    </row>
    <row r="41" spans="1:18" ht="12.75">
      <c r="A41" t="s">
        <v>14</v>
      </c>
      <c r="B41">
        <v>158</v>
      </c>
      <c r="C41">
        <v>24</v>
      </c>
      <c r="R41">
        <v>28</v>
      </c>
    </row>
    <row r="42" spans="1:18" ht="12.75">
      <c r="A42" t="s">
        <v>10</v>
      </c>
      <c r="B42">
        <v>175</v>
      </c>
      <c r="C42">
        <v>12</v>
      </c>
      <c r="R42">
        <v>17</v>
      </c>
    </row>
    <row r="43" spans="1:3" ht="12.75">
      <c r="A43" t="s">
        <v>106</v>
      </c>
      <c r="B43">
        <v>205</v>
      </c>
      <c r="C43">
        <v>18</v>
      </c>
    </row>
    <row r="44" spans="1:3" ht="12.75">
      <c r="A44" t="s">
        <v>127</v>
      </c>
      <c r="B44">
        <v>220</v>
      </c>
      <c r="C44">
        <v>17</v>
      </c>
    </row>
    <row r="45" spans="1:3" ht="12.75">
      <c r="A45" t="s">
        <v>0</v>
      </c>
      <c r="B45">
        <v>249</v>
      </c>
      <c r="C45">
        <v>21</v>
      </c>
    </row>
    <row r="46" spans="1:19" ht="12.75">
      <c r="A46" t="s">
        <v>108</v>
      </c>
      <c r="B46">
        <v>255</v>
      </c>
      <c r="C46">
        <v>2</v>
      </c>
      <c r="L46" t="s">
        <v>125</v>
      </c>
      <c r="M46">
        <f>SUM(M3:M35)</f>
        <v>9153</v>
      </c>
      <c r="N46">
        <f aca="true" t="shared" si="10" ref="N46:S46">SUM(N3:N35)</f>
        <v>9153</v>
      </c>
      <c r="O46">
        <f t="shared" si="10"/>
        <v>9153</v>
      </c>
      <c r="P46">
        <f t="shared" si="10"/>
        <v>9153</v>
      </c>
      <c r="Q46">
        <f t="shared" si="10"/>
        <v>9829</v>
      </c>
      <c r="R46">
        <f t="shared" si="10"/>
        <v>9829</v>
      </c>
      <c r="S46">
        <f t="shared" si="10"/>
        <v>9829</v>
      </c>
    </row>
    <row r="47" spans="1:3" ht="12.75">
      <c r="A47" t="s">
        <v>107</v>
      </c>
      <c r="B47">
        <v>259</v>
      </c>
      <c r="C47">
        <v>26</v>
      </c>
    </row>
    <row r="48" spans="1:3" ht="12.75">
      <c r="A48" t="s">
        <v>2</v>
      </c>
      <c r="B48">
        <v>265</v>
      </c>
      <c r="C48">
        <v>8</v>
      </c>
    </row>
    <row r="49" spans="1:3" ht="12.75">
      <c r="A49" t="s">
        <v>109</v>
      </c>
      <c r="B49">
        <v>285</v>
      </c>
      <c r="C49">
        <v>5</v>
      </c>
    </row>
    <row r="50" spans="1:3" ht="12.75">
      <c r="A50" t="s">
        <v>110</v>
      </c>
      <c r="B50">
        <v>357</v>
      </c>
      <c r="C50">
        <v>19</v>
      </c>
    </row>
    <row r="51" spans="1:3" ht="12.75">
      <c r="A51" t="s">
        <v>191</v>
      </c>
      <c r="B51">
        <v>404</v>
      </c>
      <c r="C51">
        <v>28</v>
      </c>
    </row>
    <row r="52" spans="1:3" ht="12.75">
      <c r="A52" t="s">
        <v>13</v>
      </c>
      <c r="B52">
        <v>484</v>
      </c>
      <c r="C52">
        <v>1</v>
      </c>
    </row>
    <row r="53" spans="1:3" ht="12.75">
      <c r="A53" t="s">
        <v>139</v>
      </c>
      <c r="B53">
        <v>485</v>
      </c>
      <c r="C53">
        <v>4</v>
      </c>
    </row>
    <row r="54" spans="1:3" ht="12.75">
      <c r="A54" t="s">
        <v>30</v>
      </c>
      <c r="B54">
        <v>588</v>
      </c>
      <c r="C54">
        <v>9</v>
      </c>
    </row>
    <row r="55" spans="1:3" ht="12.75">
      <c r="A55" t="s">
        <v>159</v>
      </c>
      <c r="B55">
        <v>674</v>
      </c>
      <c r="C55">
        <v>20</v>
      </c>
    </row>
    <row r="56" spans="1:3" ht="12.75">
      <c r="A56" t="s">
        <v>31</v>
      </c>
      <c r="B56">
        <v>676</v>
      </c>
      <c r="C56">
        <v>6</v>
      </c>
    </row>
    <row r="57" spans="1:3" ht="12.75">
      <c r="A57" t="s">
        <v>170</v>
      </c>
      <c r="B57">
        <v>679</v>
      </c>
      <c r="C57">
        <v>23</v>
      </c>
    </row>
    <row r="58" spans="1:3" ht="12.75">
      <c r="A58" t="s">
        <v>153</v>
      </c>
      <c r="B58">
        <v>739</v>
      </c>
      <c r="C58">
        <v>15</v>
      </c>
    </row>
    <row r="59" spans="1:3" ht="12.75">
      <c r="A59" t="s">
        <v>162</v>
      </c>
      <c r="B59">
        <v>1001</v>
      </c>
      <c r="C59">
        <v>22</v>
      </c>
    </row>
    <row r="60" spans="1:3" ht="12.75">
      <c r="A60" t="s">
        <v>167</v>
      </c>
      <c r="B60">
        <v>1003</v>
      </c>
      <c r="C60">
        <v>27</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0"/>
  <dimension ref="A1:G9"/>
  <sheetViews>
    <sheetView zoomScalePageLayoutView="0" workbookViewId="0" topLeftCell="A1">
      <selection activeCell="A1" sqref="A1"/>
    </sheetView>
  </sheetViews>
  <sheetFormatPr defaultColWidth="9.140625" defaultRowHeight="12.75"/>
  <sheetData>
    <row r="1" ht="12.75">
      <c r="A1" t="s">
        <v>126</v>
      </c>
    </row>
    <row r="2" spans="2:7" ht="12.75">
      <c r="B2" s="146"/>
      <c r="C2" s="146"/>
      <c r="D2" s="146"/>
      <c r="E2" s="146"/>
      <c r="F2" s="146"/>
      <c r="G2" s="146"/>
    </row>
    <row r="3" ht="12.75">
      <c r="A3">
        <v>1</v>
      </c>
    </row>
    <row r="4" ht="12.75">
      <c r="A4">
        <f aca="true" t="shared" si="0" ref="A4:A9">A3+1</f>
        <v>2</v>
      </c>
    </row>
    <row r="5" ht="12.75">
      <c r="A5">
        <f t="shared" si="0"/>
        <v>3</v>
      </c>
    </row>
    <row r="6" ht="12.75">
      <c r="A6">
        <f t="shared" si="0"/>
        <v>4</v>
      </c>
    </row>
    <row r="7" ht="12.75">
      <c r="A7">
        <f t="shared" si="0"/>
        <v>5</v>
      </c>
    </row>
    <row r="8" ht="12.75">
      <c r="A8">
        <f t="shared" si="0"/>
        <v>6</v>
      </c>
    </row>
    <row r="9" ht="12.75">
      <c r="A9">
        <f t="shared" si="0"/>
        <v>7</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1:R28"/>
  <sheetViews>
    <sheetView zoomScalePageLayoutView="0" workbookViewId="0" topLeftCell="A1">
      <selection activeCell="A1" sqref="A1"/>
    </sheetView>
  </sheetViews>
  <sheetFormatPr defaultColWidth="9.140625" defaultRowHeight="12.75"/>
  <sheetData>
    <row r="1" ht="12.75">
      <c r="A1" t="s">
        <v>124</v>
      </c>
    </row>
    <row r="2" spans="1:18" ht="12.75">
      <c r="A2">
        <f>'from RC Jamboree'!A14</f>
        <v>1</v>
      </c>
      <c r="B2">
        <f>MOD(A2+1,27)+1</f>
        <v>3</v>
      </c>
      <c r="C2">
        <f>MOD(B2+1,27)+1</f>
        <v>5</v>
      </c>
      <c r="D2">
        <f aca="true" t="shared" si="0" ref="D2:R2">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ht="12.75">
      <c r="A3">
        <f>'from RC Jamboree'!A15</f>
        <v>2</v>
      </c>
      <c r="B3">
        <f aca="true" t="shared" si="1" ref="B3:C28">MOD(A3+1,27)+1</f>
        <v>4</v>
      </c>
      <c r="C3">
        <f t="shared" si="1"/>
        <v>6</v>
      </c>
      <c r="D3">
        <f aca="true" t="shared" si="2" ref="D3:R3">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ht="12.75">
      <c r="A4">
        <f>'from RC Jamboree'!A16</f>
        <v>3</v>
      </c>
      <c r="B4">
        <f t="shared" si="1"/>
        <v>5</v>
      </c>
      <c r="C4">
        <f t="shared" si="1"/>
        <v>7</v>
      </c>
      <c r="D4">
        <f aca="true" t="shared" si="3" ref="D4:R4">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ht="12.75">
      <c r="A5">
        <f>'from RC Jamboree'!A17</f>
        <v>4</v>
      </c>
      <c r="B5">
        <f t="shared" si="1"/>
        <v>6</v>
      </c>
      <c r="C5">
        <f t="shared" si="1"/>
        <v>8</v>
      </c>
      <c r="D5">
        <f aca="true" t="shared" si="4" ref="D5:R5">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ht="12.75">
      <c r="A6">
        <f>'from RC Jamboree'!A18</f>
        <v>5</v>
      </c>
      <c r="B6">
        <f t="shared" si="1"/>
        <v>7</v>
      </c>
      <c r="C6">
        <f t="shared" si="1"/>
        <v>9</v>
      </c>
      <c r="D6">
        <f aca="true" t="shared" si="5" ref="D6:R6">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ht="12.75">
      <c r="A7">
        <f>'from RC Jamboree'!A19</f>
        <v>6</v>
      </c>
      <c r="B7">
        <f t="shared" si="1"/>
        <v>8</v>
      </c>
      <c r="C7">
        <f t="shared" si="1"/>
        <v>10</v>
      </c>
      <c r="D7">
        <f aca="true" t="shared" si="6" ref="D7:R7">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ht="12.75">
      <c r="A8">
        <f>'from RC Jamboree'!A20</f>
        <v>7</v>
      </c>
      <c r="B8">
        <f t="shared" si="1"/>
        <v>9</v>
      </c>
      <c r="C8">
        <f t="shared" si="1"/>
        <v>11</v>
      </c>
      <c r="D8">
        <f aca="true" t="shared" si="7" ref="D8:R8">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ht="12.75">
      <c r="A9">
        <f>'from RC Jamboree'!A21</f>
        <v>8</v>
      </c>
      <c r="B9">
        <f t="shared" si="1"/>
        <v>10</v>
      </c>
      <c r="C9">
        <f t="shared" si="1"/>
        <v>12</v>
      </c>
      <c r="D9">
        <f aca="true" t="shared" si="8" ref="D9:R9">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ht="12.75">
      <c r="A10">
        <f>'from RC Jamboree'!A22</f>
        <v>9</v>
      </c>
      <c r="B10">
        <f t="shared" si="1"/>
        <v>11</v>
      </c>
      <c r="C10">
        <f t="shared" si="1"/>
        <v>13</v>
      </c>
      <c r="D10">
        <f aca="true" t="shared" si="9" ref="D10:R10">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ht="12.75">
      <c r="A11">
        <f>'from RC Jamboree'!A23</f>
        <v>10</v>
      </c>
      <c r="B11">
        <f t="shared" si="1"/>
        <v>12</v>
      </c>
      <c r="C11">
        <f t="shared" si="1"/>
        <v>14</v>
      </c>
      <c r="D11">
        <f aca="true" t="shared" si="10" ref="D11:R11">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ht="12.75">
      <c r="A12">
        <f>'from RC Jamboree'!A24</f>
        <v>11</v>
      </c>
      <c r="B12">
        <f t="shared" si="1"/>
        <v>13</v>
      </c>
      <c r="C12">
        <f t="shared" si="1"/>
        <v>15</v>
      </c>
      <c r="D12">
        <f aca="true" t="shared" si="11" ref="D12:R12">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ht="12.75">
      <c r="A13">
        <f>'from RC Jamboree'!A25</f>
        <v>12</v>
      </c>
      <c r="B13">
        <f t="shared" si="1"/>
        <v>14</v>
      </c>
      <c r="C13">
        <f t="shared" si="1"/>
        <v>16</v>
      </c>
      <c r="D13">
        <f aca="true" t="shared" si="12" ref="D13:R13">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ht="12.75">
      <c r="A14">
        <f>'from RC Jamboree'!A26</f>
        <v>13</v>
      </c>
      <c r="B14">
        <f t="shared" si="1"/>
        <v>15</v>
      </c>
      <c r="C14">
        <f t="shared" si="1"/>
        <v>17</v>
      </c>
      <c r="D14">
        <f aca="true" t="shared" si="13" ref="D14:R14">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ht="12.75">
      <c r="A15">
        <f>'from RC Jamboree'!A27</f>
        <v>14</v>
      </c>
      <c r="B15">
        <f t="shared" si="1"/>
        <v>16</v>
      </c>
      <c r="C15">
        <f t="shared" si="1"/>
        <v>18</v>
      </c>
      <c r="D15">
        <f aca="true" t="shared" si="14" ref="D15:R15">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ht="12.75">
      <c r="A16">
        <f>'from RC Jamboree'!A28</f>
        <v>15</v>
      </c>
      <c r="B16">
        <f t="shared" si="1"/>
        <v>17</v>
      </c>
      <c r="C16">
        <f t="shared" si="1"/>
        <v>19</v>
      </c>
      <c r="D16">
        <f aca="true" t="shared" si="15" ref="D16:R16">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ht="12.75">
      <c r="A17">
        <f>'from RC Jamboree'!A29</f>
        <v>16</v>
      </c>
      <c r="B17">
        <f t="shared" si="1"/>
        <v>18</v>
      </c>
      <c r="C17">
        <f t="shared" si="1"/>
        <v>20</v>
      </c>
      <c r="D17">
        <f aca="true" t="shared" si="16" ref="D17:R17">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ht="12.75">
      <c r="A18">
        <f>'from RC Jamboree'!A30</f>
        <v>17</v>
      </c>
      <c r="B18">
        <f t="shared" si="1"/>
        <v>19</v>
      </c>
      <c r="C18">
        <f t="shared" si="1"/>
        <v>21</v>
      </c>
      <c r="D18">
        <f aca="true" t="shared" si="17" ref="D18:R18">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ht="12.75">
      <c r="A19">
        <f>'from RC Jamboree'!A31</f>
        <v>18</v>
      </c>
      <c r="B19">
        <f t="shared" si="1"/>
        <v>20</v>
      </c>
      <c r="C19">
        <f t="shared" si="1"/>
        <v>22</v>
      </c>
      <c r="D19">
        <f aca="true" t="shared" si="18" ref="D19:R19">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ht="12.75">
      <c r="A20">
        <f>'from RC Jamboree'!A32</f>
        <v>19</v>
      </c>
      <c r="B20">
        <f t="shared" si="1"/>
        <v>21</v>
      </c>
      <c r="C20">
        <f t="shared" si="1"/>
        <v>23</v>
      </c>
      <c r="D20">
        <f aca="true" t="shared" si="19" ref="D20:R20">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ht="12.75">
      <c r="A21">
        <f>'from RC Jamboree'!A33</f>
        <v>20</v>
      </c>
      <c r="B21">
        <f t="shared" si="1"/>
        <v>22</v>
      </c>
      <c r="C21">
        <f t="shared" si="1"/>
        <v>24</v>
      </c>
      <c r="D21">
        <f aca="true" t="shared" si="20" ref="D21:R21">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ht="12.75">
      <c r="A22">
        <f>'from RC Jamboree'!A34</f>
        <v>21</v>
      </c>
      <c r="B22">
        <f t="shared" si="1"/>
        <v>23</v>
      </c>
      <c r="C22">
        <f t="shared" si="1"/>
        <v>25</v>
      </c>
      <c r="D22">
        <f aca="true" t="shared" si="21" ref="D22:R22">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ht="12.75">
      <c r="A23">
        <f>'from RC Jamboree'!A35</f>
        <v>22</v>
      </c>
      <c r="B23">
        <f t="shared" si="1"/>
        <v>24</v>
      </c>
      <c r="C23">
        <f t="shared" si="1"/>
        <v>26</v>
      </c>
      <c r="D23">
        <f aca="true" t="shared" si="22" ref="D23:R23">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ht="12.75">
      <c r="A24">
        <f>'from RC Jamboree'!A36</f>
        <v>23</v>
      </c>
      <c r="B24">
        <f t="shared" si="1"/>
        <v>25</v>
      </c>
      <c r="C24">
        <f t="shared" si="1"/>
        <v>27</v>
      </c>
      <c r="D24">
        <f aca="true" t="shared" si="23" ref="D24:R24">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ht="12.75">
      <c r="A25">
        <f>'from RC Jamboree'!A37</f>
        <v>24</v>
      </c>
      <c r="B25">
        <f t="shared" si="1"/>
        <v>26</v>
      </c>
      <c r="C25">
        <f t="shared" si="1"/>
        <v>1</v>
      </c>
      <c r="D25">
        <f aca="true" t="shared" si="24" ref="D25:R25">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ht="12.75">
      <c r="A26">
        <f>'from RC Jamboree'!A38</f>
        <v>25</v>
      </c>
      <c r="B26">
        <f t="shared" si="1"/>
        <v>27</v>
      </c>
      <c r="C26">
        <f t="shared" si="1"/>
        <v>2</v>
      </c>
      <c r="D26">
        <f aca="true" t="shared" si="25" ref="D26:R26">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ht="12.75">
      <c r="A27">
        <f>'from RC Jamboree'!A39</f>
        <v>26</v>
      </c>
      <c r="B27">
        <f t="shared" si="1"/>
        <v>1</v>
      </c>
      <c r="C27">
        <f t="shared" si="1"/>
        <v>3</v>
      </c>
      <c r="D27">
        <f aca="true" t="shared" si="26" ref="D27:R27">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ht="12.75">
      <c r="A28">
        <f>'from RC Jamboree'!A40</f>
        <v>27</v>
      </c>
      <c r="B28">
        <f t="shared" si="1"/>
        <v>2</v>
      </c>
      <c r="C28">
        <f t="shared" si="1"/>
        <v>4</v>
      </c>
      <c r="D28">
        <f aca="true" t="shared" si="27" ref="D28:R28">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W120"/>
  <sheetViews>
    <sheetView zoomScalePageLayoutView="0" workbookViewId="0" topLeftCell="B4">
      <selection activeCell="B3" sqref="B3:W13"/>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98" t="s">
        <v>24</v>
      </c>
      <c r="C1" s="199"/>
      <c r="D1" s="199"/>
      <c r="E1" s="199"/>
      <c r="F1" s="199"/>
      <c r="G1" s="199"/>
      <c r="H1" s="199"/>
      <c r="I1" s="199"/>
      <c r="J1" s="199"/>
      <c r="K1" s="199"/>
      <c r="L1" s="199"/>
      <c r="M1" s="199"/>
      <c r="N1" s="199"/>
      <c r="O1" s="199"/>
      <c r="P1" s="199"/>
      <c r="Q1" s="199"/>
      <c r="R1" s="199"/>
      <c r="S1" s="199"/>
      <c r="T1" s="199"/>
      <c r="U1" s="199"/>
      <c r="V1" s="199"/>
      <c r="W1" s="200"/>
    </row>
    <row r="2" spans="2:23" ht="12.75">
      <c r="B2" s="201"/>
      <c r="C2" s="202"/>
      <c r="D2" s="202"/>
      <c r="E2" s="202"/>
      <c r="F2" s="202"/>
      <c r="G2" s="202"/>
      <c r="H2" s="202"/>
      <c r="I2" s="202"/>
      <c r="J2" s="202"/>
      <c r="K2" s="202"/>
      <c r="L2" s="202"/>
      <c r="M2" s="202"/>
      <c r="N2" s="202"/>
      <c r="O2" s="202"/>
      <c r="P2" s="202"/>
      <c r="Q2" s="202"/>
      <c r="R2" s="202"/>
      <c r="S2" s="202"/>
      <c r="T2" s="202"/>
      <c r="U2" s="202"/>
      <c r="V2" s="202"/>
      <c r="W2" s="203"/>
    </row>
    <row r="3" spans="2:23" ht="12.75">
      <c r="B3" s="204" t="s">
        <v>91</v>
      </c>
      <c r="C3" s="205"/>
      <c r="D3" s="205"/>
      <c r="E3" s="205"/>
      <c r="F3" s="205"/>
      <c r="G3" s="205"/>
      <c r="H3" s="205"/>
      <c r="I3" s="205"/>
      <c r="J3" s="205"/>
      <c r="K3" s="205"/>
      <c r="L3" s="205"/>
      <c r="M3" s="205"/>
      <c r="N3" s="205"/>
      <c r="O3" s="205"/>
      <c r="P3" s="205"/>
      <c r="Q3" s="205"/>
      <c r="R3" s="205"/>
      <c r="S3" s="205"/>
      <c r="T3" s="205"/>
      <c r="U3" s="205"/>
      <c r="V3" s="205"/>
      <c r="W3" s="204"/>
    </row>
    <row r="4" spans="2:23" ht="12.75">
      <c r="B4" s="204"/>
      <c r="C4" s="205"/>
      <c r="D4" s="205"/>
      <c r="E4" s="205"/>
      <c r="F4" s="205"/>
      <c r="G4" s="205"/>
      <c r="H4" s="205"/>
      <c r="I4" s="205"/>
      <c r="J4" s="205"/>
      <c r="K4" s="205"/>
      <c r="L4" s="205"/>
      <c r="M4" s="205"/>
      <c r="N4" s="205"/>
      <c r="O4" s="205"/>
      <c r="P4" s="205"/>
      <c r="Q4" s="205"/>
      <c r="R4" s="205"/>
      <c r="S4" s="205"/>
      <c r="T4" s="205"/>
      <c r="U4" s="205"/>
      <c r="V4" s="205"/>
      <c r="W4" s="204"/>
    </row>
    <row r="5" spans="2:23" ht="12.75">
      <c r="B5" s="204"/>
      <c r="C5" s="205"/>
      <c r="D5" s="205"/>
      <c r="E5" s="205"/>
      <c r="F5" s="205"/>
      <c r="G5" s="205"/>
      <c r="H5" s="205"/>
      <c r="I5" s="205"/>
      <c r="J5" s="205"/>
      <c r="K5" s="205"/>
      <c r="L5" s="205"/>
      <c r="M5" s="205"/>
      <c r="N5" s="205"/>
      <c r="O5" s="205"/>
      <c r="P5" s="205"/>
      <c r="Q5" s="205"/>
      <c r="R5" s="205"/>
      <c r="S5" s="205"/>
      <c r="T5" s="205"/>
      <c r="U5" s="205"/>
      <c r="V5" s="205"/>
      <c r="W5" s="204"/>
    </row>
    <row r="6" spans="2:23" ht="12.75">
      <c r="B6" s="204"/>
      <c r="C6" s="205"/>
      <c r="D6" s="205"/>
      <c r="E6" s="205"/>
      <c r="F6" s="205"/>
      <c r="G6" s="205"/>
      <c r="H6" s="205"/>
      <c r="I6" s="205"/>
      <c r="J6" s="205"/>
      <c r="K6" s="205"/>
      <c r="L6" s="205"/>
      <c r="M6" s="205"/>
      <c r="N6" s="205"/>
      <c r="O6" s="205"/>
      <c r="P6" s="205"/>
      <c r="Q6" s="205"/>
      <c r="R6" s="205"/>
      <c r="S6" s="205"/>
      <c r="T6" s="205"/>
      <c r="U6" s="205"/>
      <c r="V6" s="205"/>
      <c r="W6" s="204"/>
    </row>
    <row r="7" spans="2:23" ht="12.75">
      <c r="B7" s="204"/>
      <c r="C7" s="205"/>
      <c r="D7" s="205"/>
      <c r="E7" s="205"/>
      <c r="F7" s="205"/>
      <c r="G7" s="205"/>
      <c r="H7" s="205"/>
      <c r="I7" s="205"/>
      <c r="J7" s="205"/>
      <c r="K7" s="205"/>
      <c r="L7" s="205"/>
      <c r="M7" s="205"/>
      <c r="N7" s="205"/>
      <c r="O7" s="205"/>
      <c r="P7" s="205"/>
      <c r="Q7" s="205"/>
      <c r="R7" s="205"/>
      <c r="S7" s="205"/>
      <c r="T7" s="205"/>
      <c r="U7" s="205"/>
      <c r="V7" s="205"/>
      <c r="W7" s="204"/>
    </row>
    <row r="8" spans="2:23" ht="12.75">
      <c r="B8" s="204"/>
      <c r="C8" s="205"/>
      <c r="D8" s="205"/>
      <c r="E8" s="205"/>
      <c r="F8" s="205"/>
      <c r="G8" s="205"/>
      <c r="H8" s="205"/>
      <c r="I8" s="205"/>
      <c r="J8" s="205"/>
      <c r="K8" s="205"/>
      <c r="L8" s="205"/>
      <c r="M8" s="205"/>
      <c r="N8" s="205"/>
      <c r="O8" s="205"/>
      <c r="P8" s="205"/>
      <c r="Q8" s="205"/>
      <c r="R8" s="205"/>
      <c r="S8" s="205"/>
      <c r="T8" s="205"/>
      <c r="U8" s="205"/>
      <c r="V8" s="205"/>
      <c r="W8" s="204"/>
    </row>
    <row r="9" spans="2:23" ht="12.75">
      <c r="B9" s="204"/>
      <c r="C9" s="205"/>
      <c r="D9" s="205"/>
      <c r="E9" s="205"/>
      <c r="F9" s="205"/>
      <c r="G9" s="205"/>
      <c r="H9" s="205"/>
      <c r="I9" s="205"/>
      <c r="J9" s="205"/>
      <c r="K9" s="205"/>
      <c r="L9" s="205"/>
      <c r="M9" s="205"/>
      <c r="N9" s="205"/>
      <c r="O9" s="205"/>
      <c r="P9" s="205"/>
      <c r="Q9" s="205"/>
      <c r="R9" s="205"/>
      <c r="S9" s="205"/>
      <c r="T9" s="205"/>
      <c r="U9" s="205"/>
      <c r="V9" s="205"/>
      <c r="W9" s="204"/>
    </row>
    <row r="10" spans="2:23" ht="12.75">
      <c r="B10" s="204"/>
      <c r="C10" s="204"/>
      <c r="D10" s="204"/>
      <c r="E10" s="204"/>
      <c r="F10" s="204"/>
      <c r="G10" s="204"/>
      <c r="H10" s="204"/>
      <c r="I10" s="204"/>
      <c r="J10" s="204"/>
      <c r="K10" s="204"/>
      <c r="L10" s="204"/>
      <c r="M10" s="204"/>
      <c r="N10" s="204"/>
      <c r="O10" s="204"/>
      <c r="P10" s="204"/>
      <c r="Q10" s="204"/>
      <c r="R10" s="204"/>
      <c r="S10" s="204"/>
      <c r="T10" s="204"/>
      <c r="U10" s="204"/>
      <c r="V10" s="204"/>
      <c r="W10" s="204"/>
    </row>
    <row r="11" spans="2:23" ht="12.75">
      <c r="B11" s="206"/>
      <c r="C11" s="206"/>
      <c r="D11" s="206"/>
      <c r="E11" s="206"/>
      <c r="F11" s="206"/>
      <c r="G11" s="206"/>
      <c r="H11" s="206"/>
      <c r="I11" s="206"/>
      <c r="J11" s="206"/>
      <c r="K11" s="206"/>
      <c r="L11" s="206"/>
      <c r="M11" s="206"/>
      <c r="N11" s="206"/>
      <c r="O11" s="206"/>
      <c r="P11" s="206"/>
      <c r="Q11" s="206"/>
      <c r="R11" s="206"/>
      <c r="S11" s="206"/>
      <c r="T11" s="206"/>
      <c r="U11" s="206"/>
      <c r="V11" s="206"/>
      <c r="W11" s="206"/>
    </row>
    <row r="12" spans="2:23" ht="12.75">
      <c r="B12" s="206"/>
      <c r="C12" s="206"/>
      <c r="D12" s="206"/>
      <c r="E12" s="206"/>
      <c r="F12" s="206"/>
      <c r="G12" s="206"/>
      <c r="H12" s="206"/>
      <c r="I12" s="206"/>
      <c r="J12" s="206"/>
      <c r="K12" s="206"/>
      <c r="L12" s="206"/>
      <c r="M12" s="206"/>
      <c r="N12" s="206"/>
      <c r="O12" s="206"/>
      <c r="P12" s="206"/>
      <c r="Q12" s="206"/>
      <c r="R12" s="206"/>
      <c r="S12" s="206"/>
      <c r="T12" s="206"/>
      <c r="U12" s="206"/>
      <c r="V12" s="206"/>
      <c r="W12" s="206"/>
    </row>
    <row r="13" spans="2:23" ht="12.75">
      <c r="B13" s="206"/>
      <c r="C13" s="206"/>
      <c r="D13" s="206"/>
      <c r="E13" s="206"/>
      <c r="F13" s="206"/>
      <c r="G13" s="206"/>
      <c r="H13" s="206"/>
      <c r="I13" s="206"/>
      <c r="J13" s="206"/>
      <c r="K13" s="206"/>
      <c r="L13" s="206"/>
      <c r="M13" s="206"/>
      <c r="N13" s="206"/>
      <c r="O13" s="206"/>
      <c r="P13" s="206"/>
      <c r="Q13" s="206"/>
      <c r="R13" s="206"/>
      <c r="S13" s="206"/>
      <c r="T13" s="206"/>
      <c r="U13" s="206"/>
      <c r="V13" s="206"/>
      <c r="W13" s="206"/>
    </row>
    <row r="14" spans="2:3" ht="12.75">
      <c r="B14" s="8" t="s">
        <v>90</v>
      </c>
      <c r="C14" s="7">
        <v>2009</v>
      </c>
    </row>
    <row r="15" spans="2:3" ht="12.75">
      <c r="B15" s="8" t="s">
        <v>26</v>
      </c>
      <c r="C15" s="7" t="s">
        <v>128</v>
      </c>
    </row>
    <row r="16" spans="2:4" ht="12.75">
      <c r="B16" s="8" t="s">
        <v>27</v>
      </c>
      <c r="C16" s="120">
        <v>39954</v>
      </c>
      <c r="D16" t="s">
        <v>35</v>
      </c>
    </row>
    <row r="17" ht="12.75">
      <c r="B17" s="8"/>
    </row>
    <row r="18" ht="12.75">
      <c r="B18" s="8"/>
    </row>
    <row r="19" spans="2:3" ht="12.75">
      <c r="B19" s="8" t="s">
        <v>15</v>
      </c>
      <c r="C19" s="7">
        <v>15</v>
      </c>
    </row>
    <row r="20" spans="2:4" ht="12.75">
      <c r="B20" s="8" t="s">
        <v>29</v>
      </c>
      <c r="C20" s="7">
        <v>1</v>
      </c>
      <c r="D20" t="s">
        <v>227</v>
      </c>
    </row>
    <row r="21" spans="2:4" ht="12.75">
      <c r="B21" s="8" t="s">
        <v>29</v>
      </c>
      <c r="C21" s="7">
        <v>2</v>
      </c>
      <c r="D21" s="183" t="s">
        <v>228</v>
      </c>
    </row>
    <row r="22" spans="2:4" ht="12.75">
      <c r="B22" s="8" t="s">
        <v>29</v>
      </c>
      <c r="C22" s="7">
        <v>3</v>
      </c>
      <c r="D22" t="s">
        <v>226</v>
      </c>
    </row>
    <row r="23" spans="2:4" ht="12.75">
      <c r="B23" s="8" t="s">
        <v>29</v>
      </c>
      <c r="C23" s="7">
        <v>4</v>
      </c>
      <c r="D23" s="183" t="s">
        <v>235</v>
      </c>
    </row>
    <row r="24" spans="2:4" ht="12.75">
      <c r="B24" s="8" t="s">
        <v>29</v>
      </c>
      <c r="C24" s="7">
        <v>5</v>
      </c>
      <c r="D24" s="183" t="s">
        <v>233</v>
      </c>
    </row>
    <row r="25" spans="2:4" ht="12.75">
      <c r="B25" s="8" t="s">
        <v>29</v>
      </c>
      <c r="C25" s="7">
        <v>6</v>
      </c>
      <c r="D25" s="183" t="s">
        <v>234</v>
      </c>
    </row>
    <row r="26" ht="12.75">
      <c r="C26" s="10"/>
    </row>
    <row r="27" spans="2:5" ht="12.75">
      <c r="B27" s="8" t="s">
        <v>3</v>
      </c>
      <c r="C27" s="10">
        <f>COUNT(D60:U60)</f>
        <v>11</v>
      </c>
      <c r="D27" t="s">
        <v>36</v>
      </c>
      <c r="E27" t="s">
        <v>37</v>
      </c>
    </row>
    <row r="28" spans="2:5" ht="12.75">
      <c r="B28" s="8" t="s">
        <v>23</v>
      </c>
      <c r="C28" s="1">
        <f>IF(Races_Sailed&gt;6,1,0)</f>
        <v>1</v>
      </c>
      <c r="D28" t="s">
        <v>36</v>
      </c>
      <c r="E28" t="s">
        <v>37</v>
      </c>
    </row>
    <row r="29" spans="2:3" ht="13.5" thickBot="1">
      <c r="B29" s="8" t="s">
        <v>87</v>
      </c>
      <c r="C29" s="124" t="s">
        <v>89</v>
      </c>
    </row>
    <row r="30" spans="4:21" ht="12.75">
      <c r="D30" s="69" t="s">
        <v>17</v>
      </c>
      <c r="E30" s="70"/>
      <c r="F30" s="70"/>
      <c r="G30" s="69" t="s">
        <v>18</v>
      </c>
      <c r="H30" s="70"/>
      <c r="I30" s="77"/>
      <c r="J30" s="70" t="s">
        <v>19</v>
      </c>
      <c r="K30" s="70"/>
      <c r="L30" s="70"/>
      <c r="M30" s="69" t="s">
        <v>20</v>
      </c>
      <c r="N30" s="70"/>
      <c r="O30" s="77"/>
      <c r="P30" s="70" t="s">
        <v>21</v>
      </c>
      <c r="Q30" s="70"/>
      <c r="R30" s="70"/>
      <c r="S30" s="78" t="s">
        <v>22</v>
      </c>
      <c r="T30" s="71"/>
      <c r="U30" s="72"/>
    </row>
    <row r="31" spans="2:23" ht="13.5" thickBot="1">
      <c r="B31" s="1"/>
      <c r="C31" s="1"/>
      <c r="D31" s="73">
        <v>1</v>
      </c>
      <c r="E31" s="58">
        <v>2</v>
      </c>
      <c r="F31" s="58">
        <v>3</v>
      </c>
      <c r="G31" s="73">
        <v>1</v>
      </c>
      <c r="H31" s="58">
        <v>2</v>
      </c>
      <c r="I31" s="74">
        <v>3</v>
      </c>
      <c r="J31" s="58">
        <v>1</v>
      </c>
      <c r="K31" s="58">
        <v>2</v>
      </c>
      <c r="L31" s="58">
        <v>3</v>
      </c>
      <c r="M31" s="73">
        <v>1</v>
      </c>
      <c r="N31" s="58">
        <v>2</v>
      </c>
      <c r="O31" s="74">
        <v>3</v>
      </c>
      <c r="P31" s="58">
        <v>1</v>
      </c>
      <c r="Q31" s="58">
        <v>2</v>
      </c>
      <c r="R31" s="58">
        <v>3</v>
      </c>
      <c r="S31" s="73">
        <v>1</v>
      </c>
      <c r="T31" s="58">
        <v>2</v>
      </c>
      <c r="U31" s="74">
        <v>3</v>
      </c>
      <c r="V31" s="1"/>
      <c r="W31" s="1"/>
    </row>
    <row r="32" spans="1:23" ht="13.5" thickBot="1">
      <c r="A32" s="91" t="s">
        <v>75</v>
      </c>
      <c r="B32" s="92" t="s">
        <v>74</v>
      </c>
      <c r="C32" s="92" t="s">
        <v>76</v>
      </c>
      <c r="D32" s="125">
        <f>C16</f>
        <v>39954</v>
      </c>
      <c r="E32" s="126">
        <f>D32</f>
        <v>39954</v>
      </c>
      <c r="F32" s="127">
        <f>E32</f>
        <v>39954</v>
      </c>
      <c r="G32" s="128">
        <f>D32+7</f>
        <v>39961</v>
      </c>
      <c r="H32" s="126">
        <f>G32</f>
        <v>39961</v>
      </c>
      <c r="I32" s="129">
        <f>H32</f>
        <v>39961</v>
      </c>
      <c r="J32" s="125">
        <f>G32+7</f>
        <v>39968</v>
      </c>
      <c r="K32" s="126">
        <f>J32</f>
        <v>39968</v>
      </c>
      <c r="L32" s="127">
        <f>K32</f>
        <v>39968</v>
      </c>
      <c r="M32" s="128">
        <f>J32+7</f>
        <v>39975</v>
      </c>
      <c r="N32" s="126">
        <f>M32</f>
        <v>39975</v>
      </c>
      <c r="O32" s="129">
        <f>N32</f>
        <v>39975</v>
      </c>
      <c r="P32" s="125">
        <f>M32+7</f>
        <v>39982</v>
      </c>
      <c r="Q32" s="126">
        <f>P32</f>
        <v>39982</v>
      </c>
      <c r="R32" s="127">
        <f>Q32</f>
        <v>39982</v>
      </c>
      <c r="S32" s="128">
        <f>P32+7</f>
        <v>39989</v>
      </c>
      <c r="T32" s="126">
        <f>S32</f>
        <v>39989</v>
      </c>
      <c r="U32" s="129">
        <f>T32</f>
        <v>39989</v>
      </c>
      <c r="V32" s="1"/>
      <c r="W32" s="1"/>
    </row>
    <row r="33" spans="1:22" ht="13.5" thickBot="1">
      <c r="A33" s="101">
        <v>591</v>
      </c>
      <c r="B33" s="102" t="s">
        <v>200</v>
      </c>
      <c r="C33" s="103" t="s">
        <v>44</v>
      </c>
      <c r="D33" s="191" t="s">
        <v>96</v>
      </c>
      <c r="E33" s="60">
        <f>MATCH($A33,'from RC spring'!C$6:C$23,0)</f>
        <v>1</v>
      </c>
      <c r="F33" s="60"/>
      <c r="G33" s="60">
        <f>MATCH($A33,'from RC spring'!E$6:E$23,0)</f>
        <v>8</v>
      </c>
      <c r="H33" s="60">
        <f>MATCH($A33,'from RC spring'!F$6:F$23,0)</f>
        <v>6</v>
      </c>
      <c r="I33" s="60">
        <f>MATCH($A33,'from RC spring'!G$6:G$23,0)</f>
        <v>7</v>
      </c>
      <c r="J33" s="60">
        <f>MATCH($A33,'from RC spring'!H$6:H$23,0)</f>
        <v>7</v>
      </c>
      <c r="K33" s="60"/>
      <c r="L33" s="60"/>
      <c r="M33" s="60">
        <f>MATCH($A33,'from RC spring'!K$6:K$23,0)</f>
        <v>10</v>
      </c>
      <c r="N33" s="60">
        <f>MATCH($A33,'from RC spring'!L$6:L$23,0)</f>
        <v>6</v>
      </c>
      <c r="O33" s="60"/>
      <c r="P33" s="60">
        <f>MATCH($A33,'from RC spring'!N$6:N$23,0)</f>
        <v>10</v>
      </c>
      <c r="Q33" s="60">
        <f>MATCH($A33,'from RC spring'!O$6:O$23,0)</f>
        <v>6</v>
      </c>
      <c r="R33" s="60"/>
      <c r="S33" s="60">
        <f>MATCH($A33,'from RC spring'!Q$6:Q$23,0)</f>
        <v>10</v>
      </c>
      <c r="T33" s="60"/>
      <c r="U33" s="60"/>
      <c r="V33" t="str">
        <f aca="true" t="shared" si="0" ref="V33:V51">IF(B33=0,"",B33)</f>
        <v>Shamrock VI</v>
      </c>
    </row>
    <row r="34" spans="1:22" ht="13.5" thickBot="1">
      <c r="A34" s="87">
        <v>52</v>
      </c>
      <c r="B34" s="81" t="s">
        <v>199</v>
      </c>
      <c r="C34" s="82" t="s">
        <v>38</v>
      </c>
      <c r="D34" s="60">
        <f>MATCH($A34,'from RC spring'!B$6:B$23,0)</f>
        <v>5</v>
      </c>
      <c r="E34" s="60">
        <f>MATCH($A34,'from RC spring'!C$6:C$23,0)</f>
        <v>6</v>
      </c>
      <c r="F34" s="60"/>
      <c r="G34" s="60">
        <f>MATCH($A34,'from RC spring'!E$6:E$23,0)</f>
        <v>4</v>
      </c>
      <c r="H34" s="60">
        <f>MATCH($A34,'from RC spring'!F$6:F$23,0)</f>
        <v>2</v>
      </c>
      <c r="I34" s="60">
        <f>MATCH($A34,'from RC spring'!G$6:G$23,0)</f>
        <v>3</v>
      </c>
      <c r="J34" s="60">
        <f>MATCH($A34,'from RC spring'!H$6:H$23,0)</f>
        <v>3</v>
      </c>
      <c r="K34" s="60"/>
      <c r="L34" s="60"/>
      <c r="M34" s="60">
        <f>MATCH($A34,'from RC spring'!K$6:K$23,0)</f>
        <v>3</v>
      </c>
      <c r="N34" s="60">
        <f>MATCH($A34,'from RC spring'!L$6:L$23,0)</f>
        <v>11</v>
      </c>
      <c r="O34" s="60"/>
      <c r="P34" s="60" t="s">
        <v>96</v>
      </c>
      <c r="Q34" s="60" t="s">
        <v>96</v>
      </c>
      <c r="R34" s="60"/>
      <c r="S34" s="60">
        <f>MATCH($A34,'from RC spring'!Q$6:Q$23,0)</f>
        <v>14</v>
      </c>
      <c r="T34" s="60"/>
      <c r="U34" s="60"/>
      <c r="V34" t="str">
        <f t="shared" si="0"/>
        <v>He's Baaack!</v>
      </c>
    </row>
    <row r="35" spans="1:22" ht="13.5" thickBot="1">
      <c r="A35" s="87">
        <v>205</v>
      </c>
      <c r="B35" s="79" t="s">
        <v>106</v>
      </c>
      <c r="C35" s="80" t="s">
        <v>202</v>
      </c>
      <c r="D35" s="60">
        <f>MATCH($A35,'from RC spring'!B$6:B$23,0)</f>
        <v>6</v>
      </c>
      <c r="E35" s="60">
        <f>MATCH($A35,'from RC spring'!C$6:C$23,0)</f>
        <v>9</v>
      </c>
      <c r="F35" s="60"/>
      <c r="G35" s="60">
        <f>MATCH($A35,'from RC spring'!E$6:E$23,0)</f>
        <v>10</v>
      </c>
      <c r="H35" s="60">
        <f>MATCH($A35,'from RC spring'!F$6:F$23,0)</f>
        <v>7</v>
      </c>
      <c r="I35" s="60">
        <f>MATCH($A35,'from RC spring'!G$6:G$23,0)</f>
        <v>8</v>
      </c>
      <c r="J35" s="60">
        <f>MATCH($A35,'from RC spring'!H$6:H$23,0)</f>
        <v>8</v>
      </c>
      <c r="K35" s="60"/>
      <c r="L35" s="60"/>
      <c r="M35" s="60" t="s">
        <v>232</v>
      </c>
      <c r="N35" s="60">
        <f>MATCH($A35,'from RC spring'!L$6:L$23,0)</f>
        <v>12</v>
      </c>
      <c r="O35" s="60"/>
      <c r="P35" s="60" t="s">
        <v>96</v>
      </c>
      <c r="Q35" s="60" t="s">
        <v>96</v>
      </c>
      <c r="R35" s="60"/>
      <c r="S35" s="60">
        <f>MATCH($A35,'from RC spring'!Q$6:Q$23,0)</f>
        <v>8</v>
      </c>
      <c r="T35" s="60"/>
      <c r="U35" s="60"/>
      <c r="V35" t="str">
        <f t="shared" si="0"/>
        <v>The Office</v>
      </c>
    </row>
    <row r="36" spans="1:22" ht="13.5" thickBot="1">
      <c r="A36" s="87">
        <v>155</v>
      </c>
      <c r="B36" s="81" t="s">
        <v>57</v>
      </c>
      <c r="C36" s="82" t="s">
        <v>42</v>
      </c>
      <c r="D36" s="60">
        <f>MATCH($A36,'from RC spring'!B$6:B$23,0)</f>
        <v>3</v>
      </c>
      <c r="E36" s="60">
        <f>MATCH($A36,'from RC spring'!C$6:C$23,0)</f>
        <v>5</v>
      </c>
      <c r="F36" s="60"/>
      <c r="G36" s="60">
        <f>MATCH($A36,'from RC spring'!E$6:E$23,0)</f>
        <v>3</v>
      </c>
      <c r="H36" s="60">
        <f>MATCH($A36,'from RC spring'!F$6:F$23,0)</f>
        <v>3</v>
      </c>
      <c r="I36" s="60">
        <f>MATCH($A36,'from RC spring'!G$6:G$23,0)</f>
        <v>4</v>
      </c>
      <c r="J36" s="60">
        <f>MATCH($A36,'from RC spring'!H$6:H$23,0)</f>
        <v>6</v>
      </c>
      <c r="K36" s="60"/>
      <c r="L36" s="60"/>
      <c r="M36" s="60">
        <f>MATCH($A36,'from RC spring'!K$6:K$23,0)</f>
        <v>1</v>
      </c>
      <c r="N36" s="60">
        <f>MATCH($A36,'from RC spring'!L$6:L$23,0)</f>
        <v>2</v>
      </c>
      <c r="O36" s="60"/>
      <c r="P36" s="60">
        <f>MATCH($A36,'from RC spring'!N$6:N$23,0)</f>
        <v>2</v>
      </c>
      <c r="Q36" s="60">
        <f>MATCH($A36,'from RC spring'!O$6:O$23,0)</f>
        <v>2</v>
      </c>
      <c r="R36" s="60"/>
      <c r="S36" s="60">
        <f>MATCH($A36,'from RC spring'!Q$6:Q$23,0)</f>
        <v>1</v>
      </c>
      <c r="T36" s="60"/>
      <c r="U36" s="60"/>
      <c r="V36" t="str">
        <f t="shared" si="0"/>
        <v>FKA</v>
      </c>
    </row>
    <row r="37" spans="1:22" ht="13.5" thickBot="1">
      <c r="A37" s="88">
        <v>158</v>
      </c>
      <c r="B37" s="106" t="s">
        <v>14</v>
      </c>
      <c r="C37" s="107" t="s">
        <v>92</v>
      </c>
      <c r="D37" s="60">
        <f>MATCH($A37,'from RC spring'!B$6:B$23,0)</f>
        <v>4</v>
      </c>
      <c r="E37" s="191" t="s">
        <v>217</v>
      </c>
      <c r="F37" s="60"/>
      <c r="G37" s="60">
        <f>MATCH($A37,'from RC spring'!E$6:E$23,0)</f>
        <v>5</v>
      </c>
      <c r="H37" s="60" t="s">
        <v>232</v>
      </c>
      <c r="I37" s="60">
        <f>MATCH($A37,'from RC spring'!G$6:G$23,0)</f>
        <v>6</v>
      </c>
      <c r="J37" s="60" t="s">
        <v>208</v>
      </c>
      <c r="K37" s="60"/>
      <c r="L37" s="60"/>
      <c r="M37" s="60">
        <f>MATCH($A37,'from RC spring'!K$6:K$23,0)</f>
        <v>8</v>
      </c>
      <c r="N37" s="60">
        <f>MATCH($A37,'from RC spring'!L$6:L$23,0)</f>
        <v>5</v>
      </c>
      <c r="O37" s="60"/>
      <c r="P37" s="60">
        <f>MATCH($A37,'from RC spring'!N$6:N$23,0)</f>
        <v>11</v>
      </c>
      <c r="Q37" s="60">
        <f>MATCH($A37,'from RC spring'!O$6:O$23,0)</f>
        <v>11</v>
      </c>
      <c r="R37" s="60"/>
      <c r="S37" s="60">
        <f>MATCH($A37,'from RC spring'!Q$6:Q$23,0)</f>
        <v>5</v>
      </c>
      <c r="T37" s="60"/>
      <c r="U37" s="60"/>
      <c r="V37" t="str">
        <f t="shared" si="0"/>
        <v>Excitable Boy</v>
      </c>
    </row>
    <row r="38" spans="1:22" ht="13.5" thickBot="1">
      <c r="A38" s="93">
        <v>175</v>
      </c>
      <c r="B38" s="94" t="s">
        <v>10</v>
      </c>
      <c r="C38" s="95" t="s">
        <v>41</v>
      </c>
      <c r="D38" s="60">
        <f>MATCH($A38,'from RC spring'!B$6:B$23,0)</f>
        <v>10</v>
      </c>
      <c r="E38" s="60">
        <f>MATCH($A38,'from RC spring'!C$6:C$23,0)</f>
        <v>12</v>
      </c>
      <c r="F38" s="60"/>
      <c r="G38" s="60">
        <f>MATCH($A38,'from RC spring'!E$6:E$23,0)</f>
        <v>6</v>
      </c>
      <c r="H38" s="60">
        <f>MATCH($A38,'from RC spring'!F$6:F$23,0)</f>
        <v>9</v>
      </c>
      <c r="I38" s="60">
        <f>MATCH($A38,'from RC spring'!G$6:G$23,0)</f>
        <v>9</v>
      </c>
      <c r="J38" s="60">
        <f>MATCH($A38,'from RC spring'!H$6:H$23,0)</f>
        <v>12</v>
      </c>
      <c r="K38" s="60"/>
      <c r="L38" s="60"/>
      <c r="M38" s="60">
        <f>MATCH($A38,'from RC spring'!K$6:K$23,0)</f>
        <v>11</v>
      </c>
      <c r="N38" s="60">
        <f>MATCH($A38,'from RC spring'!L$6:L$23,0)</f>
        <v>10</v>
      </c>
      <c r="O38" s="60"/>
      <c r="P38" s="60">
        <f>MATCH($A38,'from RC spring'!N$6:N$23,0)</f>
        <v>8</v>
      </c>
      <c r="Q38" s="60">
        <f>MATCH($A38,'from RC spring'!O$6:O$23,0)</f>
        <v>3</v>
      </c>
      <c r="R38" s="60"/>
      <c r="S38" s="60">
        <f>MATCH($A38,'from RC spring'!Q$6:Q$23,0)</f>
        <v>15</v>
      </c>
      <c r="T38" s="60"/>
      <c r="U38" s="60"/>
      <c r="V38" t="str">
        <f t="shared" si="0"/>
        <v>Over the Edge</v>
      </c>
    </row>
    <row r="39" spans="1:22" ht="13.5" thickBot="1">
      <c r="A39" s="87">
        <v>249</v>
      </c>
      <c r="B39" s="81" t="s">
        <v>0</v>
      </c>
      <c r="C39" s="82" t="s">
        <v>39</v>
      </c>
      <c r="D39" s="60">
        <f>MATCH($A39,'from RC spring'!B$6:B$23,0)</f>
        <v>11</v>
      </c>
      <c r="E39" s="60">
        <f>MATCH($A39,'from RC spring'!C$6:C$23,0)</f>
        <v>13</v>
      </c>
      <c r="F39" s="60"/>
      <c r="G39" s="191" t="s">
        <v>96</v>
      </c>
      <c r="H39" s="191" t="s">
        <v>96</v>
      </c>
      <c r="I39" s="191" t="s">
        <v>96</v>
      </c>
      <c r="J39" s="60">
        <f>MATCH($A39,'from RC spring'!H$6:H$23,0)</f>
        <v>9</v>
      </c>
      <c r="K39" s="60"/>
      <c r="L39" s="60"/>
      <c r="M39" s="191" t="s">
        <v>96</v>
      </c>
      <c r="N39" s="191" t="s">
        <v>96</v>
      </c>
      <c r="O39" s="60"/>
      <c r="P39" s="60" t="s">
        <v>96</v>
      </c>
      <c r="Q39" s="60" t="s">
        <v>96</v>
      </c>
      <c r="R39" s="60"/>
      <c r="S39" s="60">
        <f>MATCH($A39,'from RC spring'!Q$6:Q$23,0)</f>
        <v>13</v>
      </c>
      <c r="T39" s="60"/>
      <c r="U39" s="60"/>
      <c r="V39" t="str">
        <f t="shared" si="0"/>
        <v>Dolce</v>
      </c>
    </row>
    <row r="40" spans="1:22" ht="13.5" thickBot="1">
      <c r="A40" s="87">
        <v>265</v>
      </c>
      <c r="B40" s="81" t="s">
        <v>2</v>
      </c>
      <c r="C40" s="82" t="s">
        <v>93</v>
      </c>
      <c r="D40" s="60">
        <f>MATCH($A40,'from RC spring'!B$6:B$23,0)</f>
        <v>9</v>
      </c>
      <c r="E40" s="60">
        <f>MATCH($A40,'from RC spring'!C$6:C$23,0)</f>
        <v>2</v>
      </c>
      <c r="F40" s="60"/>
      <c r="G40" s="60">
        <f>MATCH($A40,'from RC spring'!E$6:E$23,0)</f>
        <v>1</v>
      </c>
      <c r="H40" s="60">
        <f>MATCH($A40,'from RC spring'!F$6:F$23,0)</f>
        <v>4</v>
      </c>
      <c r="I40" s="60">
        <f>MATCH($A40,'from RC spring'!G$6:G$23,0)</f>
        <v>2</v>
      </c>
      <c r="J40" s="60">
        <f>MATCH($A40,'from RC spring'!H$6:H$23,0)</f>
        <v>10</v>
      </c>
      <c r="K40" s="60"/>
      <c r="L40" s="60"/>
      <c r="M40" s="60">
        <f>MATCH($A40,'from RC spring'!K$6:K$23,0)</f>
        <v>6</v>
      </c>
      <c r="N40" s="60">
        <f>MATCH($A40,'from RC spring'!L$6:L$23,0)</f>
        <v>8</v>
      </c>
      <c r="O40" s="60"/>
      <c r="P40" s="60">
        <f>MATCH($A40,'from RC spring'!N$6:N$23,0)</f>
        <v>5</v>
      </c>
      <c r="Q40" s="60">
        <f>MATCH($A40,'from RC spring'!O$6:O$23,0)</f>
        <v>7</v>
      </c>
      <c r="R40" s="60"/>
      <c r="S40" s="60">
        <f>MATCH($A40,'from RC spring'!Q$6:Q$23,0)</f>
        <v>9</v>
      </c>
      <c r="T40" s="60"/>
      <c r="U40" s="60"/>
      <c r="V40" t="str">
        <f t="shared" si="0"/>
        <v>Gostosa</v>
      </c>
    </row>
    <row r="41" spans="1:22" ht="13.5" thickBot="1">
      <c r="A41" s="108">
        <v>484</v>
      </c>
      <c r="B41" s="109" t="s">
        <v>13</v>
      </c>
      <c r="C41" s="110" t="s">
        <v>94</v>
      </c>
      <c r="D41" s="60">
        <f>MATCH($A41,'from RC spring'!B$6:B$23,0)</f>
        <v>8</v>
      </c>
      <c r="E41" s="60">
        <f>MATCH($A41,'from RC spring'!C$6:C$23,0)</f>
        <v>11</v>
      </c>
      <c r="F41" s="60"/>
      <c r="G41" s="60">
        <f>MATCH($A41,'from RC spring'!E$6:E$23,0)</f>
        <v>11</v>
      </c>
      <c r="H41" s="60">
        <f>MATCH($A41,'from RC spring'!F$6:F$23,0)</f>
        <v>10</v>
      </c>
      <c r="I41" s="191" t="s">
        <v>96</v>
      </c>
      <c r="J41" s="60">
        <f>MATCH($A41,'from RC spring'!H$6:H$23,0)</f>
        <v>4</v>
      </c>
      <c r="K41" s="60"/>
      <c r="L41" s="60"/>
      <c r="M41" s="60">
        <f>MATCH($A41,'from RC spring'!K$6:K$23,0)</f>
        <v>9</v>
      </c>
      <c r="N41" s="60">
        <f>MATCH($A41,'from RC spring'!L$6:L$23,0)</f>
        <v>7</v>
      </c>
      <c r="O41" s="60"/>
      <c r="P41" s="60">
        <f>MATCH($A41,'from RC spring'!N$6:N$23,0)</f>
        <v>3</v>
      </c>
      <c r="Q41" s="60">
        <f>MATCH($A41,'from RC spring'!O$6:O$23,0)</f>
        <v>9</v>
      </c>
      <c r="R41" s="60"/>
      <c r="S41" s="60">
        <f>MATCH($A41,'from RC spring'!Q$6:Q$23,0)</f>
        <v>12</v>
      </c>
      <c r="T41" s="60"/>
      <c r="U41" s="60"/>
      <c r="V41" t="str">
        <f t="shared" si="0"/>
        <v>Jolly Mon</v>
      </c>
    </row>
    <row r="42" spans="1:22" ht="13.5" thickBot="1">
      <c r="A42" s="101">
        <v>485</v>
      </c>
      <c r="B42" s="102" t="s">
        <v>12</v>
      </c>
      <c r="C42" s="103" t="s">
        <v>218</v>
      </c>
      <c r="D42" s="191" t="s">
        <v>96</v>
      </c>
      <c r="E42" s="60">
        <f>MATCH($A42,'from RC spring'!C$6:C$23,0)</f>
        <v>3</v>
      </c>
      <c r="F42" s="60"/>
      <c r="G42" s="60">
        <f>MATCH($A42,'from RC spring'!E$6:E$23,0)</f>
        <v>9</v>
      </c>
      <c r="H42" s="60">
        <f>MATCH($A42,'from RC spring'!F$6:F$23,0)</f>
        <v>5</v>
      </c>
      <c r="I42" s="191" t="s">
        <v>208</v>
      </c>
      <c r="J42" s="60">
        <f>MATCH($A42,'from RC spring'!H$6:H$23,0)</f>
        <v>5</v>
      </c>
      <c r="K42" s="60"/>
      <c r="L42" s="60"/>
      <c r="M42" s="60">
        <f>MATCH($A42,'from RC spring'!K$6:K$23,0)</f>
        <v>5</v>
      </c>
      <c r="N42" s="60">
        <f>MATCH($A42,'from RC spring'!L$6:L$23,0)</f>
        <v>9</v>
      </c>
      <c r="O42" s="60"/>
      <c r="P42" s="60">
        <f>MATCH($A42,'from RC spring'!N$6:N$23,0)</f>
        <v>6</v>
      </c>
      <c r="Q42" s="60">
        <f>MATCH($A42,'from RC spring'!O$6:O$23,0)</f>
        <v>5</v>
      </c>
      <c r="R42" s="60"/>
      <c r="S42" s="60">
        <f>MATCH($A42,'from RC spring'!Q$6:Q$23,0)</f>
        <v>4</v>
      </c>
      <c r="T42" s="60"/>
      <c r="U42" s="60"/>
      <c r="V42" t="str">
        <f t="shared" si="0"/>
        <v>Argo III</v>
      </c>
    </row>
    <row r="43" spans="1:22" ht="13.5" thickBot="1">
      <c r="A43" s="87">
        <v>588</v>
      </c>
      <c r="B43" s="81" t="s">
        <v>30</v>
      </c>
      <c r="C43" s="82" t="s">
        <v>46</v>
      </c>
      <c r="D43" s="60">
        <f>MATCH($A43,'from RC spring'!B$6:B$23,0)</f>
        <v>2</v>
      </c>
      <c r="E43" s="60">
        <f>MATCH($A43,'from RC spring'!C$6:C$23,0)</f>
        <v>10</v>
      </c>
      <c r="F43" s="60"/>
      <c r="G43" s="191" t="s">
        <v>96</v>
      </c>
      <c r="H43" s="191" t="s">
        <v>96</v>
      </c>
      <c r="I43" s="191" t="s">
        <v>96</v>
      </c>
      <c r="J43" s="60">
        <f>MATCH($A43,'from RC spring'!H$6:H$23,0)</f>
        <v>2</v>
      </c>
      <c r="K43" s="60"/>
      <c r="L43" s="60"/>
      <c r="M43" s="60">
        <f>MATCH($A43,'from RC spring'!K$6:K$23,0)</f>
        <v>2</v>
      </c>
      <c r="N43" s="60">
        <f>MATCH($A43,'from RC spring'!L$6:L$23,0)</f>
        <v>1</v>
      </c>
      <c r="O43" s="60"/>
      <c r="P43" s="60">
        <f>MATCH($A43,'from RC spring'!N$6:N$23,0)</f>
        <v>7</v>
      </c>
      <c r="Q43" s="60">
        <f>MATCH($A43,'from RC spring'!O$6:O$23,0)</f>
        <v>1</v>
      </c>
      <c r="R43" s="60"/>
      <c r="S43" s="60">
        <f>MATCH($A43,'from RC spring'!Q$6:Q$23,0)</f>
        <v>11</v>
      </c>
      <c r="T43" s="60"/>
      <c r="U43" s="60"/>
      <c r="V43" t="str">
        <f t="shared" si="0"/>
        <v>Gallant Fox</v>
      </c>
    </row>
    <row r="44" spans="1:22" ht="13.5" thickBot="1">
      <c r="A44" s="87">
        <v>676</v>
      </c>
      <c r="B44" s="81" t="s">
        <v>31</v>
      </c>
      <c r="C44" s="82" t="s">
        <v>47</v>
      </c>
      <c r="D44" s="60">
        <f>MATCH($A44,'from RC spring'!B$6:B$23,0)</f>
        <v>12</v>
      </c>
      <c r="E44" s="60">
        <f>MATCH($A44,'from RC spring'!C$6:C$23,0)</f>
        <v>4</v>
      </c>
      <c r="F44" s="60"/>
      <c r="G44" s="60">
        <f>MATCH($A44,'from RC spring'!E$6:E$23,0)</f>
        <v>7</v>
      </c>
      <c r="H44" s="60">
        <f>MATCH($A44,'from RC spring'!F$6:F$23,0)</f>
        <v>8</v>
      </c>
      <c r="I44" s="60">
        <f>MATCH($A44,'from RC spring'!G$6:G$23,0)</f>
        <v>5</v>
      </c>
      <c r="J44" s="60">
        <f>MATCH($A44,'from RC spring'!H$6:H$23,0)</f>
        <v>11</v>
      </c>
      <c r="K44" s="60"/>
      <c r="L44" s="60"/>
      <c r="M44" s="60" t="s">
        <v>232</v>
      </c>
      <c r="N44" s="60">
        <f>MATCH($A44,'from RC spring'!L$6:L$23,0)</f>
        <v>13</v>
      </c>
      <c r="O44" s="60"/>
      <c r="P44" s="60">
        <f>MATCH($A44,'from RC spring'!N$6:N$23,0)</f>
        <v>9</v>
      </c>
      <c r="Q44" s="60">
        <f>MATCH($A44,'from RC spring'!O$6:O$23,0)</f>
        <v>10</v>
      </c>
      <c r="R44" s="60"/>
      <c r="S44" s="60">
        <f>MATCH($A44,'from RC spring'!Q$6:Q$23,0)</f>
        <v>7</v>
      </c>
      <c r="T44" s="60"/>
      <c r="U44" s="60"/>
      <c r="V44" t="str">
        <f t="shared" si="0"/>
        <v>Paradox</v>
      </c>
    </row>
    <row r="45" spans="1:22" ht="13.5" thickBot="1">
      <c r="A45" s="87">
        <v>679</v>
      </c>
      <c r="B45" s="81" t="s">
        <v>25</v>
      </c>
      <c r="C45" s="82" t="s">
        <v>45</v>
      </c>
      <c r="D45" s="191" t="s">
        <v>96</v>
      </c>
      <c r="E45" s="191" t="s">
        <v>96</v>
      </c>
      <c r="F45" s="60"/>
      <c r="G45" s="191" t="s">
        <v>96</v>
      </c>
      <c r="H45" s="191" t="s">
        <v>96</v>
      </c>
      <c r="I45" s="191" t="s">
        <v>96</v>
      </c>
      <c r="J45" s="60" t="s">
        <v>96</v>
      </c>
      <c r="K45" s="60"/>
      <c r="L45" s="60"/>
      <c r="M45" s="191" t="s">
        <v>96</v>
      </c>
      <c r="N45" s="191" t="s">
        <v>96</v>
      </c>
      <c r="O45" s="60"/>
      <c r="P45" s="60" t="s">
        <v>96</v>
      </c>
      <c r="Q45" s="60" t="s">
        <v>96</v>
      </c>
      <c r="R45" s="60"/>
      <c r="S45" s="60">
        <f>MATCH($A45,'from RC spring'!Q$6:Q$23,0)</f>
        <v>6</v>
      </c>
      <c r="T45" s="60"/>
      <c r="U45" s="60"/>
      <c r="V45" t="str">
        <f t="shared" si="0"/>
        <v>Misty-two-six</v>
      </c>
    </row>
    <row r="46" spans="1:22" ht="13.5" thickBot="1">
      <c r="A46" s="88">
        <v>220</v>
      </c>
      <c r="B46" s="106" t="s">
        <v>127</v>
      </c>
      <c r="C46" s="107" t="s">
        <v>85</v>
      </c>
      <c r="D46" s="60">
        <f>MATCH($A46,'from RC spring'!B$6:B$23,0)</f>
        <v>7</v>
      </c>
      <c r="E46" s="60">
        <f>MATCH($A46,'from RC spring'!C$6:C$23,0)</f>
        <v>8</v>
      </c>
      <c r="F46" s="60"/>
      <c r="G46" s="191" t="s">
        <v>96</v>
      </c>
      <c r="H46" s="191" t="s">
        <v>96</v>
      </c>
      <c r="I46" s="191" t="s">
        <v>96</v>
      </c>
      <c r="J46" s="60" t="s">
        <v>208</v>
      </c>
      <c r="K46" s="60"/>
      <c r="L46" s="60"/>
      <c r="M46" s="60">
        <f>MATCH($A46,'from RC spring'!K$6:K$23,0)</f>
        <v>4</v>
      </c>
      <c r="N46" s="60">
        <f>MATCH($A46,'from RC spring'!L$6:L$23,0)</f>
        <v>3</v>
      </c>
      <c r="O46" s="60"/>
      <c r="P46" s="60">
        <f>MATCH($A46,'from RC spring'!N$6:N$23,0)</f>
        <v>4</v>
      </c>
      <c r="Q46" s="60">
        <f>MATCH($A46,'from RC spring'!O$6:O$23,0)</f>
        <v>8</v>
      </c>
      <c r="R46" s="60"/>
      <c r="S46" s="60">
        <f>MATCH($A46,'from RC spring'!Q$6:Q$23,0)</f>
        <v>3</v>
      </c>
      <c r="T46" s="60"/>
      <c r="U46" s="60"/>
      <c r="V46" t="str">
        <f t="shared" si="0"/>
        <v>Stercus Accidit</v>
      </c>
    </row>
    <row r="47" spans="1:22" ht="13.5" thickBot="1">
      <c r="A47" s="87">
        <v>667</v>
      </c>
      <c r="B47" s="79" t="s">
        <v>204</v>
      </c>
      <c r="C47" s="80" t="s">
        <v>43</v>
      </c>
      <c r="D47" s="60">
        <f>MATCH($A47,'from RC spring'!B$6:B$23,0)</f>
        <v>1</v>
      </c>
      <c r="E47" s="60">
        <f>MATCH($A47,'from RC spring'!C$6:C$23,0)</f>
        <v>7</v>
      </c>
      <c r="F47" s="60"/>
      <c r="G47" s="60">
        <f>MATCH($A47,'from RC spring'!E$6:E$23,0)</f>
        <v>2</v>
      </c>
      <c r="H47" s="60">
        <f>MATCH($A47,'from RC spring'!F$6:F$23,0)</f>
        <v>1</v>
      </c>
      <c r="I47" s="60">
        <f>MATCH($A47,'from RC spring'!G$6:G$23,0)</f>
        <v>1</v>
      </c>
      <c r="J47" s="60">
        <f>MATCH($A47,'from RC spring'!H$6:H$23,0)</f>
        <v>1</v>
      </c>
      <c r="K47" s="60"/>
      <c r="L47" s="60"/>
      <c r="M47" s="60">
        <f>MATCH($A47,'from RC spring'!K$6:K$23,0)</f>
        <v>7</v>
      </c>
      <c r="N47" s="60">
        <f>MATCH($A47,'from RC spring'!L$6:L$23,0)</f>
        <v>4</v>
      </c>
      <c r="O47" s="60"/>
      <c r="P47" s="60">
        <f>MATCH($A47,'from RC spring'!N$6:N$23,0)</f>
        <v>1</v>
      </c>
      <c r="Q47" s="60">
        <f>MATCH($A47,'from RC spring'!O$6:O$23,0)</f>
        <v>4</v>
      </c>
      <c r="R47" s="60"/>
      <c r="S47" s="60">
        <f>MATCH($A47,'from RC spring'!Q$6:Q$23,0)</f>
        <v>2</v>
      </c>
      <c r="T47" s="60"/>
      <c r="U47" s="60"/>
      <c r="V47" t="str">
        <f t="shared" si="0"/>
        <v>Pressure</v>
      </c>
    </row>
    <row r="48" spans="1:22" ht="13.5" thickBot="1">
      <c r="A48" s="87">
        <v>97</v>
      </c>
      <c r="B48" s="81" t="s">
        <v>1</v>
      </c>
      <c r="C48" s="82" t="s">
        <v>40</v>
      </c>
      <c r="D48" s="60"/>
      <c r="E48" s="60"/>
      <c r="F48" s="60"/>
      <c r="G48" s="60"/>
      <c r="H48" s="60"/>
      <c r="I48" s="60"/>
      <c r="J48" s="100"/>
      <c r="K48" s="97"/>
      <c r="L48" s="98"/>
      <c r="M48" s="60"/>
      <c r="N48" s="60"/>
      <c r="O48" s="60"/>
      <c r="P48" s="60"/>
      <c r="Q48" s="60"/>
      <c r="R48" s="98"/>
      <c r="S48" s="60"/>
      <c r="T48" s="60"/>
      <c r="U48" s="99"/>
      <c r="V48" t="str">
        <f t="shared" si="0"/>
        <v>Schatz</v>
      </c>
    </row>
    <row r="49" spans="1:22" ht="12.75">
      <c r="A49" s="93">
        <v>82</v>
      </c>
      <c r="B49" s="94" t="s">
        <v>201</v>
      </c>
      <c r="C49" s="95" t="s">
        <v>86</v>
      </c>
      <c r="D49" s="60"/>
      <c r="E49" s="60"/>
      <c r="F49" s="60"/>
      <c r="G49" s="60"/>
      <c r="H49" s="60"/>
      <c r="I49" s="60"/>
      <c r="J49" s="59"/>
      <c r="K49" s="44"/>
      <c r="L49" s="68"/>
      <c r="M49" s="60"/>
      <c r="N49" s="60"/>
      <c r="O49" s="60"/>
      <c r="P49" s="60"/>
      <c r="Q49" s="60"/>
      <c r="R49" s="68"/>
      <c r="S49" s="60"/>
      <c r="T49" s="60"/>
      <c r="U49" s="64"/>
      <c r="V49" t="str">
        <f t="shared" si="0"/>
        <v>Sole Survivor</v>
      </c>
    </row>
    <row r="50" spans="1:22" ht="13.5" thickBot="1">
      <c r="A50" s="88">
        <v>154</v>
      </c>
      <c r="B50" s="89" t="s">
        <v>205</v>
      </c>
      <c r="C50" s="90" t="s">
        <v>206</v>
      </c>
      <c r="D50" s="63"/>
      <c r="E50" s="44"/>
      <c r="F50" s="68"/>
      <c r="G50" s="63"/>
      <c r="H50" s="44"/>
      <c r="I50" s="64"/>
      <c r="J50" s="59"/>
      <c r="K50" s="44"/>
      <c r="L50" s="68"/>
      <c r="M50" s="63"/>
      <c r="N50" s="44"/>
      <c r="O50" s="64"/>
      <c r="P50" s="59"/>
      <c r="Q50" s="44"/>
      <c r="R50" s="68"/>
      <c r="S50" s="63"/>
      <c r="T50" s="44"/>
      <c r="U50" s="64"/>
      <c r="V50" t="str">
        <f t="shared" si="0"/>
        <v>Panic-A-Track</v>
      </c>
    </row>
    <row r="51" spans="1:22" ht="12.75">
      <c r="A51" s="87"/>
      <c r="B51" s="81"/>
      <c r="C51" s="82"/>
      <c r="D51" s="63"/>
      <c r="E51" s="44"/>
      <c r="F51" s="68"/>
      <c r="G51" s="63"/>
      <c r="H51" s="44"/>
      <c r="I51" s="64"/>
      <c r="J51" s="59"/>
      <c r="K51" s="44"/>
      <c r="L51" s="68"/>
      <c r="M51" s="63"/>
      <c r="N51" s="44"/>
      <c r="O51" s="64"/>
      <c r="P51" s="59"/>
      <c r="Q51" s="44"/>
      <c r="R51" s="68"/>
      <c r="S51" s="63"/>
      <c r="T51" s="44"/>
      <c r="U51" s="64"/>
      <c r="V51">
        <f t="shared" si="0"/>
      </c>
    </row>
    <row r="52" spans="1:21" ht="13.5" thickBot="1">
      <c r="A52" s="108"/>
      <c r="B52" s="116"/>
      <c r="C52" s="117"/>
      <c r="D52" s="111"/>
      <c r="E52" s="112"/>
      <c r="F52" s="113"/>
      <c r="G52" s="111"/>
      <c r="H52" s="112"/>
      <c r="I52" s="114"/>
      <c r="J52" s="115"/>
      <c r="K52" s="112"/>
      <c r="L52" s="113"/>
      <c r="M52" s="111"/>
      <c r="N52" s="112"/>
      <c r="O52" s="114"/>
      <c r="P52" s="115"/>
      <c r="Q52" s="112"/>
      <c r="R52" s="113"/>
      <c r="S52" s="111"/>
      <c r="T52" s="112"/>
      <c r="U52" s="114"/>
    </row>
    <row r="53" spans="1:21" ht="12.75">
      <c r="A53" s="101"/>
      <c r="B53" s="118"/>
      <c r="C53" s="119"/>
      <c r="D53" s="60"/>
      <c r="E53" s="61"/>
      <c r="F53" s="104"/>
      <c r="G53" s="60"/>
      <c r="H53" s="61"/>
      <c r="I53" s="62"/>
      <c r="J53" s="105"/>
      <c r="K53" s="61"/>
      <c r="L53" s="104"/>
      <c r="M53" s="60"/>
      <c r="N53" s="61"/>
      <c r="O53" s="62"/>
      <c r="P53" s="105"/>
      <c r="Q53" s="61"/>
      <c r="R53" s="104"/>
      <c r="S53" s="60"/>
      <c r="T53" s="61"/>
      <c r="U53" s="62"/>
    </row>
    <row r="54" spans="1:29" ht="12.75">
      <c r="A54" s="87"/>
      <c r="B54" s="79"/>
      <c r="C54" s="80"/>
      <c r="D54" s="63"/>
      <c r="E54" s="44"/>
      <c r="F54" s="68"/>
      <c r="G54" s="63"/>
      <c r="H54" s="44"/>
      <c r="I54" s="64"/>
      <c r="J54" s="59"/>
      <c r="K54" s="44"/>
      <c r="L54" s="68"/>
      <c r="M54" s="63"/>
      <c r="N54" s="44"/>
      <c r="O54" s="64"/>
      <c r="P54" s="59"/>
      <c r="Q54" s="44"/>
      <c r="R54" s="68"/>
      <c r="S54" s="63"/>
      <c r="T54" s="44"/>
      <c r="U54" s="64"/>
      <c r="AB54" t="s">
        <v>77</v>
      </c>
      <c r="AC54" s="39">
        <f>MATCH(Races_Sailed,$D60:$U60,0)</f>
        <v>16</v>
      </c>
    </row>
    <row r="55" spans="1:29" ht="12.75">
      <c r="A55" s="87"/>
      <c r="B55" s="79"/>
      <c r="C55" s="80"/>
      <c r="D55" s="63"/>
      <c r="E55" s="44"/>
      <c r="F55" s="68"/>
      <c r="G55" s="63"/>
      <c r="H55" s="44"/>
      <c r="I55" s="64"/>
      <c r="J55" s="59"/>
      <c r="K55" s="44"/>
      <c r="L55" s="68"/>
      <c r="M55" s="63"/>
      <c r="N55" s="44"/>
      <c r="O55" s="64"/>
      <c r="P55" s="59"/>
      <c r="Q55" s="44"/>
      <c r="R55" s="68"/>
      <c r="S55" s="63"/>
      <c r="T55" s="44"/>
      <c r="U55" s="64"/>
      <c r="AB55" t="s">
        <v>78</v>
      </c>
      <c r="AC55" s="39">
        <f>MATCH(Races_Sailed-1,$D60:$U60,0)</f>
        <v>14</v>
      </c>
    </row>
    <row r="56" spans="1:29" ht="12.75">
      <c r="A56" s="87"/>
      <c r="B56" s="79"/>
      <c r="C56" s="80"/>
      <c r="D56" s="63"/>
      <c r="E56" s="44"/>
      <c r="F56" s="68"/>
      <c r="G56" s="63"/>
      <c r="H56" s="44"/>
      <c r="I56" s="64"/>
      <c r="J56" s="59"/>
      <c r="K56" s="44"/>
      <c r="L56" s="68"/>
      <c r="M56" s="63"/>
      <c r="N56" s="44"/>
      <c r="O56" s="64"/>
      <c r="P56" s="59"/>
      <c r="Q56" s="44"/>
      <c r="R56" s="68"/>
      <c r="S56" s="63"/>
      <c r="T56" s="44"/>
      <c r="U56" s="64"/>
      <c r="AB56" t="s">
        <v>79</v>
      </c>
      <c r="AC56" s="58">
        <f>COUNT($W$64:$W$88)</f>
        <v>15</v>
      </c>
    </row>
    <row r="57" spans="1:23" ht="13.5" thickBot="1">
      <c r="A57" s="88"/>
      <c r="B57" s="89"/>
      <c r="C57" s="90"/>
      <c r="D57" s="65"/>
      <c r="E57" s="66"/>
      <c r="F57" s="75"/>
      <c r="G57" s="65"/>
      <c r="H57" s="66"/>
      <c r="I57" s="67"/>
      <c r="J57" s="76"/>
      <c r="K57" s="66"/>
      <c r="L57" s="75"/>
      <c r="M57" s="65"/>
      <c r="N57" s="66"/>
      <c r="O57" s="67"/>
      <c r="P57" s="76"/>
      <c r="Q57" s="66"/>
      <c r="R57" s="75"/>
      <c r="S57" s="65"/>
      <c r="T57" s="66"/>
      <c r="U57" s="67"/>
      <c r="V57">
        <f>IF(B57=0,"",B57)</f>
      </c>
      <c r="W57">
        <f>IF(B57=0,"",B57)</f>
      </c>
    </row>
    <row r="58" spans="2:23" ht="12.75">
      <c r="B58" s="8" t="s">
        <v>28</v>
      </c>
      <c r="S58" s="1"/>
      <c r="T58" s="1"/>
      <c r="U58" s="1"/>
      <c r="V58" s="1"/>
      <c r="W58" s="2"/>
    </row>
    <row r="59" spans="3:49" ht="12.75">
      <c r="C59" s="8" t="s">
        <v>80</v>
      </c>
      <c r="D59" s="5">
        <f>COUNTA(D33:D57)-COUNTIF(D33:D57,"dnc")</f>
        <v>12</v>
      </c>
      <c r="E59" s="5">
        <f aca="true" t="shared" si="1" ref="E59:U59">COUNTA(E33:E57)-COUNTIF(E33:E57,"dnc")</f>
        <v>14</v>
      </c>
      <c r="F59" s="5">
        <f t="shared" si="1"/>
        <v>0</v>
      </c>
      <c r="G59" s="5">
        <f t="shared" si="1"/>
        <v>11</v>
      </c>
      <c r="H59" s="5">
        <f t="shared" si="1"/>
        <v>11</v>
      </c>
      <c r="I59" s="5">
        <f t="shared" si="1"/>
        <v>10</v>
      </c>
      <c r="J59" s="5">
        <f t="shared" si="1"/>
        <v>14</v>
      </c>
      <c r="K59" s="5">
        <f t="shared" si="1"/>
        <v>0</v>
      </c>
      <c r="L59" s="5">
        <f t="shared" si="1"/>
        <v>0</v>
      </c>
      <c r="M59" s="5">
        <f t="shared" si="1"/>
        <v>13</v>
      </c>
      <c r="N59" s="5">
        <f t="shared" si="1"/>
        <v>13</v>
      </c>
      <c r="O59" s="5">
        <f t="shared" si="1"/>
        <v>0</v>
      </c>
      <c r="P59" s="5">
        <f t="shared" si="1"/>
        <v>11</v>
      </c>
      <c r="Q59" s="5">
        <f t="shared" si="1"/>
        <v>11</v>
      </c>
      <c r="R59" s="5">
        <f t="shared" si="1"/>
        <v>0</v>
      </c>
      <c r="S59" s="5">
        <f t="shared" si="1"/>
        <v>15</v>
      </c>
      <c r="T59" s="5">
        <f t="shared" si="1"/>
        <v>0</v>
      </c>
      <c r="U59" s="5">
        <f t="shared" si="1"/>
        <v>0</v>
      </c>
      <c r="V59" s="1"/>
      <c r="W59" s="1"/>
      <c r="X59" s="1"/>
      <c r="Y59" s="1"/>
      <c r="Z59" s="1"/>
      <c r="AA59" s="1"/>
      <c r="AD59" s="29"/>
      <c r="AE59" s="32" t="s">
        <v>62</v>
      </c>
      <c r="AF59" s="33"/>
      <c r="AG59" s="33"/>
      <c r="AH59" s="33"/>
      <c r="AI59" s="33"/>
      <c r="AJ59" s="33"/>
      <c r="AK59" s="33"/>
      <c r="AL59" s="33"/>
      <c r="AM59" s="33"/>
      <c r="AN59" s="33"/>
      <c r="AO59" s="33"/>
      <c r="AP59" s="34"/>
      <c r="AQ59" s="29" t="s">
        <v>61</v>
      </c>
      <c r="AR59" s="29" t="s">
        <v>70</v>
      </c>
      <c r="AS59" s="29" t="s">
        <v>70</v>
      </c>
      <c r="AT59" s="29" t="s">
        <v>67</v>
      </c>
      <c r="AU59" s="29" t="s">
        <v>69</v>
      </c>
      <c r="AV59" s="29" t="s">
        <v>72</v>
      </c>
      <c r="AW59" s="42" t="s">
        <v>71</v>
      </c>
    </row>
    <row r="60" spans="2:49" ht="12.75">
      <c r="B60" s="38"/>
      <c r="C60" s="38" t="s">
        <v>66</v>
      </c>
      <c r="D60" s="58">
        <f>IF(D59&gt;3,1,"")</f>
        <v>1</v>
      </c>
      <c r="E60" s="58">
        <f>IF(E59&gt;3,COUNT($D60:D60)+1,"")</f>
        <v>2</v>
      </c>
      <c r="F60" s="58">
        <f>IF(F59&gt;3,COUNT($D60:E60)+1,"")</f>
      </c>
      <c r="G60" s="58">
        <f>IF(G59&gt;3,COUNT($D60:F60)+1,"")</f>
        <v>3</v>
      </c>
      <c r="H60" s="58">
        <f>IF(H59&gt;3,COUNT($D60:G60)+1,"")</f>
        <v>4</v>
      </c>
      <c r="I60" s="58">
        <f>IF(I59&gt;3,COUNT($D60:H60)+1,"")</f>
        <v>5</v>
      </c>
      <c r="J60" s="58">
        <f>IF(J59&gt;3,COUNT($D60:I60)+1,"")</f>
        <v>6</v>
      </c>
      <c r="K60" s="58">
        <f>IF(K59&gt;3,COUNT($D60:J60)+1,"")</f>
      </c>
      <c r="L60" s="58">
        <f>IF(L59&gt;3,COUNT($D60:K60)+1,"")</f>
      </c>
      <c r="M60" s="58">
        <f>IF(M59&gt;3,COUNT($D60:L60)+1,"")</f>
        <v>7</v>
      </c>
      <c r="N60" s="58">
        <f>IF(N59&gt;3,COUNT($D60:M60)+1,"")</f>
        <v>8</v>
      </c>
      <c r="O60" s="58">
        <f>IF(O59&gt;3,COUNT($D60:N60)+1,"")</f>
      </c>
      <c r="P60" s="58">
        <f>IF(P59&gt;3,COUNT($D60:O60)+1,"")</f>
        <v>9</v>
      </c>
      <c r="Q60" s="58">
        <f>IF(Q59&gt;3,COUNT($D60:P60)+1,"")</f>
        <v>10</v>
      </c>
      <c r="R60" s="58">
        <f>IF(R59&gt;3,COUNT($D60:Q60)+1,"")</f>
      </c>
      <c r="S60" s="58">
        <f>IF(S59&gt;3,COUNT($D60:R60)+1,"")</f>
        <v>11</v>
      </c>
      <c r="T60" s="58">
        <f>IF(T59&gt;3,COUNT($D60:S60)+1,"")</f>
      </c>
      <c r="U60" s="58">
        <f>IF(U59&gt;3,COUNT($D60:T60)+1,"")</f>
      </c>
      <c r="V60" s="1"/>
      <c r="W60" s="1"/>
      <c r="X60" s="1"/>
      <c r="Y60" s="1"/>
      <c r="Z60" s="1"/>
      <c r="AA60" s="1"/>
      <c r="AD60" s="30"/>
      <c r="AE60" s="18"/>
      <c r="AF60" s="19"/>
      <c r="AG60" s="19"/>
      <c r="AH60" s="19"/>
      <c r="AI60" s="19"/>
      <c r="AJ60" s="19"/>
      <c r="AK60" s="19"/>
      <c r="AL60" s="19"/>
      <c r="AM60" s="19"/>
      <c r="AN60" s="19"/>
      <c r="AO60" s="19"/>
      <c r="AP60" s="19"/>
      <c r="AQ60" s="30"/>
      <c r="AR60" s="30"/>
      <c r="AS60" s="30"/>
      <c r="AT60" s="30"/>
      <c r="AU60" s="30"/>
      <c r="AV60" s="30"/>
      <c r="AW60" s="41"/>
    </row>
    <row r="61" spans="2:49" ht="12.75">
      <c r="B61" s="38"/>
      <c r="C61" s="38" t="s">
        <v>56</v>
      </c>
      <c r="D61" s="58">
        <v>1</v>
      </c>
      <c r="E61" s="58">
        <v>1</v>
      </c>
      <c r="F61" s="58">
        <v>1</v>
      </c>
      <c r="G61" s="58">
        <v>2</v>
      </c>
      <c r="H61" s="58">
        <v>2</v>
      </c>
      <c r="I61" s="58">
        <v>2</v>
      </c>
      <c r="J61" s="58">
        <v>3</v>
      </c>
      <c r="K61" s="58">
        <v>3</v>
      </c>
      <c r="L61" s="58">
        <v>3</v>
      </c>
      <c r="M61" s="58">
        <v>4</v>
      </c>
      <c r="N61" s="58">
        <v>4</v>
      </c>
      <c r="O61" s="58">
        <v>4</v>
      </c>
      <c r="P61" s="58">
        <v>5</v>
      </c>
      <c r="Q61" s="58">
        <v>5</v>
      </c>
      <c r="R61" s="58">
        <v>5</v>
      </c>
      <c r="S61" s="58">
        <v>6</v>
      </c>
      <c r="T61" s="58">
        <v>6</v>
      </c>
      <c r="U61" s="58">
        <v>6</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2:49" ht="24.75" customHeight="1">
      <c r="B62" s="121" t="s">
        <v>83</v>
      </c>
      <c r="C62" s="4"/>
      <c r="D62" s="3"/>
      <c r="E62" s="3"/>
      <c r="F62" s="3"/>
      <c r="G62" s="3"/>
      <c r="H62" s="3"/>
      <c r="I62" s="3"/>
      <c r="J62" s="3"/>
      <c r="K62" s="3"/>
      <c r="L62" s="3"/>
      <c r="M62" s="3"/>
      <c r="N62" s="3"/>
      <c r="O62" s="3"/>
      <c r="P62" s="6"/>
      <c r="Q62" s="6"/>
      <c r="R62" s="6"/>
      <c r="S62" s="6"/>
      <c r="T62" s="6"/>
      <c r="U62" s="6"/>
      <c r="V62" s="1"/>
      <c r="W62" s="1" t="s">
        <v>58</v>
      </c>
      <c r="X62" s="1" t="s">
        <v>5</v>
      </c>
      <c r="Y62" s="1" t="s">
        <v>8</v>
      </c>
      <c r="Z62" s="1" t="s">
        <v>6</v>
      </c>
      <c r="AA62" s="1"/>
      <c r="AD62" s="30" t="s">
        <v>81</v>
      </c>
      <c r="AE62" s="18" t="s">
        <v>59</v>
      </c>
      <c r="AF62" s="19"/>
      <c r="AG62" s="19"/>
      <c r="AH62" s="19"/>
      <c r="AI62" s="19"/>
      <c r="AJ62" s="20"/>
      <c r="AK62" s="18" t="s">
        <v>60</v>
      </c>
      <c r="AL62" s="19"/>
      <c r="AM62" s="19"/>
      <c r="AN62" s="19"/>
      <c r="AO62" s="19"/>
      <c r="AP62" s="19"/>
      <c r="AQ62" s="30" t="s">
        <v>48</v>
      </c>
      <c r="AR62" s="30" t="s">
        <v>63</v>
      </c>
      <c r="AS62" s="30" t="s">
        <v>63</v>
      </c>
      <c r="AT62" s="30" t="s">
        <v>68</v>
      </c>
      <c r="AU62" s="30" t="s">
        <v>67</v>
      </c>
      <c r="AV62" s="30" t="s">
        <v>73</v>
      </c>
      <c r="AW62" s="41" t="s">
        <v>63</v>
      </c>
    </row>
    <row r="63" spans="1:49" s="15" customFormat="1" ht="12.75">
      <c r="A63" s="17" t="s">
        <v>75</v>
      </c>
      <c r="B63" s="15" t="s">
        <v>74</v>
      </c>
      <c r="C63" s="15" t="s">
        <v>76</v>
      </c>
      <c r="D63" s="16">
        <f>D32</f>
        <v>39954</v>
      </c>
      <c r="E63" s="16">
        <f aca="true" t="shared" si="2" ref="E63:U63">E32</f>
        <v>39954</v>
      </c>
      <c r="F63" s="16">
        <f t="shared" si="2"/>
        <v>39954</v>
      </c>
      <c r="G63" s="16">
        <f t="shared" si="2"/>
        <v>39961</v>
      </c>
      <c r="H63" s="16">
        <f t="shared" si="2"/>
        <v>39961</v>
      </c>
      <c r="I63" s="16">
        <f t="shared" si="2"/>
        <v>39961</v>
      </c>
      <c r="J63" s="16">
        <f t="shared" si="2"/>
        <v>39968</v>
      </c>
      <c r="K63" s="16">
        <f t="shared" si="2"/>
        <v>39968</v>
      </c>
      <c r="L63" s="16">
        <f t="shared" si="2"/>
        <v>39968</v>
      </c>
      <c r="M63" s="16">
        <f t="shared" si="2"/>
        <v>39975</v>
      </c>
      <c r="N63" s="16">
        <f t="shared" si="2"/>
        <v>39975</v>
      </c>
      <c r="O63" s="16">
        <f t="shared" si="2"/>
        <v>39975</v>
      </c>
      <c r="P63" s="16">
        <f t="shared" si="2"/>
        <v>39982</v>
      </c>
      <c r="Q63" s="16">
        <f t="shared" si="2"/>
        <v>39982</v>
      </c>
      <c r="R63" s="16">
        <f t="shared" si="2"/>
        <v>39982</v>
      </c>
      <c r="S63" s="16">
        <f t="shared" si="2"/>
        <v>39989</v>
      </c>
      <c r="T63" s="16">
        <f t="shared" si="2"/>
        <v>39989</v>
      </c>
      <c r="U63" s="16">
        <f t="shared" si="2"/>
        <v>39989</v>
      </c>
      <c r="V63" s="17" t="s">
        <v>7</v>
      </c>
      <c r="W63" s="17" t="s">
        <v>4</v>
      </c>
      <c r="X63" s="17" t="s">
        <v>49</v>
      </c>
      <c r="Y63" s="17" t="s">
        <v>9</v>
      </c>
      <c r="Z63" s="17" t="s">
        <v>7</v>
      </c>
      <c r="AA63" s="17" t="s">
        <v>16</v>
      </c>
      <c r="AB63" s="15" t="s">
        <v>74</v>
      </c>
      <c r="AD63" s="31" t="s">
        <v>82</v>
      </c>
      <c r="AE63" s="21" t="s">
        <v>50</v>
      </c>
      <c r="AF63" s="15" t="s">
        <v>51</v>
      </c>
      <c r="AG63" s="15" t="s">
        <v>52</v>
      </c>
      <c r="AH63" s="15" t="s">
        <v>53</v>
      </c>
      <c r="AI63" s="15" t="s">
        <v>54</v>
      </c>
      <c r="AJ63" s="22" t="s">
        <v>55</v>
      </c>
      <c r="AK63" s="21" t="s">
        <v>50</v>
      </c>
      <c r="AL63" s="15" t="s">
        <v>51</v>
      </c>
      <c r="AM63" s="15" t="s">
        <v>52</v>
      </c>
      <c r="AN63" s="15" t="s">
        <v>53</v>
      </c>
      <c r="AO63" s="15" t="s">
        <v>54</v>
      </c>
      <c r="AP63" s="15" t="s">
        <v>55</v>
      </c>
      <c r="AQ63" s="31" t="s">
        <v>56</v>
      </c>
      <c r="AR63" s="31" t="s">
        <v>64</v>
      </c>
      <c r="AS63" s="31" t="s">
        <v>65</v>
      </c>
      <c r="AT63" s="31" t="s">
        <v>4</v>
      </c>
      <c r="AU63" s="31" t="s">
        <v>4</v>
      </c>
      <c r="AV63" s="31" t="s">
        <v>69</v>
      </c>
      <c r="AW63" s="31" t="s">
        <v>65</v>
      </c>
    </row>
    <row r="64" spans="1:49" ht="12.75">
      <c r="A64" s="49">
        <f>IF($A33=0,"",$A33)</f>
        <v>591</v>
      </c>
      <c r="B64" s="50" t="str">
        <f>IF($B33=0,"",$B33)</f>
        <v>Shamrock VI</v>
      </c>
      <c r="C64" s="50" t="str">
        <f>IF($C33=0,"",$C33)</f>
        <v>Mullen</v>
      </c>
      <c r="D64" s="47" t="str">
        <f aca="true" t="shared" si="3" ref="D64:D88">IF(OR(D33="dnf",D33="dsq",D33="ocs",D33="raf",D33="dns"),D$59+1,IF(D33="dnc",IF($AQ64=D$61,"bye",D$59+1),D33))</f>
        <v>bye</v>
      </c>
      <c r="E64" s="47">
        <f aca="true" t="shared" si="4" ref="E64:U79">IF(OR(E33="dnf",E33="dsq",E33="ocs",E33="raf",E33="dns"),E$59+1,IF(E33="dnc",IF($AQ64=E$61,"bye",E$59+1),E33))</f>
        <v>1</v>
      </c>
      <c r="F64" s="47">
        <f t="shared" si="4"/>
        <v>0</v>
      </c>
      <c r="G64" s="47">
        <f t="shared" si="4"/>
        <v>8</v>
      </c>
      <c r="H64" s="47">
        <f t="shared" si="4"/>
        <v>6</v>
      </c>
      <c r="I64" s="47">
        <f t="shared" si="4"/>
        <v>7</v>
      </c>
      <c r="J64" s="47">
        <f t="shared" si="4"/>
        <v>7</v>
      </c>
      <c r="K64" s="47">
        <f t="shared" si="4"/>
        <v>0</v>
      </c>
      <c r="L64" s="47">
        <f t="shared" si="4"/>
        <v>0</v>
      </c>
      <c r="M64" s="47">
        <f t="shared" si="4"/>
        <v>10</v>
      </c>
      <c r="N64" s="47">
        <f t="shared" si="4"/>
        <v>6</v>
      </c>
      <c r="O64" s="47">
        <f t="shared" si="4"/>
        <v>0</v>
      </c>
      <c r="P64" s="47">
        <f t="shared" si="4"/>
        <v>10</v>
      </c>
      <c r="Q64" s="47">
        <f t="shared" si="4"/>
        <v>6</v>
      </c>
      <c r="R64" s="47">
        <f t="shared" si="4"/>
        <v>0</v>
      </c>
      <c r="S64" s="47">
        <f t="shared" si="4"/>
        <v>10</v>
      </c>
      <c r="T64" s="47">
        <f t="shared" si="4"/>
        <v>0</v>
      </c>
      <c r="U64" s="47">
        <f t="shared" si="4"/>
        <v>0</v>
      </c>
      <c r="V64" s="47">
        <f aca="true" t="shared" si="5" ref="V64:V80">IF(AQ64&gt;0,INDEX(AK64:AP64,AQ64),0)</f>
        <v>1</v>
      </c>
      <c r="W64" s="47">
        <f>IF(SUM(D64:U64)&gt;0,SUM(D64:U64),"")</f>
        <v>71</v>
      </c>
      <c r="X64" s="47">
        <f>IF(Throwouts&gt;0,LARGE((D64:U64),1),0)+IF(Throwouts&gt;1,LARGE((D64:U64),2),0)+IF(Throwouts&gt;2,LARGE((D64:U64),2),0)+IF(Throwouts&gt;3,LARGE((D64:U64),3),0)</f>
        <v>10</v>
      </c>
      <c r="Y64" s="47">
        <f>IF(W64="",0,W64-X64)</f>
        <v>61</v>
      </c>
      <c r="Z64" s="48">
        <f>IF(W64="",0,Y64*(Races_Sailed-Throwouts)/(Races_Sailed-Throwouts-V64)+(AS64*0.001)+(AW64*0.00001))</f>
        <v>67.78287777777777</v>
      </c>
      <c r="AA64" s="49">
        <f>IF(RANK(Z64,Z$64:Z$88,1)=1,"",RANK(Z64,Z$64:Z$88,1)-25+ScoredBoats)</f>
        <v>8</v>
      </c>
      <c r="AB64" s="50" t="str">
        <f>IF($B33=0,"",$B33)</f>
        <v>Shamrock VI</v>
      </c>
      <c r="AC64" s="85"/>
      <c r="AD64" s="37">
        <f aca="true" t="shared" si="6" ref="AD64:AD88">IF(AA95="",0,MATCH(AA95,AA$64:AA$88,0))</f>
        <v>15</v>
      </c>
      <c r="AE64" s="23">
        <f aca="true" t="shared" si="7" ref="AE64:AE88">IF($D33="dnc",$D$59+1,0)+IF($E33="dnc",$E$59+1,0)+IF($F33="dnc",$F$59+1,0)</f>
        <v>13</v>
      </c>
      <c r="AF64" s="24">
        <f>IF($G33="dnc",$G$59+1,0)+IF($H33="dnc",$H$59+1,0)+IF($I33="dnc",$I$59+1,0)</f>
        <v>0</v>
      </c>
      <c r="AG64" s="24">
        <f aca="true" t="shared" si="8" ref="AG64:AG88">IF($J33="dnc",$J$59+1,0)+IF($K33="dnc",$K$59+1,0)+IF($L33="dnc",$L$59+1,0)</f>
        <v>0</v>
      </c>
      <c r="AH64" s="24">
        <f aca="true" t="shared" si="9" ref="AH64:AH88">IF($M33="dnc",$M$59+1,0)+IF($N33="dnc",$N$59+1,0)+IF($O33="dnc",$O$59+1,0)</f>
        <v>0</v>
      </c>
      <c r="AI64" s="24">
        <f aca="true" t="shared" si="10" ref="AI64:AI88">IF($P33="dnc",$P$59+1,0)+IF($Q33="dnc",$Q$59+1,0)+IF($R33="dnc",$R$59+1,0)</f>
        <v>0</v>
      </c>
      <c r="AJ64" s="25">
        <f aca="true" t="shared" si="11" ref="AJ64:AJ88">IF($S33="dnc",$S$59+1,0)+IF($T33="dnc",$T$59+1,0)+IF($U33="dnc",$U$59+1,0)</f>
        <v>0</v>
      </c>
      <c r="AK64" s="23">
        <f>COUNTIF(D33:F33,"dnc")</f>
        <v>1</v>
      </c>
      <c r="AL64" s="24">
        <f>COUNTIF(G33:I33,"dnc")</f>
        <v>0</v>
      </c>
      <c r="AM64" s="24">
        <f>COUNTIF(J33:L33,"dnc")</f>
        <v>0</v>
      </c>
      <c r="AN64" s="24">
        <f>COUNTIF(M33:O33,"dnc")</f>
        <v>0</v>
      </c>
      <c r="AO64" s="24">
        <f>COUNTIF(P33:R33,"dnc")</f>
        <v>0</v>
      </c>
      <c r="AP64" s="24">
        <f>COUNTIF(S33:U33,"dnc")</f>
        <v>0</v>
      </c>
      <c r="AQ64" s="35">
        <f>IF(SUM(AE64:AJ64)&gt;0,MATCH(MAX(AE64:AJ64),AE64:AJ64,0),0)</f>
        <v>1</v>
      </c>
      <c r="AR64" s="40">
        <f>IF(W64&gt;0,((((((((((((((((COUNTIF(D64:U64,1))*10+COUNTIF(D64:U64,2))*10+COUNTIF(D64:U64,3))*10+COUNTIF(D64:U64,4))*10+COUNTIF(D64:U64,5))*10+COUNTIF(D64:U64,6))*10+COUNTIF(D64:U64,7))*10+COUNTIF(D64:U64,8))*10+COUNTIF(D64:U64,9))*10+COUNTIF(D64:U64,10))*10+COUNTIF(D64:U64,11))*10+COUNTIF(D64:U64,12))*10+COUNTIF(D64:U64,13))*10+COUNTIF(D64:U64,14))*10+COUNTIF(D64:U64,15))*10+COUNTIF(D64:U64,16))*10+COUNTIF(D64:U64,17),0)</f>
        <v>10000321030000000</v>
      </c>
      <c r="AS64" s="37">
        <f>IF($Y64=0,0,(RANK($AR64,$AR$64:$AR$88,0)))</f>
        <v>5</v>
      </c>
      <c r="AT64" s="45">
        <f aca="true" t="shared" si="12" ref="AT64:AT88">IF(INDEX($D64:$U64,LastRaceIndex)="bye",$Y64/(Races_Sailed-Throwouts),INDEX($D64:$U64,LastRaceIndex))</f>
        <v>10</v>
      </c>
      <c r="AU64" s="45">
        <f aca="true" t="shared" si="13" ref="AU64:AU88">IF(INDEX($D64:$U64,NextLastIndex)="bye",$Y64/(Races_Sailed-Throwouts),INDEX($D64:$U64,NextLastIndex))</f>
        <v>6</v>
      </c>
      <c r="AV64" s="46">
        <f>AT64*100+AU64</f>
        <v>1006</v>
      </c>
      <c r="AW64" s="37">
        <f>IF($Y64="",0,(RANK($AV64,$AV$64:$AV$88,1))-25+C$19)</f>
        <v>10</v>
      </c>
    </row>
    <row r="65" spans="1:49" ht="12.75">
      <c r="A65" s="49">
        <f aca="true" t="shared" si="14" ref="A65:A87">IF($A34=0,"",$A34)</f>
        <v>52</v>
      </c>
      <c r="B65" s="50" t="str">
        <f aca="true" t="shared" si="15" ref="B65:B87">IF($B34=0,"",$B34)</f>
        <v>He's Baaack!</v>
      </c>
      <c r="C65" s="50" t="str">
        <f aca="true" t="shared" si="16" ref="C65:C87">IF($C34=0,"",$C34)</f>
        <v>Knowles</v>
      </c>
      <c r="D65" s="47">
        <f t="shared" si="3"/>
        <v>5</v>
      </c>
      <c r="E65" s="47">
        <f aca="true" t="shared" si="17" ref="E65:S65">IF(OR(E34="dnf",E34="dsq",E34="ocs",E34="raf",E34="dns"),E$59+1,IF(E34="dnc",IF($AQ65=E$61,"bye",E$59+1),E34))</f>
        <v>6</v>
      </c>
      <c r="F65" s="47">
        <f t="shared" si="17"/>
        <v>0</v>
      </c>
      <c r="G65" s="47">
        <f t="shared" si="17"/>
        <v>4</v>
      </c>
      <c r="H65" s="47">
        <f t="shared" si="17"/>
        <v>2</v>
      </c>
      <c r="I65" s="47">
        <f t="shared" si="17"/>
        <v>3</v>
      </c>
      <c r="J65" s="47">
        <f t="shared" si="17"/>
        <v>3</v>
      </c>
      <c r="K65" s="47">
        <f t="shared" si="17"/>
        <v>0</v>
      </c>
      <c r="L65" s="47">
        <f t="shared" si="17"/>
        <v>0</v>
      </c>
      <c r="M65" s="47">
        <f t="shared" si="17"/>
        <v>3</v>
      </c>
      <c r="N65" s="47">
        <f t="shared" si="17"/>
        <v>11</v>
      </c>
      <c r="O65" s="47">
        <f t="shared" si="17"/>
        <v>0</v>
      </c>
      <c r="P65" s="47" t="str">
        <f t="shared" si="17"/>
        <v>bye</v>
      </c>
      <c r="Q65" s="47" t="str">
        <f t="shared" si="17"/>
        <v>bye</v>
      </c>
      <c r="R65" s="47">
        <f t="shared" si="17"/>
        <v>0</v>
      </c>
      <c r="S65" s="47">
        <f t="shared" si="17"/>
        <v>14</v>
      </c>
      <c r="T65" s="47">
        <f t="shared" si="4"/>
        <v>0</v>
      </c>
      <c r="U65" s="47">
        <f t="shared" si="4"/>
        <v>0</v>
      </c>
      <c r="V65" s="47">
        <f t="shared" si="5"/>
        <v>2</v>
      </c>
      <c r="W65" s="47">
        <f aca="true" t="shared" si="18" ref="W65:W88">IF(SUM(D65:U65)&gt;0,SUM(D65:U65),"")</f>
        <v>51</v>
      </c>
      <c r="X65" s="47">
        <f aca="true" t="shared" si="19" ref="X65:X88">IF(Throwouts&gt;0,LARGE((D65:U65),1),0)+IF(Throwouts&gt;1,LARGE((D65:U65),2),0)+IF(Throwouts&gt;2,LARGE((D65:U65),2),0)+IF(Throwouts&gt;3,LARGE((D65:U65),3),0)</f>
        <v>14</v>
      </c>
      <c r="Y65" s="47">
        <f aca="true" t="shared" si="20" ref="Y65:Y88">IF(W65="",0,W65-X65)</f>
        <v>37</v>
      </c>
      <c r="Z65" s="48">
        <f aca="true" t="shared" si="21" ref="Z65:Z88">IF(W65="",0,Y65*(Races_Sailed-Throwouts)/(Races_Sailed-Throwouts-V65)+(AS65*0.001)+(AW65*0.00001))</f>
        <v>46.25614</v>
      </c>
      <c r="AA65" s="49">
        <f aca="true" t="shared" si="22" ref="AA65:AA88">IF(RANK(Z65,Z$64:Z$88,1)=1,"",RANK(Z65,Z$64:Z$88,1)-25+ScoredBoats)</f>
        <v>4</v>
      </c>
      <c r="AB65" s="50" t="str">
        <f aca="true" t="shared" si="23" ref="AB65:AB88">IF($B34=0,"",$B34)</f>
        <v>He's Baaack!</v>
      </c>
      <c r="AC65" s="85"/>
      <c r="AD65" s="37">
        <f t="shared" si="6"/>
        <v>4</v>
      </c>
      <c r="AE65" s="23">
        <f t="shared" si="7"/>
        <v>0</v>
      </c>
      <c r="AF65" s="24">
        <f aca="true" t="shared" si="24" ref="AF65:AF88">IF($G34="dnc",$G$59+1,0)+IF($H34="dnc",$H$59+1,0)+IF($I34="dnc",$I$59+1,0)</f>
        <v>0</v>
      </c>
      <c r="AG65" s="24">
        <f t="shared" si="8"/>
        <v>0</v>
      </c>
      <c r="AH65" s="24">
        <f t="shared" si="9"/>
        <v>0</v>
      </c>
      <c r="AI65" s="24">
        <f t="shared" si="10"/>
        <v>24</v>
      </c>
      <c r="AJ65" s="25">
        <f t="shared" si="11"/>
        <v>0</v>
      </c>
      <c r="AK65" s="23">
        <f aca="true" t="shared" si="25" ref="AK65:AK88">COUNTIF(D34:F34,"dnc")</f>
        <v>0</v>
      </c>
      <c r="AL65" s="24">
        <f aca="true" t="shared" si="26" ref="AL65:AL88">COUNTIF(G34:I34,"dnc")</f>
        <v>0</v>
      </c>
      <c r="AM65" s="24">
        <f aca="true" t="shared" si="27" ref="AM65:AM88">COUNTIF(J34:L34,"dnc")</f>
        <v>0</v>
      </c>
      <c r="AN65" s="24">
        <f aca="true" t="shared" si="28" ref="AN65:AN88">COUNTIF(M34:O34,"dnc")</f>
        <v>0</v>
      </c>
      <c r="AO65" s="24">
        <f aca="true" t="shared" si="29" ref="AO65:AO88">COUNTIF(P34:R34,"dnc")</f>
        <v>2</v>
      </c>
      <c r="AP65" s="24">
        <f aca="true" t="shared" si="30" ref="AP65:AP88">COUNTIF(S34:U34,"dnc")</f>
        <v>0</v>
      </c>
      <c r="AQ65" s="35">
        <f aca="true" t="shared" si="31" ref="AQ65:AQ88">IF(SUM(AE65:AJ65)&gt;0,MATCH(MAX(AE65:AJ65),AE65:AJ65,0),0)</f>
        <v>5</v>
      </c>
      <c r="AR65" s="40">
        <f aca="true" t="shared" si="32" ref="AR65:AR88">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1311100001001000</v>
      </c>
      <c r="AS65" s="37">
        <f aca="true" t="shared" si="33" ref="AS65:AS88">IF($Y65=0,0,(RANK($AR65,$AR$64:$AR$88,0)))</f>
        <v>6</v>
      </c>
      <c r="AT65" s="45">
        <f t="shared" si="12"/>
        <v>14</v>
      </c>
      <c r="AU65" s="45">
        <f t="shared" si="13"/>
        <v>3.7</v>
      </c>
      <c r="AV65" s="46">
        <f aca="true" t="shared" si="34" ref="AV65:AV88">AT65*100+AU65</f>
        <v>1403.7</v>
      </c>
      <c r="AW65" s="37">
        <f aca="true" t="shared" si="35" ref="AW65:AW88">IF($Y65=0,0,(RANK($AV65,$AV$64:$AV$88,1))-25+C$19)</f>
        <v>14</v>
      </c>
    </row>
    <row r="66" spans="1:49" ht="12.75">
      <c r="A66" s="49">
        <f t="shared" si="14"/>
        <v>205</v>
      </c>
      <c r="B66" s="50" t="str">
        <f t="shared" si="15"/>
        <v>The Office</v>
      </c>
      <c r="C66" s="50" t="str">
        <f t="shared" si="16"/>
        <v>Coneys</v>
      </c>
      <c r="D66" s="47">
        <f t="shared" si="3"/>
        <v>6</v>
      </c>
      <c r="E66" s="47">
        <f t="shared" si="4"/>
        <v>9</v>
      </c>
      <c r="F66" s="47">
        <f t="shared" si="4"/>
        <v>0</v>
      </c>
      <c r="G66" s="47">
        <f t="shared" si="4"/>
        <v>10</v>
      </c>
      <c r="H66" s="47">
        <f t="shared" si="4"/>
        <v>7</v>
      </c>
      <c r="I66" s="47">
        <f t="shared" si="4"/>
        <v>8</v>
      </c>
      <c r="J66" s="47">
        <f t="shared" si="4"/>
        <v>8</v>
      </c>
      <c r="K66" s="47">
        <f t="shared" si="4"/>
        <v>0</v>
      </c>
      <c r="L66" s="47">
        <f t="shared" si="4"/>
        <v>0</v>
      </c>
      <c r="M66" s="47">
        <f t="shared" si="4"/>
        <v>14</v>
      </c>
      <c r="N66" s="47">
        <f t="shared" si="4"/>
        <v>12</v>
      </c>
      <c r="O66" s="47">
        <f t="shared" si="4"/>
        <v>0</v>
      </c>
      <c r="P66" s="47" t="str">
        <f t="shared" si="4"/>
        <v>bye</v>
      </c>
      <c r="Q66" s="47" t="str">
        <f t="shared" si="4"/>
        <v>bye</v>
      </c>
      <c r="R66" s="47">
        <f t="shared" si="4"/>
        <v>0</v>
      </c>
      <c r="S66" s="47">
        <f t="shared" si="4"/>
        <v>8</v>
      </c>
      <c r="T66" s="47">
        <f t="shared" si="4"/>
        <v>0</v>
      </c>
      <c r="U66" s="47">
        <f t="shared" si="4"/>
        <v>0</v>
      </c>
      <c r="V66" s="47">
        <f t="shared" si="5"/>
        <v>2</v>
      </c>
      <c r="W66" s="47">
        <f t="shared" si="18"/>
        <v>82</v>
      </c>
      <c r="X66" s="47">
        <f t="shared" si="19"/>
        <v>14</v>
      </c>
      <c r="Y66" s="47">
        <f t="shared" si="20"/>
        <v>68</v>
      </c>
      <c r="Z66" s="48">
        <f t="shared" si="21"/>
        <v>85.01308</v>
      </c>
      <c r="AA66" s="49">
        <f t="shared" si="22"/>
        <v>11</v>
      </c>
      <c r="AB66" s="50" t="str">
        <f t="shared" si="23"/>
        <v>The Office</v>
      </c>
      <c r="AC66" s="85"/>
      <c r="AD66" s="37">
        <f t="shared" si="6"/>
        <v>11</v>
      </c>
      <c r="AE66" s="23">
        <f t="shared" si="7"/>
        <v>0</v>
      </c>
      <c r="AF66" s="24">
        <f t="shared" si="24"/>
        <v>0</v>
      </c>
      <c r="AG66" s="24">
        <f t="shared" si="8"/>
        <v>0</v>
      </c>
      <c r="AH66" s="24">
        <f t="shared" si="9"/>
        <v>0</v>
      </c>
      <c r="AI66" s="24">
        <f t="shared" si="10"/>
        <v>24</v>
      </c>
      <c r="AJ66" s="25">
        <f t="shared" si="11"/>
        <v>0</v>
      </c>
      <c r="AK66" s="23">
        <f t="shared" si="25"/>
        <v>0</v>
      </c>
      <c r="AL66" s="24">
        <f t="shared" si="26"/>
        <v>0</v>
      </c>
      <c r="AM66" s="24">
        <f t="shared" si="27"/>
        <v>0</v>
      </c>
      <c r="AN66" s="24">
        <f t="shared" si="28"/>
        <v>0</v>
      </c>
      <c r="AO66" s="24">
        <f t="shared" si="29"/>
        <v>2</v>
      </c>
      <c r="AP66" s="24">
        <f t="shared" si="30"/>
        <v>0</v>
      </c>
      <c r="AQ66" s="35">
        <f t="shared" si="31"/>
        <v>5</v>
      </c>
      <c r="AR66" s="40">
        <f t="shared" si="32"/>
        <v>113110101000</v>
      </c>
      <c r="AS66" s="37">
        <f t="shared" si="33"/>
        <v>13</v>
      </c>
      <c r="AT66" s="45">
        <f t="shared" si="12"/>
        <v>8</v>
      </c>
      <c r="AU66" s="45">
        <f t="shared" si="13"/>
        <v>6.8</v>
      </c>
      <c r="AV66" s="46">
        <f t="shared" si="34"/>
        <v>806.8</v>
      </c>
      <c r="AW66" s="37">
        <f t="shared" si="35"/>
        <v>8</v>
      </c>
    </row>
    <row r="67" spans="1:49" ht="12.75">
      <c r="A67" s="49">
        <f t="shared" si="14"/>
        <v>155</v>
      </c>
      <c r="B67" s="50" t="str">
        <f t="shared" si="15"/>
        <v>FKA</v>
      </c>
      <c r="C67" s="50" t="str">
        <f t="shared" si="16"/>
        <v>Beckwith</v>
      </c>
      <c r="D67" s="47">
        <f t="shared" si="3"/>
        <v>3</v>
      </c>
      <c r="E67" s="47">
        <f t="shared" si="4"/>
        <v>5</v>
      </c>
      <c r="F67" s="47">
        <f t="shared" si="4"/>
        <v>0</v>
      </c>
      <c r="G67" s="47">
        <f t="shared" si="4"/>
        <v>3</v>
      </c>
      <c r="H67" s="47">
        <f t="shared" si="4"/>
        <v>3</v>
      </c>
      <c r="I67" s="47">
        <f t="shared" si="4"/>
        <v>4</v>
      </c>
      <c r="J67" s="47">
        <f t="shared" si="4"/>
        <v>6</v>
      </c>
      <c r="K67" s="47">
        <f t="shared" si="4"/>
        <v>0</v>
      </c>
      <c r="L67" s="47">
        <f t="shared" si="4"/>
        <v>0</v>
      </c>
      <c r="M67" s="47">
        <f t="shared" si="4"/>
        <v>1</v>
      </c>
      <c r="N67" s="47">
        <f t="shared" si="4"/>
        <v>2</v>
      </c>
      <c r="O67" s="47">
        <f t="shared" si="4"/>
        <v>0</v>
      </c>
      <c r="P67" s="47">
        <f t="shared" si="4"/>
        <v>2</v>
      </c>
      <c r="Q67" s="47">
        <f t="shared" si="4"/>
        <v>2</v>
      </c>
      <c r="R67" s="47">
        <f t="shared" si="4"/>
        <v>0</v>
      </c>
      <c r="S67" s="47">
        <f t="shared" si="4"/>
        <v>1</v>
      </c>
      <c r="T67" s="47">
        <f t="shared" si="4"/>
        <v>0</v>
      </c>
      <c r="U67" s="47">
        <f t="shared" si="4"/>
        <v>0</v>
      </c>
      <c r="V67" s="47">
        <f t="shared" si="5"/>
        <v>0</v>
      </c>
      <c r="W67" s="47">
        <f t="shared" si="18"/>
        <v>32</v>
      </c>
      <c r="X67" s="47">
        <f t="shared" si="19"/>
        <v>6</v>
      </c>
      <c r="Y67" s="47">
        <f t="shared" si="20"/>
        <v>26</v>
      </c>
      <c r="Z67" s="48">
        <f t="shared" si="21"/>
        <v>26.00201</v>
      </c>
      <c r="AA67" s="49">
        <f t="shared" si="22"/>
        <v>2</v>
      </c>
      <c r="AB67" s="50" t="str">
        <f t="shared" si="23"/>
        <v>FKA</v>
      </c>
      <c r="AC67" s="85"/>
      <c r="AD67" s="37">
        <f t="shared" si="6"/>
        <v>2</v>
      </c>
      <c r="AE67" s="23">
        <f t="shared" si="7"/>
        <v>0</v>
      </c>
      <c r="AF67" s="24">
        <f t="shared" si="24"/>
        <v>0</v>
      </c>
      <c r="AG67" s="24">
        <f t="shared" si="8"/>
        <v>0</v>
      </c>
      <c r="AH67" s="24">
        <f t="shared" si="9"/>
        <v>0</v>
      </c>
      <c r="AI67" s="24">
        <f t="shared" si="10"/>
        <v>0</v>
      </c>
      <c r="AJ67" s="25">
        <f t="shared" si="11"/>
        <v>0</v>
      </c>
      <c r="AK67" s="23">
        <f t="shared" si="25"/>
        <v>0</v>
      </c>
      <c r="AL67" s="24">
        <f t="shared" si="26"/>
        <v>0</v>
      </c>
      <c r="AM67" s="24">
        <f t="shared" si="27"/>
        <v>0</v>
      </c>
      <c r="AN67" s="24">
        <f t="shared" si="28"/>
        <v>0</v>
      </c>
      <c r="AO67" s="24">
        <f t="shared" si="29"/>
        <v>0</v>
      </c>
      <c r="AP67" s="24">
        <f t="shared" si="30"/>
        <v>0</v>
      </c>
      <c r="AQ67" s="35">
        <f t="shared" si="31"/>
        <v>0</v>
      </c>
      <c r="AR67" s="40">
        <f t="shared" si="32"/>
        <v>23311100000000000</v>
      </c>
      <c r="AS67" s="37">
        <f t="shared" si="33"/>
        <v>2</v>
      </c>
      <c r="AT67" s="45">
        <f t="shared" si="12"/>
        <v>1</v>
      </c>
      <c r="AU67" s="45">
        <f t="shared" si="13"/>
        <v>2</v>
      </c>
      <c r="AV67" s="46">
        <f t="shared" si="34"/>
        <v>102</v>
      </c>
      <c r="AW67" s="37">
        <f t="shared" si="35"/>
        <v>1</v>
      </c>
    </row>
    <row r="68" spans="1:49" ht="12.75">
      <c r="A68" s="49">
        <f t="shared" si="14"/>
        <v>158</v>
      </c>
      <c r="B68" s="50" t="str">
        <f t="shared" si="15"/>
        <v>Excitable Boy</v>
      </c>
      <c r="C68" s="50" t="str">
        <f t="shared" si="16"/>
        <v>Delgado/Philpot</v>
      </c>
      <c r="D68" s="47">
        <f t="shared" si="3"/>
        <v>4</v>
      </c>
      <c r="E68" s="47">
        <f t="shared" si="4"/>
        <v>15</v>
      </c>
      <c r="F68" s="47">
        <f t="shared" si="4"/>
        <v>0</v>
      </c>
      <c r="G68" s="47">
        <f t="shared" si="4"/>
        <v>5</v>
      </c>
      <c r="H68" s="47">
        <f t="shared" si="4"/>
        <v>12</v>
      </c>
      <c r="I68" s="47">
        <f t="shared" si="4"/>
        <v>6</v>
      </c>
      <c r="J68" s="47">
        <f t="shared" si="4"/>
        <v>15</v>
      </c>
      <c r="K68" s="47">
        <f t="shared" si="4"/>
        <v>0</v>
      </c>
      <c r="L68" s="47">
        <f t="shared" si="4"/>
        <v>0</v>
      </c>
      <c r="M68" s="47">
        <f t="shared" si="4"/>
        <v>8</v>
      </c>
      <c r="N68" s="47">
        <f t="shared" si="4"/>
        <v>5</v>
      </c>
      <c r="O68" s="47">
        <f t="shared" si="4"/>
        <v>0</v>
      </c>
      <c r="P68" s="47">
        <f t="shared" si="4"/>
        <v>11</v>
      </c>
      <c r="Q68" s="47">
        <f t="shared" si="4"/>
        <v>11</v>
      </c>
      <c r="R68" s="47">
        <f t="shared" si="4"/>
        <v>0</v>
      </c>
      <c r="S68" s="47">
        <f t="shared" si="4"/>
        <v>5</v>
      </c>
      <c r="T68" s="47">
        <f t="shared" si="4"/>
        <v>0</v>
      </c>
      <c r="U68" s="47">
        <f t="shared" si="4"/>
        <v>0</v>
      </c>
      <c r="V68" s="47">
        <f t="shared" si="5"/>
        <v>0</v>
      </c>
      <c r="W68" s="47">
        <f t="shared" si="18"/>
        <v>97</v>
      </c>
      <c r="X68" s="47">
        <f t="shared" si="19"/>
        <v>15</v>
      </c>
      <c r="Y68" s="47">
        <f t="shared" si="20"/>
        <v>82</v>
      </c>
      <c r="Z68" s="48">
        <f t="shared" si="21"/>
        <v>82.01105</v>
      </c>
      <c r="AA68" s="49">
        <f t="shared" si="22"/>
        <v>10</v>
      </c>
      <c r="AB68" s="50" t="str">
        <f t="shared" si="23"/>
        <v>Excitable Boy</v>
      </c>
      <c r="AC68" s="85"/>
      <c r="AD68" s="37">
        <f t="shared" si="6"/>
        <v>14</v>
      </c>
      <c r="AE68" s="23">
        <f t="shared" si="7"/>
        <v>0</v>
      </c>
      <c r="AF68" s="24">
        <f t="shared" si="24"/>
        <v>0</v>
      </c>
      <c r="AG68" s="24">
        <f t="shared" si="8"/>
        <v>0</v>
      </c>
      <c r="AH68" s="24">
        <f t="shared" si="9"/>
        <v>0</v>
      </c>
      <c r="AI68" s="24">
        <f t="shared" si="10"/>
        <v>0</v>
      </c>
      <c r="AJ68" s="25">
        <f t="shared" si="11"/>
        <v>0</v>
      </c>
      <c r="AK68" s="23">
        <f t="shared" si="25"/>
        <v>0</v>
      </c>
      <c r="AL68" s="24">
        <f t="shared" si="26"/>
        <v>0</v>
      </c>
      <c r="AM68" s="24">
        <f t="shared" si="27"/>
        <v>0</v>
      </c>
      <c r="AN68" s="24">
        <f t="shared" si="28"/>
        <v>0</v>
      </c>
      <c r="AO68" s="24">
        <f t="shared" si="29"/>
        <v>0</v>
      </c>
      <c r="AP68" s="24">
        <f t="shared" si="30"/>
        <v>0</v>
      </c>
      <c r="AQ68" s="35">
        <f t="shared" si="31"/>
        <v>0</v>
      </c>
      <c r="AR68" s="40">
        <f t="shared" si="32"/>
        <v>13101002100200</v>
      </c>
      <c r="AS68" s="37">
        <f t="shared" si="33"/>
        <v>11</v>
      </c>
      <c r="AT68" s="45">
        <f t="shared" si="12"/>
        <v>5</v>
      </c>
      <c r="AU68" s="45">
        <f t="shared" si="13"/>
        <v>11</v>
      </c>
      <c r="AV68" s="46">
        <f t="shared" si="34"/>
        <v>511</v>
      </c>
      <c r="AW68" s="37">
        <f t="shared" si="35"/>
        <v>5</v>
      </c>
    </row>
    <row r="69" spans="1:49" ht="12.75">
      <c r="A69" s="49">
        <f t="shared" si="14"/>
        <v>175</v>
      </c>
      <c r="B69" s="50" t="str">
        <f t="shared" si="15"/>
        <v>Over the Edge</v>
      </c>
      <c r="C69" s="50" t="str">
        <f t="shared" si="16"/>
        <v>Scott</v>
      </c>
      <c r="D69" s="47">
        <f t="shared" si="3"/>
        <v>10</v>
      </c>
      <c r="E69" s="47">
        <f t="shared" si="4"/>
        <v>12</v>
      </c>
      <c r="F69" s="47">
        <f t="shared" si="4"/>
        <v>0</v>
      </c>
      <c r="G69" s="47">
        <f t="shared" si="4"/>
        <v>6</v>
      </c>
      <c r="H69" s="47">
        <f t="shared" si="4"/>
        <v>9</v>
      </c>
      <c r="I69" s="47">
        <f t="shared" si="4"/>
        <v>9</v>
      </c>
      <c r="J69" s="47">
        <f t="shared" si="4"/>
        <v>12</v>
      </c>
      <c r="K69" s="47">
        <f t="shared" si="4"/>
        <v>0</v>
      </c>
      <c r="L69" s="47">
        <f t="shared" si="4"/>
        <v>0</v>
      </c>
      <c r="M69" s="47">
        <f t="shared" si="4"/>
        <v>11</v>
      </c>
      <c r="N69" s="47">
        <f t="shared" si="4"/>
        <v>10</v>
      </c>
      <c r="O69" s="47">
        <f t="shared" si="4"/>
        <v>0</v>
      </c>
      <c r="P69" s="47">
        <f t="shared" si="4"/>
        <v>8</v>
      </c>
      <c r="Q69" s="47">
        <f t="shared" si="4"/>
        <v>3</v>
      </c>
      <c r="R69" s="47">
        <f t="shared" si="4"/>
        <v>0</v>
      </c>
      <c r="S69" s="47">
        <f t="shared" si="4"/>
        <v>15</v>
      </c>
      <c r="T69" s="47">
        <f t="shared" si="4"/>
        <v>0</v>
      </c>
      <c r="U69" s="47">
        <f t="shared" si="4"/>
        <v>0</v>
      </c>
      <c r="V69" s="47">
        <f t="shared" si="5"/>
        <v>0</v>
      </c>
      <c r="W69" s="47">
        <f t="shared" si="18"/>
        <v>105</v>
      </c>
      <c r="X69" s="47">
        <f t="shared" si="19"/>
        <v>15</v>
      </c>
      <c r="Y69" s="47">
        <f t="shared" si="20"/>
        <v>90</v>
      </c>
      <c r="Z69" s="48">
        <f t="shared" si="21"/>
        <v>90.01015000000001</v>
      </c>
      <c r="AA69" s="49">
        <f t="shared" si="22"/>
        <v>13</v>
      </c>
      <c r="AB69" s="50" t="str">
        <f t="shared" si="23"/>
        <v>Over the Edge</v>
      </c>
      <c r="AC69" s="85"/>
      <c r="AD69" s="37">
        <f t="shared" si="6"/>
        <v>8</v>
      </c>
      <c r="AE69" s="23">
        <f t="shared" si="7"/>
        <v>0</v>
      </c>
      <c r="AF69" s="24">
        <f t="shared" si="24"/>
        <v>0</v>
      </c>
      <c r="AG69" s="24">
        <f t="shared" si="8"/>
        <v>0</v>
      </c>
      <c r="AH69" s="24">
        <f t="shared" si="9"/>
        <v>0</v>
      </c>
      <c r="AI69" s="24">
        <f t="shared" si="10"/>
        <v>0</v>
      </c>
      <c r="AJ69" s="25">
        <f t="shared" si="11"/>
        <v>0</v>
      </c>
      <c r="AK69" s="23">
        <f t="shared" si="25"/>
        <v>0</v>
      </c>
      <c r="AL69" s="24">
        <f t="shared" si="26"/>
        <v>0</v>
      </c>
      <c r="AM69" s="24">
        <f t="shared" si="27"/>
        <v>0</v>
      </c>
      <c r="AN69" s="24">
        <f t="shared" si="28"/>
        <v>0</v>
      </c>
      <c r="AO69" s="24">
        <f t="shared" si="29"/>
        <v>0</v>
      </c>
      <c r="AP69" s="24">
        <f t="shared" si="30"/>
        <v>0</v>
      </c>
      <c r="AQ69" s="35">
        <f t="shared" si="31"/>
        <v>0</v>
      </c>
      <c r="AR69" s="40">
        <f t="shared" si="32"/>
        <v>100101221200100</v>
      </c>
      <c r="AS69" s="37">
        <f t="shared" si="33"/>
        <v>10</v>
      </c>
      <c r="AT69" s="45">
        <f t="shared" si="12"/>
        <v>15</v>
      </c>
      <c r="AU69" s="45">
        <f t="shared" si="13"/>
        <v>3</v>
      </c>
      <c r="AV69" s="46">
        <f t="shared" si="34"/>
        <v>1503</v>
      </c>
      <c r="AW69" s="37">
        <f t="shared" si="35"/>
        <v>15</v>
      </c>
    </row>
    <row r="70" spans="1:49" ht="12.75">
      <c r="A70" s="49">
        <f t="shared" si="14"/>
        <v>249</v>
      </c>
      <c r="B70" s="50" t="str">
        <f t="shared" si="15"/>
        <v>Dolce</v>
      </c>
      <c r="C70" s="50" t="str">
        <f t="shared" si="16"/>
        <v>Sonn</v>
      </c>
      <c r="D70" s="47">
        <f t="shared" si="3"/>
        <v>11</v>
      </c>
      <c r="E70" s="47">
        <f t="shared" si="4"/>
        <v>13</v>
      </c>
      <c r="F70" s="47">
        <f t="shared" si="4"/>
        <v>0</v>
      </c>
      <c r="G70" s="47" t="str">
        <f t="shared" si="4"/>
        <v>bye</v>
      </c>
      <c r="H70" s="47" t="str">
        <f t="shared" si="4"/>
        <v>bye</v>
      </c>
      <c r="I70" s="47" t="str">
        <f t="shared" si="4"/>
        <v>bye</v>
      </c>
      <c r="J70" s="47">
        <f t="shared" si="4"/>
        <v>9</v>
      </c>
      <c r="K70" s="47">
        <f t="shared" si="4"/>
        <v>0</v>
      </c>
      <c r="L70" s="47">
        <f t="shared" si="4"/>
        <v>0</v>
      </c>
      <c r="M70" s="47">
        <f t="shared" si="4"/>
        <v>14</v>
      </c>
      <c r="N70" s="47">
        <f t="shared" si="4"/>
        <v>14</v>
      </c>
      <c r="O70" s="47">
        <f t="shared" si="4"/>
        <v>0</v>
      </c>
      <c r="P70" s="47">
        <f t="shared" si="4"/>
        <v>12</v>
      </c>
      <c r="Q70" s="47">
        <f t="shared" si="4"/>
        <v>12</v>
      </c>
      <c r="R70" s="47">
        <f t="shared" si="4"/>
        <v>0</v>
      </c>
      <c r="S70" s="47">
        <f t="shared" si="4"/>
        <v>13</v>
      </c>
      <c r="T70" s="47">
        <f t="shared" si="4"/>
        <v>0</v>
      </c>
      <c r="U70" s="47">
        <f t="shared" si="4"/>
        <v>0</v>
      </c>
      <c r="V70" s="47">
        <f t="shared" si="5"/>
        <v>3</v>
      </c>
      <c r="W70" s="47">
        <f t="shared" si="18"/>
        <v>98</v>
      </c>
      <c r="X70" s="47">
        <f t="shared" si="19"/>
        <v>14</v>
      </c>
      <c r="Y70" s="47">
        <f t="shared" si="20"/>
        <v>84</v>
      </c>
      <c r="Z70" s="48">
        <f t="shared" si="21"/>
        <v>120.01513</v>
      </c>
      <c r="AA70" s="49">
        <f t="shared" si="22"/>
        <v>14</v>
      </c>
      <c r="AB70" s="50" t="str">
        <f t="shared" si="23"/>
        <v>Dolce</v>
      </c>
      <c r="AC70" s="85"/>
      <c r="AD70" s="37">
        <f t="shared" si="6"/>
        <v>10</v>
      </c>
      <c r="AE70" s="23">
        <f t="shared" si="7"/>
        <v>0</v>
      </c>
      <c r="AF70" s="24">
        <f t="shared" si="24"/>
        <v>35</v>
      </c>
      <c r="AG70" s="24">
        <f t="shared" si="8"/>
        <v>0</v>
      </c>
      <c r="AH70" s="24">
        <f t="shared" si="9"/>
        <v>28</v>
      </c>
      <c r="AI70" s="24">
        <f t="shared" si="10"/>
        <v>24</v>
      </c>
      <c r="AJ70" s="25">
        <f t="shared" si="11"/>
        <v>0</v>
      </c>
      <c r="AK70" s="23">
        <f t="shared" si="25"/>
        <v>0</v>
      </c>
      <c r="AL70" s="24">
        <f t="shared" si="26"/>
        <v>3</v>
      </c>
      <c r="AM70" s="24">
        <f t="shared" si="27"/>
        <v>0</v>
      </c>
      <c r="AN70" s="24">
        <f t="shared" si="28"/>
        <v>2</v>
      </c>
      <c r="AO70" s="24">
        <f t="shared" si="29"/>
        <v>2</v>
      </c>
      <c r="AP70" s="24">
        <f t="shared" si="30"/>
        <v>0</v>
      </c>
      <c r="AQ70" s="35">
        <f t="shared" si="31"/>
        <v>2</v>
      </c>
      <c r="AR70" s="40">
        <f t="shared" si="32"/>
        <v>101222000</v>
      </c>
      <c r="AS70" s="37">
        <f t="shared" si="33"/>
        <v>15</v>
      </c>
      <c r="AT70" s="45">
        <f t="shared" si="12"/>
        <v>13</v>
      </c>
      <c r="AU70" s="45">
        <f t="shared" si="13"/>
        <v>12</v>
      </c>
      <c r="AV70" s="46">
        <f t="shared" si="34"/>
        <v>1312</v>
      </c>
      <c r="AW70" s="37">
        <f t="shared" si="35"/>
        <v>13</v>
      </c>
    </row>
    <row r="71" spans="1:49" ht="12.75">
      <c r="A71" s="49">
        <f t="shared" si="14"/>
        <v>265</v>
      </c>
      <c r="B71" s="50" t="str">
        <f t="shared" si="15"/>
        <v>Gostosa</v>
      </c>
      <c r="C71" s="50" t="str">
        <f t="shared" si="16"/>
        <v>Hayes/Kirchhoff</v>
      </c>
      <c r="D71" s="47">
        <f t="shared" si="3"/>
        <v>9</v>
      </c>
      <c r="E71" s="47">
        <f t="shared" si="4"/>
        <v>2</v>
      </c>
      <c r="F71" s="47">
        <f t="shared" si="4"/>
        <v>0</v>
      </c>
      <c r="G71" s="47">
        <f t="shared" si="4"/>
        <v>1</v>
      </c>
      <c r="H71" s="47">
        <f t="shared" si="4"/>
        <v>4</v>
      </c>
      <c r="I71" s="47">
        <f t="shared" si="4"/>
        <v>2</v>
      </c>
      <c r="J71" s="47">
        <f t="shared" si="4"/>
        <v>10</v>
      </c>
      <c r="K71" s="47">
        <f t="shared" si="4"/>
        <v>0</v>
      </c>
      <c r="L71" s="47">
        <f t="shared" si="4"/>
        <v>0</v>
      </c>
      <c r="M71" s="47">
        <f t="shared" si="4"/>
        <v>6</v>
      </c>
      <c r="N71" s="47">
        <f t="shared" si="4"/>
        <v>8</v>
      </c>
      <c r="O71" s="47">
        <f t="shared" si="4"/>
        <v>0</v>
      </c>
      <c r="P71" s="47">
        <f t="shared" si="4"/>
        <v>5</v>
      </c>
      <c r="Q71" s="47">
        <f t="shared" si="4"/>
        <v>7</v>
      </c>
      <c r="R71" s="47">
        <f t="shared" si="4"/>
        <v>0</v>
      </c>
      <c r="S71" s="47">
        <f t="shared" si="4"/>
        <v>9</v>
      </c>
      <c r="T71" s="47">
        <f t="shared" si="4"/>
        <v>0</v>
      </c>
      <c r="U71" s="47">
        <f t="shared" si="4"/>
        <v>0</v>
      </c>
      <c r="V71" s="47">
        <f t="shared" si="5"/>
        <v>0</v>
      </c>
      <c r="W71" s="47">
        <f t="shared" si="18"/>
        <v>63</v>
      </c>
      <c r="X71" s="47">
        <f t="shared" si="19"/>
        <v>10</v>
      </c>
      <c r="Y71" s="47">
        <f t="shared" si="20"/>
        <v>53</v>
      </c>
      <c r="Z71" s="48">
        <f t="shared" si="21"/>
        <v>53.00409</v>
      </c>
      <c r="AA71" s="49">
        <f t="shared" si="22"/>
        <v>6</v>
      </c>
      <c r="AB71" s="50" t="str">
        <f t="shared" si="23"/>
        <v>Gostosa</v>
      </c>
      <c r="AC71" s="85"/>
      <c r="AD71" s="37">
        <f t="shared" si="6"/>
        <v>1</v>
      </c>
      <c r="AE71" s="23">
        <f t="shared" si="7"/>
        <v>0</v>
      </c>
      <c r="AF71" s="24">
        <f t="shared" si="24"/>
        <v>0</v>
      </c>
      <c r="AG71" s="24">
        <f t="shared" si="8"/>
        <v>0</v>
      </c>
      <c r="AH71" s="24">
        <f t="shared" si="9"/>
        <v>0</v>
      </c>
      <c r="AI71" s="24">
        <f t="shared" si="10"/>
        <v>0</v>
      </c>
      <c r="AJ71" s="25">
        <f t="shared" si="11"/>
        <v>0</v>
      </c>
      <c r="AK71" s="23">
        <f t="shared" si="25"/>
        <v>0</v>
      </c>
      <c r="AL71" s="24">
        <f t="shared" si="26"/>
        <v>0</v>
      </c>
      <c r="AM71" s="24">
        <f t="shared" si="27"/>
        <v>0</v>
      </c>
      <c r="AN71" s="24">
        <f t="shared" si="28"/>
        <v>0</v>
      </c>
      <c r="AO71" s="24">
        <f t="shared" si="29"/>
        <v>0</v>
      </c>
      <c r="AP71" s="24">
        <f t="shared" si="30"/>
        <v>0</v>
      </c>
      <c r="AQ71" s="35">
        <f t="shared" si="31"/>
        <v>0</v>
      </c>
      <c r="AR71" s="40">
        <f t="shared" si="32"/>
        <v>12011111210000000</v>
      </c>
      <c r="AS71" s="37">
        <f t="shared" si="33"/>
        <v>4</v>
      </c>
      <c r="AT71" s="45">
        <f t="shared" si="12"/>
        <v>9</v>
      </c>
      <c r="AU71" s="45">
        <f t="shared" si="13"/>
        <v>7</v>
      </c>
      <c r="AV71" s="46">
        <f t="shared" si="34"/>
        <v>907</v>
      </c>
      <c r="AW71" s="37">
        <f t="shared" si="35"/>
        <v>9</v>
      </c>
    </row>
    <row r="72" spans="1:49" ht="12.75">
      <c r="A72" s="49">
        <f t="shared" si="14"/>
        <v>484</v>
      </c>
      <c r="B72" s="50" t="str">
        <f t="shared" si="15"/>
        <v>Jolly Mon</v>
      </c>
      <c r="C72" s="50" t="str">
        <f t="shared" si="16"/>
        <v>LaVin/Rochlis</v>
      </c>
      <c r="D72" s="47">
        <f t="shared" si="3"/>
        <v>8</v>
      </c>
      <c r="E72" s="47">
        <f t="shared" si="4"/>
        <v>11</v>
      </c>
      <c r="F72" s="47">
        <f t="shared" si="4"/>
        <v>0</v>
      </c>
      <c r="G72" s="47">
        <f t="shared" si="4"/>
        <v>11</v>
      </c>
      <c r="H72" s="47">
        <f t="shared" si="4"/>
        <v>10</v>
      </c>
      <c r="I72" s="47" t="str">
        <f t="shared" si="4"/>
        <v>bye</v>
      </c>
      <c r="J72" s="47">
        <f t="shared" si="4"/>
        <v>4</v>
      </c>
      <c r="K72" s="47">
        <f t="shared" si="4"/>
        <v>0</v>
      </c>
      <c r="L72" s="47">
        <f t="shared" si="4"/>
        <v>0</v>
      </c>
      <c r="M72" s="47">
        <f t="shared" si="4"/>
        <v>9</v>
      </c>
      <c r="N72" s="47">
        <f t="shared" si="4"/>
        <v>7</v>
      </c>
      <c r="O72" s="47">
        <f t="shared" si="4"/>
        <v>0</v>
      </c>
      <c r="P72" s="47">
        <f t="shared" si="4"/>
        <v>3</v>
      </c>
      <c r="Q72" s="47">
        <f t="shared" si="4"/>
        <v>9</v>
      </c>
      <c r="R72" s="47">
        <f t="shared" si="4"/>
        <v>0</v>
      </c>
      <c r="S72" s="47">
        <f t="shared" si="4"/>
        <v>12</v>
      </c>
      <c r="T72" s="47">
        <f t="shared" si="4"/>
        <v>0</v>
      </c>
      <c r="U72" s="47">
        <f t="shared" si="4"/>
        <v>0</v>
      </c>
      <c r="V72" s="47">
        <f t="shared" si="5"/>
        <v>1</v>
      </c>
      <c r="W72" s="47">
        <f t="shared" si="18"/>
        <v>84</v>
      </c>
      <c r="X72" s="47">
        <f t="shared" si="19"/>
        <v>12</v>
      </c>
      <c r="Y72" s="47">
        <f t="shared" si="20"/>
        <v>72</v>
      </c>
      <c r="Z72" s="48">
        <f t="shared" si="21"/>
        <v>80.00912</v>
      </c>
      <c r="AA72" s="49">
        <f t="shared" si="22"/>
        <v>9</v>
      </c>
      <c r="AB72" s="50" t="str">
        <f t="shared" si="23"/>
        <v>Jolly Mon</v>
      </c>
      <c r="AC72" s="85"/>
      <c r="AD72" s="37">
        <f t="shared" si="6"/>
        <v>9</v>
      </c>
      <c r="AE72" s="23">
        <f t="shared" si="7"/>
        <v>0</v>
      </c>
      <c r="AF72" s="24">
        <f t="shared" si="24"/>
        <v>11</v>
      </c>
      <c r="AG72" s="24">
        <f t="shared" si="8"/>
        <v>0</v>
      </c>
      <c r="AH72" s="24">
        <f t="shared" si="9"/>
        <v>0</v>
      </c>
      <c r="AI72" s="24">
        <f t="shared" si="10"/>
        <v>0</v>
      </c>
      <c r="AJ72" s="25">
        <f t="shared" si="11"/>
        <v>0</v>
      </c>
      <c r="AK72" s="23">
        <f t="shared" si="25"/>
        <v>0</v>
      </c>
      <c r="AL72" s="24">
        <f t="shared" si="26"/>
        <v>1</v>
      </c>
      <c r="AM72" s="24">
        <f t="shared" si="27"/>
        <v>0</v>
      </c>
      <c r="AN72" s="24">
        <f t="shared" si="28"/>
        <v>0</v>
      </c>
      <c r="AO72" s="24">
        <f t="shared" si="29"/>
        <v>0</v>
      </c>
      <c r="AP72" s="24">
        <f t="shared" si="30"/>
        <v>0</v>
      </c>
      <c r="AQ72" s="35">
        <f t="shared" si="31"/>
        <v>2</v>
      </c>
      <c r="AR72" s="40">
        <f t="shared" si="32"/>
        <v>110011212100000</v>
      </c>
      <c r="AS72" s="37">
        <f t="shared" si="33"/>
        <v>9</v>
      </c>
      <c r="AT72" s="45">
        <f t="shared" si="12"/>
        <v>12</v>
      </c>
      <c r="AU72" s="45">
        <f t="shared" si="13"/>
        <v>9</v>
      </c>
      <c r="AV72" s="46">
        <f t="shared" si="34"/>
        <v>1209</v>
      </c>
      <c r="AW72" s="37">
        <f t="shared" si="35"/>
        <v>12</v>
      </c>
    </row>
    <row r="73" spans="1:49" ht="12.75">
      <c r="A73" s="49">
        <f t="shared" si="14"/>
        <v>485</v>
      </c>
      <c r="B73" s="50" t="str">
        <f t="shared" si="15"/>
        <v>Argo III</v>
      </c>
      <c r="C73" s="50" t="str">
        <f t="shared" si="16"/>
        <v>J. Thompson</v>
      </c>
      <c r="D73" s="47" t="str">
        <f t="shared" si="3"/>
        <v>bye</v>
      </c>
      <c r="E73" s="47">
        <f t="shared" si="4"/>
        <v>3</v>
      </c>
      <c r="F73" s="47">
        <f t="shared" si="4"/>
        <v>0</v>
      </c>
      <c r="G73" s="47">
        <f t="shared" si="4"/>
        <v>9</v>
      </c>
      <c r="H73" s="47">
        <f t="shared" si="4"/>
        <v>5</v>
      </c>
      <c r="I73" s="47">
        <f t="shared" si="4"/>
        <v>11</v>
      </c>
      <c r="J73" s="47">
        <f t="shared" si="4"/>
        <v>5</v>
      </c>
      <c r="K73" s="47">
        <f t="shared" si="4"/>
        <v>0</v>
      </c>
      <c r="L73" s="47">
        <f t="shared" si="4"/>
        <v>0</v>
      </c>
      <c r="M73" s="47">
        <f t="shared" si="4"/>
        <v>5</v>
      </c>
      <c r="N73" s="47">
        <f t="shared" si="4"/>
        <v>9</v>
      </c>
      <c r="O73" s="47">
        <f t="shared" si="4"/>
        <v>0</v>
      </c>
      <c r="P73" s="47">
        <f t="shared" si="4"/>
        <v>6</v>
      </c>
      <c r="Q73" s="47">
        <f t="shared" si="4"/>
        <v>5</v>
      </c>
      <c r="R73" s="47">
        <f t="shared" si="4"/>
        <v>0</v>
      </c>
      <c r="S73" s="47">
        <f t="shared" si="4"/>
        <v>4</v>
      </c>
      <c r="T73" s="47">
        <f t="shared" si="4"/>
        <v>0</v>
      </c>
      <c r="U73" s="47">
        <f t="shared" si="4"/>
        <v>0</v>
      </c>
      <c r="V73" s="47">
        <f t="shared" si="5"/>
        <v>1</v>
      </c>
      <c r="W73" s="47">
        <f t="shared" si="18"/>
        <v>62</v>
      </c>
      <c r="X73" s="47">
        <f t="shared" si="19"/>
        <v>11</v>
      </c>
      <c r="Y73" s="47">
        <f t="shared" si="20"/>
        <v>51</v>
      </c>
      <c r="Z73" s="48">
        <f t="shared" si="21"/>
        <v>56.674706666666665</v>
      </c>
      <c r="AA73" s="49">
        <f t="shared" si="22"/>
        <v>7</v>
      </c>
      <c r="AB73" s="50" t="str">
        <f t="shared" si="23"/>
        <v>Argo III</v>
      </c>
      <c r="AC73" s="85"/>
      <c r="AD73" s="37">
        <f t="shared" si="6"/>
        <v>5</v>
      </c>
      <c r="AE73" s="23">
        <f t="shared" si="7"/>
        <v>13</v>
      </c>
      <c r="AF73" s="24">
        <f t="shared" si="24"/>
        <v>0</v>
      </c>
      <c r="AG73" s="24">
        <f t="shared" si="8"/>
        <v>0</v>
      </c>
      <c r="AH73" s="24">
        <f t="shared" si="9"/>
        <v>0</v>
      </c>
      <c r="AI73" s="24">
        <f t="shared" si="10"/>
        <v>0</v>
      </c>
      <c r="AJ73" s="25">
        <f t="shared" si="11"/>
        <v>0</v>
      </c>
      <c r="AK73" s="23">
        <f t="shared" si="25"/>
        <v>1</v>
      </c>
      <c r="AL73" s="24">
        <f t="shared" si="26"/>
        <v>0</v>
      </c>
      <c r="AM73" s="24">
        <f t="shared" si="27"/>
        <v>0</v>
      </c>
      <c r="AN73" s="24">
        <f t="shared" si="28"/>
        <v>0</v>
      </c>
      <c r="AO73" s="24">
        <f t="shared" si="29"/>
        <v>0</v>
      </c>
      <c r="AP73" s="24">
        <f t="shared" si="30"/>
        <v>0</v>
      </c>
      <c r="AQ73" s="35">
        <f t="shared" si="31"/>
        <v>1</v>
      </c>
      <c r="AR73" s="40">
        <f t="shared" si="32"/>
        <v>114100201000000</v>
      </c>
      <c r="AS73" s="37">
        <f t="shared" si="33"/>
        <v>8</v>
      </c>
      <c r="AT73" s="45">
        <f t="shared" si="12"/>
        <v>4</v>
      </c>
      <c r="AU73" s="45">
        <f t="shared" si="13"/>
        <v>5</v>
      </c>
      <c r="AV73" s="46">
        <f t="shared" si="34"/>
        <v>405</v>
      </c>
      <c r="AW73" s="37">
        <f t="shared" si="35"/>
        <v>4</v>
      </c>
    </row>
    <row r="74" spans="1:49" ht="12.75">
      <c r="A74" s="49">
        <f t="shared" si="14"/>
        <v>588</v>
      </c>
      <c r="B74" s="50" t="str">
        <f t="shared" si="15"/>
        <v>Gallant Fox</v>
      </c>
      <c r="C74" s="50" t="str">
        <f t="shared" si="16"/>
        <v>Dempsey</v>
      </c>
      <c r="D74" s="47">
        <f t="shared" si="3"/>
        <v>2</v>
      </c>
      <c r="E74" s="47">
        <f t="shared" si="4"/>
        <v>10</v>
      </c>
      <c r="F74" s="47">
        <f t="shared" si="4"/>
        <v>0</v>
      </c>
      <c r="G74" s="47" t="str">
        <f t="shared" si="4"/>
        <v>bye</v>
      </c>
      <c r="H74" s="47" t="str">
        <f t="shared" si="4"/>
        <v>bye</v>
      </c>
      <c r="I74" s="47" t="str">
        <f t="shared" si="4"/>
        <v>bye</v>
      </c>
      <c r="J74" s="47">
        <f t="shared" si="4"/>
        <v>2</v>
      </c>
      <c r="K74" s="47">
        <f t="shared" si="4"/>
        <v>0</v>
      </c>
      <c r="L74" s="47">
        <f t="shared" si="4"/>
        <v>0</v>
      </c>
      <c r="M74" s="47">
        <f t="shared" si="4"/>
        <v>2</v>
      </c>
      <c r="N74" s="47">
        <f t="shared" si="4"/>
        <v>1</v>
      </c>
      <c r="O74" s="47">
        <f t="shared" si="4"/>
        <v>0</v>
      </c>
      <c r="P74" s="47">
        <f t="shared" si="4"/>
        <v>7</v>
      </c>
      <c r="Q74" s="47">
        <f t="shared" si="4"/>
        <v>1</v>
      </c>
      <c r="R74" s="47">
        <f t="shared" si="4"/>
        <v>0</v>
      </c>
      <c r="S74" s="47">
        <f t="shared" si="4"/>
        <v>11</v>
      </c>
      <c r="T74" s="47">
        <f t="shared" si="4"/>
        <v>0</v>
      </c>
      <c r="U74" s="47">
        <f t="shared" si="4"/>
        <v>0</v>
      </c>
      <c r="V74" s="47">
        <f t="shared" si="5"/>
        <v>3</v>
      </c>
      <c r="W74" s="47">
        <f t="shared" si="18"/>
        <v>36</v>
      </c>
      <c r="X74" s="47">
        <f t="shared" si="19"/>
        <v>11</v>
      </c>
      <c r="Y74" s="47">
        <f t="shared" si="20"/>
        <v>25</v>
      </c>
      <c r="Z74" s="48">
        <f t="shared" si="21"/>
        <v>35.717395714285715</v>
      </c>
      <c r="AA74" s="49">
        <f t="shared" si="22"/>
        <v>3</v>
      </c>
      <c r="AB74" s="50" t="str">
        <f t="shared" si="23"/>
        <v>Gallant Fox</v>
      </c>
      <c r="AC74" s="85"/>
      <c r="AD74" s="37">
        <f t="shared" si="6"/>
        <v>3</v>
      </c>
      <c r="AE74" s="23">
        <f t="shared" si="7"/>
        <v>0</v>
      </c>
      <c r="AF74" s="24">
        <f t="shared" si="24"/>
        <v>35</v>
      </c>
      <c r="AG74" s="24">
        <f t="shared" si="8"/>
        <v>0</v>
      </c>
      <c r="AH74" s="24">
        <f t="shared" si="9"/>
        <v>0</v>
      </c>
      <c r="AI74" s="24">
        <f t="shared" si="10"/>
        <v>0</v>
      </c>
      <c r="AJ74" s="25">
        <f t="shared" si="11"/>
        <v>0</v>
      </c>
      <c r="AK74" s="23">
        <f t="shared" si="25"/>
        <v>0</v>
      </c>
      <c r="AL74" s="24">
        <f t="shared" si="26"/>
        <v>3</v>
      </c>
      <c r="AM74" s="24">
        <f t="shared" si="27"/>
        <v>0</v>
      </c>
      <c r="AN74" s="24">
        <f t="shared" si="28"/>
        <v>0</v>
      </c>
      <c r="AO74" s="24">
        <f t="shared" si="29"/>
        <v>0</v>
      </c>
      <c r="AP74" s="24">
        <f t="shared" si="30"/>
        <v>0</v>
      </c>
      <c r="AQ74" s="35">
        <f t="shared" si="31"/>
        <v>2</v>
      </c>
      <c r="AR74" s="40">
        <f t="shared" si="32"/>
        <v>23000010011000000</v>
      </c>
      <c r="AS74" s="37">
        <f t="shared" si="33"/>
        <v>3</v>
      </c>
      <c r="AT74" s="45">
        <f t="shared" si="12"/>
        <v>11</v>
      </c>
      <c r="AU74" s="45">
        <f t="shared" si="13"/>
        <v>1</v>
      </c>
      <c r="AV74" s="46">
        <f t="shared" si="34"/>
        <v>1101</v>
      </c>
      <c r="AW74" s="37">
        <f t="shared" si="35"/>
        <v>11</v>
      </c>
    </row>
    <row r="75" spans="1:49" ht="12.75">
      <c r="A75" s="49">
        <f t="shared" si="14"/>
        <v>676</v>
      </c>
      <c r="B75" s="50" t="str">
        <f t="shared" si="15"/>
        <v>Paradox</v>
      </c>
      <c r="C75" s="50" t="str">
        <f t="shared" si="16"/>
        <v>Stowe</v>
      </c>
      <c r="D75" s="47">
        <f t="shared" si="3"/>
        <v>12</v>
      </c>
      <c r="E75" s="47">
        <f t="shared" si="4"/>
        <v>4</v>
      </c>
      <c r="F75" s="47">
        <f t="shared" si="4"/>
        <v>0</v>
      </c>
      <c r="G75" s="47">
        <f t="shared" si="4"/>
        <v>7</v>
      </c>
      <c r="H75" s="47">
        <f t="shared" si="4"/>
        <v>8</v>
      </c>
      <c r="I75" s="47">
        <f t="shared" si="4"/>
        <v>5</v>
      </c>
      <c r="J75" s="47">
        <f t="shared" si="4"/>
        <v>11</v>
      </c>
      <c r="K75" s="47">
        <f t="shared" si="4"/>
        <v>0</v>
      </c>
      <c r="L75" s="47">
        <f t="shared" si="4"/>
        <v>0</v>
      </c>
      <c r="M75" s="47">
        <f t="shared" si="4"/>
        <v>14</v>
      </c>
      <c r="N75" s="47">
        <f t="shared" si="4"/>
        <v>13</v>
      </c>
      <c r="O75" s="47">
        <f t="shared" si="4"/>
        <v>0</v>
      </c>
      <c r="P75" s="47">
        <f t="shared" si="4"/>
        <v>9</v>
      </c>
      <c r="Q75" s="47">
        <f t="shared" si="4"/>
        <v>10</v>
      </c>
      <c r="R75" s="47">
        <f t="shared" si="4"/>
        <v>0</v>
      </c>
      <c r="S75" s="47">
        <f t="shared" si="4"/>
        <v>7</v>
      </c>
      <c r="T75" s="47">
        <f t="shared" si="4"/>
        <v>0</v>
      </c>
      <c r="U75" s="47">
        <f t="shared" si="4"/>
        <v>0</v>
      </c>
      <c r="V75" s="47">
        <f t="shared" si="5"/>
        <v>0</v>
      </c>
      <c r="W75" s="47">
        <f t="shared" si="18"/>
        <v>100</v>
      </c>
      <c r="X75" s="47">
        <f t="shared" si="19"/>
        <v>14</v>
      </c>
      <c r="Y75" s="47">
        <f t="shared" si="20"/>
        <v>86</v>
      </c>
      <c r="Z75" s="48">
        <f t="shared" si="21"/>
        <v>86.01207</v>
      </c>
      <c r="AA75" s="49">
        <f t="shared" si="22"/>
        <v>12</v>
      </c>
      <c r="AB75" s="50" t="str">
        <f t="shared" si="23"/>
        <v>Paradox</v>
      </c>
      <c r="AC75" s="85"/>
      <c r="AD75" s="37">
        <f t="shared" si="6"/>
        <v>12</v>
      </c>
      <c r="AE75" s="23">
        <f t="shared" si="7"/>
        <v>0</v>
      </c>
      <c r="AF75" s="24">
        <f t="shared" si="24"/>
        <v>0</v>
      </c>
      <c r="AG75" s="24">
        <f t="shared" si="8"/>
        <v>0</v>
      </c>
      <c r="AH75" s="24">
        <f t="shared" si="9"/>
        <v>0</v>
      </c>
      <c r="AI75" s="24">
        <f t="shared" si="10"/>
        <v>0</v>
      </c>
      <c r="AJ75" s="25">
        <f t="shared" si="11"/>
        <v>0</v>
      </c>
      <c r="AK75" s="23">
        <f t="shared" si="25"/>
        <v>0</v>
      </c>
      <c r="AL75" s="24">
        <f t="shared" si="26"/>
        <v>0</v>
      </c>
      <c r="AM75" s="24">
        <f t="shared" si="27"/>
        <v>0</v>
      </c>
      <c r="AN75" s="24">
        <f t="shared" si="28"/>
        <v>0</v>
      </c>
      <c r="AO75" s="24">
        <f t="shared" si="29"/>
        <v>0</v>
      </c>
      <c r="AP75" s="24">
        <f t="shared" si="30"/>
        <v>0</v>
      </c>
      <c r="AQ75" s="35">
        <f t="shared" si="31"/>
        <v>0</v>
      </c>
      <c r="AR75" s="40">
        <f t="shared" si="32"/>
        <v>11021111111000</v>
      </c>
      <c r="AS75" s="37">
        <f t="shared" si="33"/>
        <v>12</v>
      </c>
      <c r="AT75" s="45">
        <f t="shared" si="12"/>
        <v>7</v>
      </c>
      <c r="AU75" s="45">
        <f t="shared" si="13"/>
        <v>10</v>
      </c>
      <c r="AV75" s="46">
        <f t="shared" si="34"/>
        <v>710</v>
      </c>
      <c r="AW75" s="37">
        <f t="shared" si="35"/>
        <v>7</v>
      </c>
    </row>
    <row r="76" spans="1:49" ht="12.75">
      <c r="A76" s="49">
        <f t="shared" si="14"/>
        <v>679</v>
      </c>
      <c r="B76" s="50" t="str">
        <f t="shared" si="15"/>
        <v>Misty-two-six</v>
      </c>
      <c r="C76" s="50" t="str">
        <f t="shared" si="16"/>
        <v>Sibson</v>
      </c>
      <c r="D76" s="47">
        <f t="shared" si="3"/>
        <v>13</v>
      </c>
      <c r="E76" s="47">
        <f t="shared" si="4"/>
        <v>15</v>
      </c>
      <c r="F76" s="47">
        <f t="shared" si="4"/>
        <v>0</v>
      </c>
      <c r="G76" s="47" t="str">
        <f t="shared" si="4"/>
        <v>bye</v>
      </c>
      <c r="H76" s="47" t="str">
        <f t="shared" si="4"/>
        <v>bye</v>
      </c>
      <c r="I76" s="47" t="str">
        <f t="shared" si="4"/>
        <v>bye</v>
      </c>
      <c r="J76" s="47">
        <f t="shared" si="4"/>
        <v>15</v>
      </c>
      <c r="K76" s="47">
        <f t="shared" si="4"/>
        <v>0</v>
      </c>
      <c r="L76" s="47">
        <f t="shared" si="4"/>
        <v>0</v>
      </c>
      <c r="M76" s="47">
        <f t="shared" si="4"/>
        <v>14</v>
      </c>
      <c r="N76" s="47">
        <f t="shared" si="4"/>
        <v>14</v>
      </c>
      <c r="O76" s="47">
        <f t="shared" si="4"/>
        <v>0</v>
      </c>
      <c r="P76" s="47">
        <f t="shared" si="4"/>
        <v>12</v>
      </c>
      <c r="Q76" s="47">
        <f t="shared" si="4"/>
        <v>12</v>
      </c>
      <c r="R76" s="47">
        <f t="shared" si="4"/>
        <v>0</v>
      </c>
      <c r="S76" s="47">
        <f t="shared" si="4"/>
        <v>6</v>
      </c>
      <c r="T76" s="47">
        <f t="shared" si="4"/>
        <v>0</v>
      </c>
      <c r="U76" s="47">
        <f t="shared" si="4"/>
        <v>0</v>
      </c>
      <c r="V76" s="47">
        <f t="shared" si="5"/>
        <v>3</v>
      </c>
      <c r="W76" s="47">
        <f t="shared" si="18"/>
        <v>101</v>
      </c>
      <c r="X76" s="47">
        <f t="shared" si="19"/>
        <v>15</v>
      </c>
      <c r="Y76" s="47">
        <f t="shared" si="20"/>
        <v>86</v>
      </c>
      <c r="Z76" s="48">
        <f t="shared" si="21"/>
        <v>122.87120285714286</v>
      </c>
      <c r="AA76" s="49">
        <f t="shared" si="22"/>
        <v>15</v>
      </c>
      <c r="AB76" s="50" t="str">
        <f t="shared" si="23"/>
        <v>Misty-two-six</v>
      </c>
      <c r="AC76" s="85"/>
      <c r="AD76" s="37">
        <f t="shared" si="6"/>
        <v>6</v>
      </c>
      <c r="AE76" s="23">
        <f t="shared" si="7"/>
        <v>28</v>
      </c>
      <c r="AF76" s="24">
        <f t="shared" si="24"/>
        <v>35</v>
      </c>
      <c r="AG76" s="24">
        <f t="shared" si="8"/>
        <v>15</v>
      </c>
      <c r="AH76" s="24">
        <f t="shared" si="9"/>
        <v>28</v>
      </c>
      <c r="AI76" s="24">
        <f t="shared" si="10"/>
        <v>24</v>
      </c>
      <c r="AJ76" s="25">
        <f t="shared" si="11"/>
        <v>0</v>
      </c>
      <c r="AK76" s="23">
        <f t="shared" si="25"/>
        <v>2</v>
      </c>
      <c r="AL76" s="24">
        <f t="shared" si="26"/>
        <v>3</v>
      </c>
      <c r="AM76" s="24">
        <f t="shared" si="27"/>
        <v>1</v>
      </c>
      <c r="AN76" s="24">
        <f t="shared" si="28"/>
        <v>2</v>
      </c>
      <c r="AO76" s="24">
        <f t="shared" si="29"/>
        <v>2</v>
      </c>
      <c r="AP76" s="24">
        <f t="shared" si="30"/>
        <v>0</v>
      </c>
      <c r="AQ76" s="35">
        <f t="shared" si="31"/>
        <v>2</v>
      </c>
      <c r="AR76" s="40">
        <f t="shared" si="32"/>
        <v>100000212200</v>
      </c>
      <c r="AS76" s="37">
        <f t="shared" si="33"/>
        <v>14</v>
      </c>
      <c r="AT76" s="45">
        <f t="shared" si="12"/>
        <v>6</v>
      </c>
      <c r="AU76" s="45">
        <f t="shared" si="13"/>
        <v>12</v>
      </c>
      <c r="AV76" s="46">
        <f t="shared" si="34"/>
        <v>612</v>
      </c>
      <c r="AW76" s="37">
        <f t="shared" si="35"/>
        <v>6</v>
      </c>
    </row>
    <row r="77" spans="1:49" ht="12.75">
      <c r="A77" s="49">
        <f t="shared" si="14"/>
        <v>220</v>
      </c>
      <c r="B77" s="50" t="str">
        <f t="shared" si="15"/>
        <v>Stercus Accidit</v>
      </c>
      <c r="C77" s="50" t="str">
        <f t="shared" si="16"/>
        <v>Blais</v>
      </c>
      <c r="D77" s="47">
        <f t="shared" si="3"/>
        <v>7</v>
      </c>
      <c r="E77" s="47">
        <f t="shared" si="4"/>
        <v>8</v>
      </c>
      <c r="F77" s="47">
        <f t="shared" si="4"/>
        <v>0</v>
      </c>
      <c r="G77" s="47" t="str">
        <f t="shared" si="4"/>
        <v>bye</v>
      </c>
      <c r="H77" s="47" t="str">
        <f t="shared" si="4"/>
        <v>bye</v>
      </c>
      <c r="I77" s="47" t="str">
        <f t="shared" si="4"/>
        <v>bye</v>
      </c>
      <c r="J77" s="47">
        <f t="shared" si="4"/>
        <v>15</v>
      </c>
      <c r="K77" s="47">
        <f t="shared" si="4"/>
        <v>0</v>
      </c>
      <c r="L77" s="47">
        <f t="shared" si="4"/>
        <v>0</v>
      </c>
      <c r="M77" s="47">
        <f t="shared" si="4"/>
        <v>4</v>
      </c>
      <c r="N77" s="47">
        <f t="shared" si="4"/>
        <v>3</v>
      </c>
      <c r="O77" s="47">
        <f t="shared" si="4"/>
        <v>0</v>
      </c>
      <c r="P77" s="47">
        <f t="shared" si="4"/>
        <v>4</v>
      </c>
      <c r="Q77" s="47">
        <f t="shared" si="4"/>
        <v>8</v>
      </c>
      <c r="R77" s="47">
        <f t="shared" si="4"/>
        <v>0</v>
      </c>
      <c r="S77" s="47">
        <f t="shared" si="4"/>
        <v>3</v>
      </c>
      <c r="T77" s="47">
        <f t="shared" si="4"/>
        <v>0</v>
      </c>
      <c r="U77" s="47">
        <f t="shared" si="4"/>
        <v>0</v>
      </c>
      <c r="V77" s="47">
        <f t="shared" si="5"/>
        <v>3</v>
      </c>
      <c r="W77" s="47">
        <f t="shared" si="18"/>
        <v>52</v>
      </c>
      <c r="X77" s="47">
        <f t="shared" si="19"/>
        <v>15</v>
      </c>
      <c r="Y77" s="47">
        <f t="shared" si="20"/>
        <v>37</v>
      </c>
      <c r="Z77" s="48">
        <f t="shared" si="21"/>
        <v>52.864172857142854</v>
      </c>
      <c r="AA77" s="49">
        <f t="shared" si="22"/>
        <v>5</v>
      </c>
      <c r="AB77" s="50" t="str">
        <f t="shared" si="23"/>
        <v>Stercus Accidit</v>
      </c>
      <c r="AC77" s="85"/>
      <c r="AD77" s="37">
        <f t="shared" si="6"/>
        <v>7</v>
      </c>
      <c r="AE77" s="23">
        <f t="shared" si="7"/>
        <v>0</v>
      </c>
      <c r="AF77" s="24">
        <f t="shared" si="24"/>
        <v>35</v>
      </c>
      <c r="AG77" s="24">
        <f t="shared" si="8"/>
        <v>0</v>
      </c>
      <c r="AH77" s="24">
        <f t="shared" si="9"/>
        <v>0</v>
      </c>
      <c r="AI77" s="24">
        <f t="shared" si="10"/>
        <v>0</v>
      </c>
      <c r="AJ77" s="25">
        <f t="shared" si="11"/>
        <v>0</v>
      </c>
      <c r="AK77" s="23">
        <f t="shared" si="25"/>
        <v>0</v>
      </c>
      <c r="AL77" s="24">
        <f t="shared" si="26"/>
        <v>3</v>
      </c>
      <c r="AM77" s="24">
        <f t="shared" si="27"/>
        <v>0</v>
      </c>
      <c r="AN77" s="24">
        <f t="shared" si="28"/>
        <v>0</v>
      </c>
      <c r="AO77" s="24">
        <f t="shared" si="29"/>
        <v>0</v>
      </c>
      <c r="AP77" s="24">
        <f t="shared" si="30"/>
        <v>0</v>
      </c>
      <c r="AQ77" s="35">
        <f t="shared" si="31"/>
        <v>2</v>
      </c>
      <c r="AR77" s="40">
        <f t="shared" si="32"/>
        <v>220012000000100</v>
      </c>
      <c r="AS77" s="37">
        <f t="shared" si="33"/>
        <v>7</v>
      </c>
      <c r="AT77" s="45">
        <f t="shared" si="12"/>
        <v>3</v>
      </c>
      <c r="AU77" s="45">
        <f t="shared" si="13"/>
        <v>8</v>
      </c>
      <c r="AV77" s="46">
        <f t="shared" si="34"/>
        <v>308</v>
      </c>
      <c r="AW77" s="37">
        <f t="shared" si="35"/>
        <v>3</v>
      </c>
    </row>
    <row r="78" spans="1:49" ht="12.75">
      <c r="A78" s="49">
        <f t="shared" si="14"/>
        <v>667</v>
      </c>
      <c r="B78" s="50" t="str">
        <f t="shared" si="15"/>
        <v>Pressure</v>
      </c>
      <c r="C78" s="50" t="str">
        <f t="shared" si="16"/>
        <v>Nickerson</v>
      </c>
      <c r="D78" s="47">
        <f t="shared" si="3"/>
        <v>1</v>
      </c>
      <c r="E78" s="47">
        <f t="shared" si="4"/>
        <v>7</v>
      </c>
      <c r="F78" s="47">
        <f t="shared" si="4"/>
        <v>0</v>
      </c>
      <c r="G78" s="47">
        <f t="shared" si="4"/>
        <v>2</v>
      </c>
      <c r="H78" s="47">
        <f t="shared" si="4"/>
        <v>1</v>
      </c>
      <c r="I78" s="47">
        <f t="shared" si="4"/>
        <v>1</v>
      </c>
      <c r="J78" s="47">
        <f t="shared" si="4"/>
        <v>1</v>
      </c>
      <c r="K78" s="47">
        <f t="shared" si="4"/>
        <v>0</v>
      </c>
      <c r="L78" s="47">
        <f t="shared" si="4"/>
        <v>0</v>
      </c>
      <c r="M78" s="47">
        <f t="shared" si="4"/>
        <v>7</v>
      </c>
      <c r="N78" s="47">
        <f t="shared" si="4"/>
        <v>4</v>
      </c>
      <c r="O78" s="47">
        <f t="shared" si="4"/>
        <v>0</v>
      </c>
      <c r="P78" s="47">
        <f t="shared" si="4"/>
        <v>1</v>
      </c>
      <c r="Q78" s="47">
        <f t="shared" si="4"/>
        <v>4</v>
      </c>
      <c r="R78" s="47">
        <f t="shared" si="4"/>
        <v>0</v>
      </c>
      <c r="S78" s="47">
        <f t="shared" si="4"/>
        <v>2</v>
      </c>
      <c r="T78" s="47">
        <f t="shared" si="4"/>
        <v>0</v>
      </c>
      <c r="U78" s="47">
        <f t="shared" si="4"/>
        <v>0</v>
      </c>
      <c r="V78" s="47">
        <f t="shared" si="5"/>
        <v>0</v>
      </c>
      <c r="W78" s="47">
        <f t="shared" si="18"/>
        <v>31</v>
      </c>
      <c r="X78" s="47">
        <f t="shared" si="19"/>
        <v>7</v>
      </c>
      <c r="Y78" s="47">
        <f t="shared" si="20"/>
        <v>24</v>
      </c>
      <c r="Z78" s="48">
        <f t="shared" si="21"/>
        <v>24.00102</v>
      </c>
      <c r="AA78" s="49">
        <f t="shared" si="22"/>
        <v>1</v>
      </c>
      <c r="AB78" s="50" t="str">
        <f t="shared" si="23"/>
        <v>Pressure</v>
      </c>
      <c r="AC78" s="85"/>
      <c r="AD78" s="37">
        <f t="shared" si="6"/>
        <v>13</v>
      </c>
      <c r="AE78" s="23">
        <f t="shared" si="7"/>
        <v>0</v>
      </c>
      <c r="AF78" s="24">
        <f>IF($G47="dnc",$G$59+1,0)+IF($H47="dnc",$H$59+1,0)+IF($I47="dnc",$I$59+1,0)</f>
        <v>0</v>
      </c>
      <c r="AG78" s="24">
        <f t="shared" si="8"/>
        <v>0</v>
      </c>
      <c r="AH78" s="24">
        <f t="shared" si="9"/>
        <v>0</v>
      </c>
      <c r="AI78" s="24">
        <f t="shared" si="10"/>
        <v>0</v>
      </c>
      <c r="AJ78" s="25">
        <f t="shared" si="11"/>
        <v>0</v>
      </c>
      <c r="AK78" s="23">
        <f t="shared" si="25"/>
        <v>0</v>
      </c>
      <c r="AL78" s="24">
        <f>COUNTIF(G47:I47,"dnc")</f>
        <v>0</v>
      </c>
      <c r="AM78" s="24">
        <f t="shared" si="27"/>
        <v>0</v>
      </c>
      <c r="AN78" s="24">
        <f t="shared" si="28"/>
        <v>0</v>
      </c>
      <c r="AO78" s="24">
        <f t="shared" si="29"/>
        <v>0</v>
      </c>
      <c r="AP78" s="24">
        <f t="shared" si="30"/>
        <v>0</v>
      </c>
      <c r="AQ78" s="35">
        <f t="shared" si="31"/>
        <v>0</v>
      </c>
      <c r="AR78" s="40">
        <f t="shared" si="32"/>
        <v>52020020000000000</v>
      </c>
      <c r="AS78" s="37">
        <f t="shared" si="33"/>
        <v>1</v>
      </c>
      <c r="AT78" s="45">
        <f t="shared" si="12"/>
        <v>2</v>
      </c>
      <c r="AU78" s="45">
        <f t="shared" si="13"/>
        <v>4</v>
      </c>
      <c r="AV78" s="46">
        <f t="shared" si="34"/>
        <v>204</v>
      </c>
      <c r="AW78" s="37">
        <f t="shared" si="35"/>
        <v>2</v>
      </c>
    </row>
    <row r="79" spans="1:49" ht="12.75">
      <c r="A79" s="49">
        <f t="shared" si="14"/>
        <v>97</v>
      </c>
      <c r="B79" s="50" t="str">
        <f t="shared" si="15"/>
        <v>Schatz</v>
      </c>
      <c r="C79" s="50" t="str">
        <f t="shared" si="16"/>
        <v>Herte</v>
      </c>
      <c r="D79" s="47">
        <f t="shared" si="3"/>
        <v>0</v>
      </c>
      <c r="E79" s="47">
        <f t="shared" si="4"/>
        <v>0</v>
      </c>
      <c r="F79" s="47">
        <f t="shared" si="4"/>
        <v>0</v>
      </c>
      <c r="G79" s="47">
        <f t="shared" si="4"/>
        <v>0</v>
      </c>
      <c r="H79" s="47">
        <f t="shared" si="4"/>
        <v>0</v>
      </c>
      <c r="I79" s="47">
        <f t="shared" si="4"/>
        <v>0</v>
      </c>
      <c r="J79" s="47">
        <f t="shared" si="4"/>
        <v>0</v>
      </c>
      <c r="K79" s="47">
        <f t="shared" si="4"/>
        <v>0</v>
      </c>
      <c r="L79" s="47">
        <f t="shared" si="4"/>
        <v>0</v>
      </c>
      <c r="M79" s="47">
        <f t="shared" si="4"/>
        <v>0</v>
      </c>
      <c r="N79" s="47">
        <f t="shared" si="4"/>
        <v>0</v>
      </c>
      <c r="O79" s="47">
        <f t="shared" si="4"/>
        <v>0</v>
      </c>
      <c r="P79" s="47">
        <f t="shared" si="4"/>
        <v>0</v>
      </c>
      <c r="Q79" s="47">
        <f t="shared" si="4"/>
        <v>0</v>
      </c>
      <c r="R79" s="47">
        <f t="shared" si="4"/>
        <v>0</v>
      </c>
      <c r="S79" s="47">
        <f t="shared" si="4"/>
        <v>0</v>
      </c>
      <c r="T79" s="47">
        <f aca="true" t="shared" si="36" ref="E79:U88">IF(OR(T48="dnf",T48="dsq",T48="ocs",T48="raf",T48="dns"),T$59+1,IF(T48="dnc",IF($AQ79=T$61,"bye",T$59+1),T48))</f>
        <v>0</v>
      </c>
      <c r="U79" s="47">
        <f t="shared" si="36"/>
        <v>0</v>
      </c>
      <c r="V79" s="47">
        <f t="shared" si="5"/>
        <v>0</v>
      </c>
      <c r="W79" s="47">
        <f t="shared" si="18"/>
      </c>
      <c r="X79" s="47">
        <f t="shared" si="19"/>
        <v>0</v>
      </c>
      <c r="Y79" s="47">
        <f t="shared" si="20"/>
        <v>0</v>
      </c>
      <c r="Z79" s="48">
        <f t="shared" si="21"/>
        <v>0</v>
      </c>
      <c r="AA79" s="49">
        <f t="shared" si="22"/>
      </c>
      <c r="AB79" s="50" t="str">
        <f t="shared" si="23"/>
        <v>Schatz</v>
      </c>
      <c r="AC79" s="85"/>
      <c r="AD79" s="37">
        <f t="shared" si="6"/>
        <v>0</v>
      </c>
      <c r="AE79" s="23">
        <f t="shared" si="7"/>
        <v>0</v>
      </c>
      <c r="AF79" s="24">
        <f t="shared" si="24"/>
        <v>0</v>
      </c>
      <c r="AG79" s="24">
        <f t="shared" si="8"/>
        <v>0</v>
      </c>
      <c r="AH79" s="24">
        <f t="shared" si="9"/>
        <v>0</v>
      </c>
      <c r="AI79" s="24">
        <f t="shared" si="10"/>
        <v>0</v>
      </c>
      <c r="AJ79" s="25">
        <f t="shared" si="11"/>
        <v>0</v>
      </c>
      <c r="AK79" s="23">
        <f t="shared" si="25"/>
        <v>0</v>
      </c>
      <c r="AL79" s="24">
        <f t="shared" si="26"/>
        <v>0</v>
      </c>
      <c r="AM79" s="24">
        <f t="shared" si="27"/>
        <v>0</v>
      </c>
      <c r="AN79" s="24">
        <f t="shared" si="28"/>
        <v>0</v>
      </c>
      <c r="AO79" s="24">
        <f t="shared" si="29"/>
        <v>0</v>
      </c>
      <c r="AP79" s="24">
        <f t="shared" si="30"/>
        <v>0</v>
      </c>
      <c r="AQ79" s="35">
        <f t="shared" si="31"/>
        <v>0</v>
      </c>
      <c r="AR79" s="40">
        <f t="shared" si="32"/>
        <v>0</v>
      </c>
      <c r="AS79" s="37">
        <f t="shared" si="33"/>
        <v>0</v>
      </c>
      <c r="AT79" s="45">
        <f t="shared" si="12"/>
        <v>0</v>
      </c>
      <c r="AU79" s="45">
        <f t="shared" si="13"/>
        <v>0</v>
      </c>
      <c r="AV79" s="46">
        <f t="shared" si="34"/>
        <v>0</v>
      </c>
      <c r="AW79" s="37">
        <f t="shared" si="35"/>
        <v>0</v>
      </c>
    </row>
    <row r="80" spans="1:49" ht="12.75">
      <c r="A80" s="49">
        <f t="shared" si="14"/>
        <v>82</v>
      </c>
      <c r="B80" s="50" t="str">
        <f t="shared" si="15"/>
        <v>Sole Survivor</v>
      </c>
      <c r="C80" s="50" t="str">
        <f t="shared" si="16"/>
        <v>Lemaire</v>
      </c>
      <c r="D80" s="47">
        <f t="shared" si="3"/>
        <v>0</v>
      </c>
      <c r="E80" s="47">
        <f t="shared" si="36"/>
        <v>0</v>
      </c>
      <c r="F80" s="47">
        <f t="shared" si="36"/>
        <v>0</v>
      </c>
      <c r="G80" s="47">
        <f t="shared" si="36"/>
        <v>0</v>
      </c>
      <c r="H80" s="47">
        <f t="shared" si="36"/>
        <v>0</v>
      </c>
      <c r="I80" s="47">
        <f t="shared" si="36"/>
        <v>0</v>
      </c>
      <c r="J80" s="47">
        <f t="shared" si="36"/>
        <v>0</v>
      </c>
      <c r="K80" s="47">
        <f t="shared" si="36"/>
        <v>0</v>
      </c>
      <c r="L80" s="47">
        <f t="shared" si="36"/>
        <v>0</v>
      </c>
      <c r="M80" s="47">
        <f t="shared" si="36"/>
        <v>0</v>
      </c>
      <c r="N80" s="47">
        <f t="shared" si="36"/>
        <v>0</v>
      </c>
      <c r="O80" s="47">
        <f t="shared" si="36"/>
        <v>0</v>
      </c>
      <c r="P80" s="47">
        <f t="shared" si="36"/>
        <v>0</v>
      </c>
      <c r="Q80" s="47">
        <f t="shared" si="36"/>
        <v>0</v>
      </c>
      <c r="R80" s="47">
        <f t="shared" si="36"/>
        <v>0</v>
      </c>
      <c r="S80" s="47">
        <f t="shared" si="36"/>
        <v>0</v>
      </c>
      <c r="T80" s="47">
        <f t="shared" si="36"/>
        <v>0</v>
      </c>
      <c r="U80" s="47">
        <f t="shared" si="36"/>
        <v>0</v>
      </c>
      <c r="V80" s="47">
        <f t="shared" si="5"/>
        <v>0</v>
      </c>
      <c r="W80" s="47">
        <f t="shared" si="18"/>
      </c>
      <c r="X80" s="47">
        <f t="shared" si="19"/>
        <v>0</v>
      </c>
      <c r="Y80" s="47">
        <f t="shared" si="20"/>
        <v>0</v>
      </c>
      <c r="Z80" s="48">
        <f t="shared" si="21"/>
        <v>0</v>
      </c>
      <c r="AA80" s="49">
        <f t="shared" si="22"/>
      </c>
      <c r="AB80" s="50" t="str">
        <f t="shared" si="23"/>
        <v>Sole Survivor</v>
      </c>
      <c r="AC80" s="85"/>
      <c r="AD80" s="37">
        <f t="shared" si="6"/>
        <v>0</v>
      </c>
      <c r="AE80" s="23">
        <f t="shared" si="7"/>
        <v>0</v>
      </c>
      <c r="AF80" s="24">
        <f t="shared" si="24"/>
        <v>0</v>
      </c>
      <c r="AG80" s="24">
        <f t="shared" si="8"/>
        <v>0</v>
      </c>
      <c r="AH80" s="24">
        <f t="shared" si="9"/>
        <v>0</v>
      </c>
      <c r="AI80" s="24">
        <f t="shared" si="10"/>
        <v>0</v>
      </c>
      <c r="AJ80" s="25">
        <f t="shared" si="11"/>
        <v>0</v>
      </c>
      <c r="AK80" s="23">
        <f t="shared" si="25"/>
        <v>0</v>
      </c>
      <c r="AL80" s="24">
        <f t="shared" si="26"/>
        <v>0</v>
      </c>
      <c r="AM80" s="24">
        <f t="shared" si="27"/>
        <v>0</v>
      </c>
      <c r="AN80" s="24">
        <f t="shared" si="28"/>
        <v>0</v>
      </c>
      <c r="AO80" s="24">
        <f t="shared" si="29"/>
        <v>0</v>
      </c>
      <c r="AP80" s="24">
        <f t="shared" si="30"/>
        <v>0</v>
      </c>
      <c r="AQ80" s="35">
        <f t="shared" si="31"/>
        <v>0</v>
      </c>
      <c r="AR80" s="40">
        <f t="shared" si="32"/>
        <v>0</v>
      </c>
      <c r="AS80" s="37">
        <f t="shared" si="33"/>
        <v>0</v>
      </c>
      <c r="AT80" s="45">
        <f t="shared" si="12"/>
        <v>0</v>
      </c>
      <c r="AU80" s="45">
        <f t="shared" si="13"/>
        <v>0</v>
      </c>
      <c r="AV80" s="46">
        <f t="shared" si="34"/>
        <v>0</v>
      </c>
      <c r="AW80" s="37">
        <f t="shared" si="35"/>
        <v>0</v>
      </c>
    </row>
    <row r="81" spans="1:49" ht="12.75">
      <c r="A81" s="49">
        <f t="shared" si="14"/>
        <v>154</v>
      </c>
      <c r="B81" s="50" t="str">
        <f t="shared" si="15"/>
        <v>Panic-A-Track</v>
      </c>
      <c r="C81" s="50" t="str">
        <f t="shared" si="16"/>
        <v>Gilchrist</v>
      </c>
      <c r="D81" s="47">
        <f t="shared" si="3"/>
        <v>0</v>
      </c>
      <c r="E81" s="47">
        <f t="shared" si="36"/>
        <v>0</v>
      </c>
      <c r="F81" s="47">
        <f t="shared" si="36"/>
        <v>0</v>
      </c>
      <c r="G81" s="47">
        <f t="shared" si="36"/>
        <v>0</v>
      </c>
      <c r="H81" s="47">
        <f t="shared" si="36"/>
        <v>0</v>
      </c>
      <c r="I81" s="47">
        <f t="shared" si="36"/>
        <v>0</v>
      </c>
      <c r="J81" s="47">
        <f t="shared" si="36"/>
        <v>0</v>
      </c>
      <c r="K81" s="47">
        <f t="shared" si="36"/>
        <v>0</v>
      </c>
      <c r="L81" s="47">
        <f t="shared" si="36"/>
        <v>0</v>
      </c>
      <c r="M81" s="47">
        <f t="shared" si="36"/>
        <v>0</v>
      </c>
      <c r="N81" s="47">
        <f t="shared" si="36"/>
        <v>0</v>
      </c>
      <c r="O81" s="47">
        <f t="shared" si="36"/>
        <v>0</v>
      </c>
      <c r="P81" s="47">
        <f t="shared" si="36"/>
        <v>0</v>
      </c>
      <c r="Q81" s="47">
        <f t="shared" si="36"/>
        <v>0</v>
      </c>
      <c r="R81" s="47">
        <f t="shared" si="36"/>
        <v>0</v>
      </c>
      <c r="S81" s="47">
        <f t="shared" si="36"/>
        <v>0</v>
      </c>
      <c r="T81" s="47">
        <f t="shared" si="36"/>
        <v>0</v>
      </c>
      <c r="U81" s="47">
        <f t="shared" si="36"/>
        <v>0</v>
      </c>
      <c r="V81" s="47">
        <f>COUNTIF(D81:U81,"bye")</f>
        <v>0</v>
      </c>
      <c r="W81" s="47">
        <f t="shared" si="18"/>
      </c>
      <c r="X81" s="47">
        <f t="shared" si="19"/>
        <v>0</v>
      </c>
      <c r="Y81" s="47">
        <f t="shared" si="20"/>
        <v>0</v>
      </c>
      <c r="Z81" s="48">
        <f t="shared" si="21"/>
        <v>0</v>
      </c>
      <c r="AA81" s="49">
        <f t="shared" si="22"/>
      </c>
      <c r="AB81" s="50" t="str">
        <f t="shared" si="23"/>
        <v>Panic-A-Track</v>
      </c>
      <c r="AC81" s="85"/>
      <c r="AD81" s="37">
        <f t="shared" si="6"/>
        <v>0</v>
      </c>
      <c r="AE81" s="23">
        <f t="shared" si="7"/>
        <v>0</v>
      </c>
      <c r="AF81" s="24">
        <f t="shared" si="24"/>
        <v>0</v>
      </c>
      <c r="AG81" s="24">
        <f t="shared" si="8"/>
        <v>0</v>
      </c>
      <c r="AH81" s="24">
        <f t="shared" si="9"/>
        <v>0</v>
      </c>
      <c r="AI81" s="24">
        <f t="shared" si="10"/>
        <v>0</v>
      </c>
      <c r="AJ81" s="25">
        <f t="shared" si="11"/>
        <v>0</v>
      </c>
      <c r="AK81" s="23">
        <f t="shared" si="25"/>
        <v>0</v>
      </c>
      <c r="AL81" s="24">
        <f t="shared" si="26"/>
        <v>0</v>
      </c>
      <c r="AM81" s="24">
        <f t="shared" si="27"/>
        <v>0</v>
      </c>
      <c r="AN81" s="24">
        <f t="shared" si="28"/>
        <v>0</v>
      </c>
      <c r="AO81" s="24">
        <f t="shared" si="29"/>
        <v>0</v>
      </c>
      <c r="AP81" s="24">
        <f t="shared" si="30"/>
        <v>0</v>
      </c>
      <c r="AQ81" s="35">
        <f t="shared" si="31"/>
        <v>0</v>
      </c>
      <c r="AR81" s="40">
        <f t="shared" si="32"/>
        <v>0</v>
      </c>
      <c r="AS81" s="37">
        <f t="shared" si="33"/>
        <v>0</v>
      </c>
      <c r="AT81" s="36">
        <f t="shared" si="12"/>
        <v>0</v>
      </c>
      <c r="AU81" s="36">
        <f t="shared" si="13"/>
        <v>0</v>
      </c>
      <c r="AV81" s="37">
        <f t="shared" si="34"/>
        <v>0</v>
      </c>
      <c r="AW81" s="37">
        <f t="shared" si="35"/>
        <v>0</v>
      </c>
    </row>
    <row r="82" spans="1:49" ht="12.75">
      <c r="A82" s="49">
        <f t="shared" si="14"/>
      </c>
      <c r="B82" s="50">
        <f t="shared" si="15"/>
      </c>
      <c r="C82" s="50">
        <f t="shared" si="16"/>
      </c>
      <c r="D82" s="47">
        <f t="shared" si="3"/>
        <v>0</v>
      </c>
      <c r="E82" s="47">
        <f t="shared" si="36"/>
        <v>0</v>
      </c>
      <c r="F82" s="47">
        <f t="shared" si="36"/>
        <v>0</v>
      </c>
      <c r="G82" s="47">
        <f t="shared" si="36"/>
        <v>0</v>
      </c>
      <c r="H82" s="47">
        <f t="shared" si="36"/>
        <v>0</v>
      </c>
      <c r="I82" s="47">
        <f t="shared" si="36"/>
        <v>0</v>
      </c>
      <c r="J82" s="47">
        <f t="shared" si="36"/>
        <v>0</v>
      </c>
      <c r="K82" s="47">
        <f t="shared" si="36"/>
        <v>0</v>
      </c>
      <c r="L82" s="47">
        <f t="shared" si="36"/>
        <v>0</v>
      </c>
      <c r="M82" s="47">
        <f t="shared" si="36"/>
        <v>0</v>
      </c>
      <c r="N82" s="47">
        <f t="shared" si="36"/>
        <v>0</v>
      </c>
      <c r="O82" s="47">
        <f t="shared" si="36"/>
        <v>0</v>
      </c>
      <c r="P82" s="47">
        <f t="shared" si="36"/>
        <v>0</v>
      </c>
      <c r="Q82" s="47">
        <f t="shared" si="36"/>
        <v>0</v>
      </c>
      <c r="R82" s="47">
        <f t="shared" si="36"/>
        <v>0</v>
      </c>
      <c r="S82" s="47">
        <f t="shared" si="36"/>
        <v>0</v>
      </c>
      <c r="T82" s="47">
        <f t="shared" si="36"/>
        <v>0</v>
      </c>
      <c r="U82" s="47">
        <f t="shared" si="36"/>
        <v>0</v>
      </c>
      <c r="V82" s="47"/>
      <c r="W82" s="47">
        <f t="shared" si="18"/>
      </c>
      <c r="X82" s="47">
        <f t="shared" si="19"/>
        <v>0</v>
      </c>
      <c r="Y82" s="47">
        <f t="shared" si="20"/>
        <v>0</v>
      </c>
      <c r="Z82" s="48">
        <f t="shared" si="21"/>
        <v>0</v>
      </c>
      <c r="AA82" s="49">
        <f t="shared" si="22"/>
      </c>
      <c r="AB82" s="50">
        <f t="shared" si="23"/>
      </c>
      <c r="AC82" s="85"/>
      <c r="AD82" s="37">
        <f t="shared" si="6"/>
        <v>0</v>
      </c>
      <c r="AE82" s="23">
        <f t="shared" si="7"/>
        <v>0</v>
      </c>
      <c r="AF82" s="24">
        <f t="shared" si="24"/>
        <v>0</v>
      </c>
      <c r="AG82" s="24">
        <f t="shared" si="8"/>
        <v>0</v>
      </c>
      <c r="AH82" s="24">
        <f t="shared" si="9"/>
        <v>0</v>
      </c>
      <c r="AI82" s="24">
        <f t="shared" si="10"/>
        <v>0</v>
      </c>
      <c r="AJ82" s="25">
        <f t="shared" si="11"/>
        <v>0</v>
      </c>
      <c r="AK82" s="23">
        <f t="shared" si="25"/>
        <v>0</v>
      </c>
      <c r="AL82" s="24">
        <f t="shared" si="26"/>
        <v>0</v>
      </c>
      <c r="AM82" s="24">
        <f t="shared" si="27"/>
        <v>0</v>
      </c>
      <c r="AN82" s="24">
        <f t="shared" si="28"/>
        <v>0</v>
      </c>
      <c r="AO82" s="24">
        <f t="shared" si="29"/>
        <v>0</v>
      </c>
      <c r="AP82" s="24">
        <f t="shared" si="30"/>
        <v>0</v>
      </c>
      <c r="AQ82" s="35">
        <f t="shared" si="31"/>
        <v>0</v>
      </c>
      <c r="AR82" s="40">
        <f t="shared" si="32"/>
        <v>0</v>
      </c>
      <c r="AS82" s="37">
        <f t="shared" si="33"/>
        <v>0</v>
      </c>
      <c r="AT82" s="36">
        <f t="shared" si="12"/>
        <v>0</v>
      </c>
      <c r="AU82" s="36">
        <f t="shared" si="13"/>
        <v>0</v>
      </c>
      <c r="AV82" s="37">
        <f t="shared" si="34"/>
        <v>0</v>
      </c>
      <c r="AW82" s="37">
        <f t="shared" si="35"/>
        <v>0</v>
      </c>
    </row>
    <row r="83" spans="1:49" ht="12.75">
      <c r="A83" s="49">
        <f t="shared" si="14"/>
      </c>
      <c r="B83" s="50">
        <f t="shared" si="15"/>
      </c>
      <c r="C83" s="50">
        <f t="shared" si="16"/>
      </c>
      <c r="D83" s="47">
        <f t="shared" si="3"/>
        <v>0</v>
      </c>
      <c r="E83" s="47">
        <f t="shared" si="36"/>
        <v>0</v>
      </c>
      <c r="F83" s="47">
        <f t="shared" si="36"/>
        <v>0</v>
      </c>
      <c r="G83" s="47">
        <f t="shared" si="36"/>
        <v>0</v>
      </c>
      <c r="H83" s="47">
        <f t="shared" si="36"/>
        <v>0</v>
      </c>
      <c r="I83" s="47">
        <f t="shared" si="36"/>
        <v>0</v>
      </c>
      <c r="J83" s="47">
        <f t="shared" si="36"/>
        <v>0</v>
      </c>
      <c r="K83" s="47">
        <f t="shared" si="36"/>
        <v>0</v>
      </c>
      <c r="L83" s="47">
        <f t="shared" si="36"/>
        <v>0</v>
      </c>
      <c r="M83" s="47">
        <f t="shared" si="36"/>
        <v>0</v>
      </c>
      <c r="N83" s="47">
        <f t="shared" si="36"/>
        <v>0</v>
      </c>
      <c r="O83" s="47">
        <f t="shared" si="36"/>
        <v>0</v>
      </c>
      <c r="P83" s="47">
        <f t="shared" si="36"/>
        <v>0</v>
      </c>
      <c r="Q83" s="47">
        <f t="shared" si="36"/>
        <v>0</v>
      </c>
      <c r="R83" s="47">
        <f t="shared" si="36"/>
        <v>0</v>
      </c>
      <c r="S83" s="47">
        <f t="shared" si="36"/>
        <v>0</v>
      </c>
      <c r="T83" s="47">
        <f t="shared" si="36"/>
        <v>0</v>
      </c>
      <c r="U83" s="47">
        <f t="shared" si="36"/>
        <v>0</v>
      </c>
      <c r="V83" s="47"/>
      <c r="W83" s="47">
        <f t="shared" si="18"/>
      </c>
      <c r="X83" s="47">
        <f t="shared" si="19"/>
        <v>0</v>
      </c>
      <c r="Y83" s="47">
        <f t="shared" si="20"/>
        <v>0</v>
      </c>
      <c r="Z83" s="48">
        <f t="shared" si="21"/>
        <v>0</v>
      </c>
      <c r="AA83" s="49">
        <f t="shared" si="22"/>
      </c>
      <c r="AB83" s="50">
        <f t="shared" si="23"/>
      </c>
      <c r="AC83" s="85"/>
      <c r="AD83" s="37">
        <f t="shared" si="6"/>
        <v>0</v>
      </c>
      <c r="AE83" s="23">
        <f t="shared" si="7"/>
        <v>0</v>
      </c>
      <c r="AF83" s="24">
        <f t="shared" si="24"/>
        <v>0</v>
      </c>
      <c r="AG83" s="24">
        <f t="shared" si="8"/>
        <v>0</v>
      </c>
      <c r="AH83" s="24">
        <f t="shared" si="9"/>
        <v>0</v>
      </c>
      <c r="AI83" s="24">
        <f t="shared" si="10"/>
        <v>0</v>
      </c>
      <c r="AJ83" s="25">
        <f t="shared" si="11"/>
        <v>0</v>
      </c>
      <c r="AK83" s="23">
        <f t="shared" si="25"/>
        <v>0</v>
      </c>
      <c r="AL83" s="24">
        <f t="shared" si="26"/>
        <v>0</v>
      </c>
      <c r="AM83" s="24">
        <f t="shared" si="27"/>
        <v>0</v>
      </c>
      <c r="AN83" s="24">
        <f t="shared" si="28"/>
        <v>0</v>
      </c>
      <c r="AO83" s="24">
        <f t="shared" si="29"/>
        <v>0</v>
      </c>
      <c r="AP83" s="24">
        <f t="shared" si="30"/>
        <v>0</v>
      </c>
      <c r="AQ83" s="35">
        <f t="shared" si="31"/>
        <v>0</v>
      </c>
      <c r="AR83" s="40">
        <f t="shared" si="32"/>
        <v>0</v>
      </c>
      <c r="AS83" s="37">
        <f t="shared" si="33"/>
        <v>0</v>
      </c>
      <c r="AT83" s="36">
        <f t="shared" si="12"/>
        <v>0</v>
      </c>
      <c r="AU83" s="36">
        <f t="shared" si="13"/>
        <v>0</v>
      </c>
      <c r="AV83" s="37">
        <f t="shared" si="34"/>
        <v>0</v>
      </c>
      <c r="AW83" s="37">
        <f t="shared" si="35"/>
        <v>0</v>
      </c>
    </row>
    <row r="84" spans="1:49" ht="12.75">
      <c r="A84" s="49">
        <f t="shared" si="14"/>
      </c>
      <c r="B84" s="50">
        <f t="shared" si="15"/>
      </c>
      <c r="C84" s="50">
        <f t="shared" si="16"/>
      </c>
      <c r="D84" s="47">
        <f t="shared" si="3"/>
        <v>0</v>
      </c>
      <c r="E84" s="47">
        <f t="shared" si="36"/>
        <v>0</v>
      </c>
      <c r="F84" s="47">
        <f t="shared" si="36"/>
        <v>0</v>
      </c>
      <c r="G84" s="47">
        <f t="shared" si="36"/>
        <v>0</v>
      </c>
      <c r="H84" s="47">
        <f t="shared" si="36"/>
        <v>0</v>
      </c>
      <c r="I84" s="47">
        <f t="shared" si="36"/>
        <v>0</v>
      </c>
      <c r="J84" s="47">
        <f t="shared" si="36"/>
        <v>0</v>
      </c>
      <c r="K84" s="47">
        <f t="shared" si="36"/>
        <v>0</v>
      </c>
      <c r="L84" s="47">
        <f t="shared" si="36"/>
        <v>0</v>
      </c>
      <c r="M84" s="47">
        <f t="shared" si="36"/>
        <v>0</v>
      </c>
      <c r="N84" s="47">
        <f t="shared" si="36"/>
        <v>0</v>
      </c>
      <c r="O84" s="47">
        <f t="shared" si="36"/>
        <v>0</v>
      </c>
      <c r="P84" s="47">
        <f t="shared" si="36"/>
        <v>0</v>
      </c>
      <c r="Q84" s="47">
        <f t="shared" si="36"/>
        <v>0</v>
      </c>
      <c r="R84" s="47">
        <f t="shared" si="36"/>
        <v>0</v>
      </c>
      <c r="S84" s="47">
        <f t="shared" si="36"/>
        <v>0</v>
      </c>
      <c r="T84" s="47">
        <f t="shared" si="36"/>
        <v>0</v>
      </c>
      <c r="U84" s="47">
        <f t="shared" si="36"/>
        <v>0</v>
      </c>
      <c r="V84" s="50"/>
      <c r="W84" s="47">
        <f t="shared" si="18"/>
      </c>
      <c r="X84" s="47">
        <f t="shared" si="19"/>
        <v>0</v>
      </c>
      <c r="Y84" s="47">
        <f t="shared" si="20"/>
        <v>0</v>
      </c>
      <c r="Z84" s="48">
        <f t="shared" si="21"/>
        <v>0</v>
      </c>
      <c r="AA84" s="49">
        <f t="shared" si="22"/>
      </c>
      <c r="AB84" s="50">
        <f t="shared" si="23"/>
      </c>
      <c r="AC84" s="85"/>
      <c r="AD84" s="37">
        <f t="shared" si="6"/>
        <v>0</v>
      </c>
      <c r="AE84" s="23">
        <f t="shared" si="7"/>
        <v>0</v>
      </c>
      <c r="AF84" s="24">
        <f t="shared" si="24"/>
        <v>0</v>
      </c>
      <c r="AG84" s="24">
        <f t="shared" si="8"/>
        <v>0</v>
      </c>
      <c r="AH84" s="24">
        <f t="shared" si="9"/>
        <v>0</v>
      </c>
      <c r="AI84" s="24">
        <f t="shared" si="10"/>
        <v>0</v>
      </c>
      <c r="AJ84" s="25">
        <f t="shared" si="11"/>
        <v>0</v>
      </c>
      <c r="AK84" s="23">
        <f t="shared" si="25"/>
        <v>0</v>
      </c>
      <c r="AL84" s="24">
        <f t="shared" si="26"/>
        <v>0</v>
      </c>
      <c r="AM84" s="24">
        <f t="shared" si="27"/>
        <v>0</v>
      </c>
      <c r="AN84" s="24">
        <f t="shared" si="28"/>
        <v>0</v>
      </c>
      <c r="AO84" s="24">
        <f t="shared" si="29"/>
        <v>0</v>
      </c>
      <c r="AP84" s="24">
        <f t="shared" si="30"/>
        <v>0</v>
      </c>
      <c r="AQ84" s="35">
        <f t="shared" si="31"/>
        <v>0</v>
      </c>
      <c r="AR84" s="40">
        <f t="shared" si="32"/>
        <v>0</v>
      </c>
      <c r="AS84" s="37">
        <f t="shared" si="33"/>
        <v>0</v>
      </c>
      <c r="AT84" s="36">
        <f t="shared" si="12"/>
        <v>0</v>
      </c>
      <c r="AU84" s="36">
        <f t="shared" si="13"/>
        <v>0</v>
      </c>
      <c r="AV84" s="37">
        <f t="shared" si="34"/>
        <v>0</v>
      </c>
      <c r="AW84" s="37">
        <f t="shared" si="35"/>
        <v>0</v>
      </c>
    </row>
    <row r="85" spans="1:49" ht="12.75">
      <c r="A85" s="49">
        <f t="shared" si="14"/>
      </c>
      <c r="B85" s="50">
        <f t="shared" si="15"/>
      </c>
      <c r="C85" s="50">
        <f t="shared" si="16"/>
      </c>
      <c r="D85" s="47">
        <f t="shared" si="3"/>
        <v>0</v>
      </c>
      <c r="E85" s="47">
        <f t="shared" si="36"/>
        <v>0</v>
      </c>
      <c r="F85" s="47">
        <f t="shared" si="36"/>
        <v>0</v>
      </c>
      <c r="G85" s="47">
        <f t="shared" si="36"/>
        <v>0</v>
      </c>
      <c r="H85" s="47">
        <f t="shared" si="36"/>
        <v>0</v>
      </c>
      <c r="I85" s="47">
        <f t="shared" si="36"/>
        <v>0</v>
      </c>
      <c r="J85" s="47">
        <f t="shared" si="36"/>
        <v>0</v>
      </c>
      <c r="K85" s="47">
        <f t="shared" si="36"/>
        <v>0</v>
      </c>
      <c r="L85" s="47">
        <f t="shared" si="36"/>
        <v>0</v>
      </c>
      <c r="M85" s="47">
        <f t="shared" si="36"/>
        <v>0</v>
      </c>
      <c r="N85" s="47">
        <f t="shared" si="36"/>
        <v>0</v>
      </c>
      <c r="O85" s="47">
        <f t="shared" si="36"/>
        <v>0</v>
      </c>
      <c r="P85" s="47">
        <f t="shared" si="36"/>
        <v>0</v>
      </c>
      <c r="Q85" s="47">
        <f t="shared" si="36"/>
        <v>0</v>
      </c>
      <c r="R85" s="47">
        <f t="shared" si="36"/>
        <v>0</v>
      </c>
      <c r="S85" s="47">
        <f t="shared" si="36"/>
        <v>0</v>
      </c>
      <c r="T85" s="47">
        <f t="shared" si="36"/>
        <v>0</v>
      </c>
      <c r="U85" s="47">
        <f t="shared" si="36"/>
        <v>0</v>
      </c>
      <c r="V85" s="50"/>
      <c r="W85" s="47">
        <f t="shared" si="18"/>
      </c>
      <c r="X85" s="47">
        <f t="shared" si="19"/>
        <v>0</v>
      </c>
      <c r="Y85" s="47">
        <f t="shared" si="20"/>
        <v>0</v>
      </c>
      <c r="Z85" s="48">
        <f t="shared" si="21"/>
        <v>0</v>
      </c>
      <c r="AA85" s="49">
        <f t="shared" si="22"/>
      </c>
      <c r="AB85" s="50">
        <f t="shared" si="23"/>
      </c>
      <c r="AC85" s="86"/>
      <c r="AD85" s="37">
        <f t="shared" si="6"/>
        <v>0</v>
      </c>
      <c r="AE85" s="23">
        <f t="shared" si="7"/>
        <v>0</v>
      </c>
      <c r="AF85" s="24">
        <f t="shared" si="24"/>
        <v>0</v>
      </c>
      <c r="AG85" s="24">
        <f t="shared" si="8"/>
        <v>0</v>
      </c>
      <c r="AH85" s="24">
        <f t="shared" si="9"/>
        <v>0</v>
      </c>
      <c r="AI85" s="24">
        <f t="shared" si="10"/>
        <v>0</v>
      </c>
      <c r="AJ85" s="25">
        <f t="shared" si="11"/>
        <v>0</v>
      </c>
      <c r="AK85" s="23">
        <f t="shared" si="25"/>
        <v>0</v>
      </c>
      <c r="AL85" s="24">
        <f t="shared" si="26"/>
        <v>0</v>
      </c>
      <c r="AM85" s="24">
        <f t="shared" si="27"/>
        <v>0</v>
      </c>
      <c r="AN85" s="24">
        <f t="shared" si="28"/>
        <v>0</v>
      </c>
      <c r="AO85" s="24">
        <f t="shared" si="29"/>
        <v>0</v>
      </c>
      <c r="AP85" s="24">
        <f t="shared" si="30"/>
        <v>0</v>
      </c>
      <c r="AQ85" s="35">
        <f t="shared" si="31"/>
        <v>0</v>
      </c>
      <c r="AR85" s="40">
        <f t="shared" si="32"/>
        <v>0</v>
      </c>
      <c r="AS85" s="37">
        <f t="shared" si="33"/>
        <v>0</v>
      </c>
      <c r="AT85" s="36">
        <f t="shared" si="12"/>
        <v>0</v>
      </c>
      <c r="AU85" s="36">
        <f t="shared" si="13"/>
        <v>0</v>
      </c>
      <c r="AV85" s="37">
        <f t="shared" si="34"/>
        <v>0</v>
      </c>
      <c r="AW85" s="37">
        <f t="shared" si="35"/>
        <v>0</v>
      </c>
    </row>
    <row r="86" spans="1:49" ht="12.75">
      <c r="A86" s="49">
        <f t="shared" si="14"/>
      </c>
      <c r="B86" s="50">
        <f t="shared" si="15"/>
      </c>
      <c r="C86" s="50">
        <f t="shared" si="16"/>
      </c>
      <c r="D86" s="47">
        <f t="shared" si="3"/>
        <v>0</v>
      </c>
      <c r="E86" s="47">
        <f t="shared" si="36"/>
        <v>0</v>
      </c>
      <c r="F86" s="47">
        <f t="shared" si="36"/>
        <v>0</v>
      </c>
      <c r="G86" s="47">
        <f t="shared" si="36"/>
        <v>0</v>
      </c>
      <c r="H86" s="47">
        <f t="shared" si="36"/>
        <v>0</v>
      </c>
      <c r="I86" s="47">
        <f t="shared" si="36"/>
        <v>0</v>
      </c>
      <c r="J86" s="47">
        <f t="shared" si="36"/>
        <v>0</v>
      </c>
      <c r="K86" s="47">
        <f t="shared" si="36"/>
        <v>0</v>
      </c>
      <c r="L86" s="47">
        <f t="shared" si="36"/>
        <v>0</v>
      </c>
      <c r="M86" s="47">
        <f t="shared" si="36"/>
        <v>0</v>
      </c>
      <c r="N86" s="47">
        <f t="shared" si="36"/>
        <v>0</v>
      </c>
      <c r="O86" s="47">
        <f t="shared" si="36"/>
        <v>0</v>
      </c>
      <c r="P86" s="47">
        <f t="shared" si="36"/>
        <v>0</v>
      </c>
      <c r="Q86" s="47">
        <f t="shared" si="36"/>
        <v>0</v>
      </c>
      <c r="R86" s="47">
        <f t="shared" si="36"/>
        <v>0</v>
      </c>
      <c r="S86" s="47">
        <f t="shared" si="36"/>
        <v>0</v>
      </c>
      <c r="T86" s="47">
        <f t="shared" si="36"/>
        <v>0</v>
      </c>
      <c r="U86" s="47">
        <f t="shared" si="36"/>
        <v>0</v>
      </c>
      <c r="V86" s="50"/>
      <c r="W86" s="47">
        <f t="shared" si="18"/>
      </c>
      <c r="X86" s="47">
        <f t="shared" si="19"/>
        <v>0</v>
      </c>
      <c r="Y86" s="47">
        <f t="shared" si="20"/>
        <v>0</v>
      </c>
      <c r="Z86" s="48">
        <f t="shared" si="21"/>
        <v>0</v>
      </c>
      <c r="AA86" s="49">
        <f t="shared" si="22"/>
      </c>
      <c r="AB86" s="50">
        <f t="shared" si="23"/>
      </c>
      <c r="AC86" s="86"/>
      <c r="AD86" s="37">
        <f t="shared" si="6"/>
        <v>0</v>
      </c>
      <c r="AE86" s="23">
        <f t="shared" si="7"/>
        <v>0</v>
      </c>
      <c r="AF86" s="24">
        <f t="shared" si="24"/>
        <v>0</v>
      </c>
      <c r="AG86" s="24">
        <f t="shared" si="8"/>
        <v>0</v>
      </c>
      <c r="AH86" s="24">
        <f t="shared" si="9"/>
        <v>0</v>
      </c>
      <c r="AI86" s="24">
        <f t="shared" si="10"/>
        <v>0</v>
      </c>
      <c r="AJ86" s="25">
        <f t="shared" si="11"/>
        <v>0</v>
      </c>
      <c r="AK86" s="23">
        <f t="shared" si="25"/>
        <v>0</v>
      </c>
      <c r="AL86" s="24">
        <f t="shared" si="26"/>
        <v>0</v>
      </c>
      <c r="AM86" s="24">
        <f t="shared" si="27"/>
        <v>0</v>
      </c>
      <c r="AN86" s="24">
        <f t="shared" si="28"/>
        <v>0</v>
      </c>
      <c r="AO86" s="24">
        <f t="shared" si="29"/>
        <v>0</v>
      </c>
      <c r="AP86" s="24">
        <f t="shared" si="30"/>
        <v>0</v>
      </c>
      <c r="AQ86" s="35">
        <f t="shared" si="31"/>
        <v>0</v>
      </c>
      <c r="AR86" s="40">
        <f t="shared" si="32"/>
        <v>0</v>
      </c>
      <c r="AS86" s="37">
        <f t="shared" si="33"/>
        <v>0</v>
      </c>
      <c r="AT86" s="36">
        <f t="shared" si="12"/>
        <v>0</v>
      </c>
      <c r="AU86" s="36">
        <f t="shared" si="13"/>
        <v>0</v>
      </c>
      <c r="AV86" s="37">
        <f t="shared" si="34"/>
        <v>0</v>
      </c>
      <c r="AW86" s="37">
        <f t="shared" si="35"/>
        <v>0</v>
      </c>
    </row>
    <row r="87" spans="1:49" ht="12.75">
      <c r="A87" s="49">
        <f t="shared" si="14"/>
      </c>
      <c r="B87" s="50">
        <f t="shared" si="15"/>
      </c>
      <c r="C87" s="50">
        <f t="shared" si="16"/>
      </c>
      <c r="D87" s="47">
        <f t="shared" si="3"/>
        <v>0</v>
      </c>
      <c r="E87" s="47">
        <f t="shared" si="36"/>
        <v>0</v>
      </c>
      <c r="F87" s="47">
        <f t="shared" si="36"/>
        <v>0</v>
      </c>
      <c r="G87" s="47">
        <f t="shared" si="36"/>
        <v>0</v>
      </c>
      <c r="H87" s="47">
        <f t="shared" si="36"/>
        <v>0</v>
      </c>
      <c r="I87" s="47">
        <f t="shared" si="36"/>
        <v>0</v>
      </c>
      <c r="J87" s="47">
        <f t="shared" si="36"/>
        <v>0</v>
      </c>
      <c r="K87" s="47">
        <f t="shared" si="36"/>
        <v>0</v>
      </c>
      <c r="L87" s="47">
        <f t="shared" si="36"/>
        <v>0</v>
      </c>
      <c r="M87" s="47">
        <f t="shared" si="36"/>
        <v>0</v>
      </c>
      <c r="N87" s="47">
        <f t="shared" si="36"/>
        <v>0</v>
      </c>
      <c r="O87" s="47">
        <f t="shared" si="36"/>
        <v>0</v>
      </c>
      <c r="P87" s="47">
        <f t="shared" si="36"/>
        <v>0</v>
      </c>
      <c r="Q87" s="47">
        <f t="shared" si="36"/>
        <v>0</v>
      </c>
      <c r="R87" s="47">
        <f t="shared" si="36"/>
        <v>0</v>
      </c>
      <c r="S87" s="47">
        <f t="shared" si="36"/>
        <v>0</v>
      </c>
      <c r="T87" s="47">
        <f t="shared" si="36"/>
        <v>0</v>
      </c>
      <c r="U87" s="47">
        <f t="shared" si="36"/>
        <v>0</v>
      </c>
      <c r="V87" s="50"/>
      <c r="W87" s="47">
        <f t="shared" si="18"/>
      </c>
      <c r="X87" s="47">
        <f t="shared" si="19"/>
        <v>0</v>
      </c>
      <c r="Y87" s="47">
        <f t="shared" si="20"/>
        <v>0</v>
      </c>
      <c r="Z87" s="48">
        <f t="shared" si="21"/>
        <v>0</v>
      </c>
      <c r="AA87" s="49">
        <f t="shared" si="22"/>
      </c>
      <c r="AB87" s="50">
        <f t="shared" si="23"/>
      </c>
      <c r="AC87" s="86"/>
      <c r="AD87" s="37">
        <f t="shared" si="6"/>
        <v>0</v>
      </c>
      <c r="AE87" s="23">
        <f t="shared" si="7"/>
        <v>0</v>
      </c>
      <c r="AF87" s="24">
        <f t="shared" si="24"/>
        <v>0</v>
      </c>
      <c r="AG87" s="24">
        <f t="shared" si="8"/>
        <v>0</v>
      </c>
      <c r="AH87" s="24">
        <f t="shared" si="9"/>
        <v>0</v>
      </c>
      <c r="AI87" s="24">
        <f t="shared" si="10"/>
        <v>0</v>
      </c>
      <c r="AJ87" s="25">
        <f t="shared" si="11"/>
        <v>0</v>
      </c>
      <c r="AK87" s="23">
        <f t="shared" si="25"/>
        <v>0</v>
      </c>
      <c r="AL87" s="24">
        <f t="shared" si="26"/>
        <v>0</v>
      </c>
      <c r="AM87" s="24">
        <f t="shared" si="27"/>
        <v>0</v>
      </c>
      <c r="AN87" s="24">
        <f t="shared" si="28"/>
        <v>0</v>
      </c>
      <c r="AO87" s="24">
        <f t="shared" si="29"/>
        <v>0</v>
      </c>
      <c r="AP87" s="24">
        <f t="shared" si="30"/>
        <v>0</v>
      </c>
      <c r="AQ87" s="35">
        <f t="shared" si="31"/>
        <v>0</v>
      </c>
      <c r="AR87" s="40">
        <f t="shared" si="32"/>
        <v>0</v>
      </c>
      <c r="AS87" s="37">
        <f t="shared" si="33"/>
        <v>0</v>
      </c>
      <c r="AT87" s="36">
        <f t="shared" si="12"/>
        <v>0</v>
      </c>
      <c r="AU87" s="36">
        <f t="shared" si="13"/>
        <v>0</v>
      </c>
      <c r="AV87" s="37">
        <f t="shared" si="34"/>
        <v>0</v>
      </c>
      <c r="AW87" s="37">
        <f t="shared" si="35"/>
        <v>0</v>
      </c>
    </row>
    <row r="88" spans="1:49" ht="12.75">
      <c r="A88" s="49">
        <f>IF($A57=0,"",$A57)</f>
      </c>
      <c r="B88" s="50"/>
      <c r="C88" s="50"/>
      <c r="D88" s="47">
        <f t="shared" si="3"/>
        <v>0</v>
      </c>
      <c r="E88" s="47">
        <f t="shared" si="36"/>
        <v>0</v>
      </c>
      <c r="F88" s="47">
        <f t="shared" si="36"/>
        <v>0</v>
      </c>
      <c r="G88" s="47">
        <f t="shared" si="36"/>
        <v>0</v>
      </c>
      <c r="H88" s="47">
        <f t="shared" si="36"/>
        <v>0</v>
      </c>
      <c r="I88" s="47">
        <f t="shared" si="36"/>
        <v>0</v>
      </c>
      <c r="J88" s="47">
        <f t="shared" si="36"/>
        <v>0</v>
      </c>
      <c r="K88" s="47">
        <f t="shared" si="36"/>
        <v>0</v>
      </c>
      <c r="L88" s="47">
        <f t="shared" si="36"/>
        <v>0</v>
      </c>
      <c r="M88" s="47">
        <f t="shared" si="36"/>
        <v>0</v>
      </c>
      <c r="N88" s="47">
        <f t="shared" si="36"/>
        <v>0</v>
      </c>
      <c r="O88" s="47">
        <f t="shared" si="36"/>
        <v>0</v>
      </c>
      <c r="P88" s="47">
        <f t="shared" si="36"/>
        <v>0</v>
      </c>
      <c r="Q88" s="47">
        <f t="shared" si="36"/>
        <v>0</v>
      </c>
      <c r="R88" s="47">
        <f t="shared" si="36"/>
        <v>0</v>
      </c>
      <c r="S88" s="47">
        <f t="shared" si="36"/>
        <v>0</v>
      </c>
      <c r="T88" s="47">
        <f t="shared" si="36"/>
        <v>0</v>
      </c>
      <c r="U88" s="47">
        <f t="shared" si="36"/>
        <v>0</v>
      </c>
      <c r="V88" s="50"/>
      <c r="W88" s="47">
        <f t="shared" si="18"/>
      </c>
      <c r="X88" s="47">
        <f t="shared" si="19"/>
        <v>0</v>
      </c>
      <c r="Y88" s="47">
        <f t="shared" si="20"/>
        <v>0</v>
      </c>
      <c r="Z88" s="48">
        <f t="shared" si="21"/>
        <v>0</v>
      </c>
      <c r="AA88" s="49">
        <f t="shared" si="22"/>
      </c>
      <c r="AB88" s="50">
        <f t="shared" si="23"/>
      </c>
      <c r="AC88" s="86"/>
      <c r="AD88" s="43">
        <f t="shared" si="6"/>
        <v>0</v>
      </c>
      <c r="AE88" s="26">
        <f t="shared" si="7"/>
        <v>0</v>
      </c>
      <c r="AF88" s="27">
        <f t="shared" si="24"/>
        <v>0</v>
      </c>
      <c r="AG88" s="27">
        <f t="shared" si="8"/>
        <v>0</v>
      </c>
      <c r="AH88" s="27">
        <f t="shared" si="9"/>
        <v>0</v>
      </c>
      <c r="AI88" s="27">
        <f t="shared" si="10"/>
        <v>0</v>
      </c>
      <c r="AJ88" s="28">
        <f t="shared" si="11"/>
        <v>0</v>
      </c>
      <c r="AK88" s="26">
        <f t="shared" si="25"/>
        <v>0</v>
      </c>
      <c r="AL88" s="27">
        <f t="shared" si="26"/>
        <v>0</v>
      </c>
      <c r="AM88" s="27">
        <f t="shared" si="27"/>
        <v>0</v>
      </c>
      <c r="AN88" s="27">
        <f t="shared" si="28"/>
        <v>0</v>
      </c>
      <c r="AO88" s="27">
        <f t="shared" si="29"/>
        <v>0</v>
      </c>
      <c r="AP88" s="27">
        <f t="shared" si="30"/>
        <v>0</v>
      </c>
      <c r="AQ88" s="35">
        <f t="shared" si="31"/>
        <v>0</v>
      </c>
      <c r="AR88" s="40">
        <f t="shared" si="32"/>
        <v>0</v>
      </c>
      <c r="AS88" s="37">
        <f t="shared" si="33"/>
        <v>0</v>
      </c>
      <c r="AT88" s="36">
        <f t="shared" si="12"/>
        <v>0</v>
      </c>
      <c r="AU88" s="36">
        <f t="shared" si="13"/>
        <v>0</v>
      </c>
      <c r="AV88" s="37">
        <f t="shared" si="34"/>
        <v>0</v>
      </c>
      <c r="AW88" s="43">
        <f t="shared" si="35"/>
        <v>0</v>
      </c>
    </row>
    <row r="89" spans="1:2" s="14" customFormat="1" ht="12.75">
      <c r="A89" s="83"/>
      <c r="B89" s="56"/>
    </row>
    <row r="90" spans="1:36" s="38" customFormat="1" ht="12.75">
      <c r="A90" s="58"/>
      <c r="B90" s="51"/>
      <c r="AJ90" s="39"/>
    </row>
    <row r="91" spans="1:36" s="38" customFormat="1" ht="12.75">
      <c r="A91" s="124"/>
      <c r="B91" s="8" t="s">
        <v>88</v>
      </c>
      <c r="C91" s="124" t="s">
        <v>89</v>
      </c>
      <c r="AJ91" s="39"/>
    </row>
    <row r="92" spans="1:36" s="38" customFormat="1" ht="12.75">
      <c r="A92" s="124"/>
      <c r="B92" s="86"/>
      <c r="C92" s="124"/>
      <c r="AJ92" s="39"/>
    </row>
    <row r="93" spans="1:26" s="38" customFormat="1" ht="24.75" customHeight="1">
      <c r="A93" s="58"/>
      <c r="B93" s="122" t="s">
        <v>84</v>
      </c>
      <c r="C93" s="123"/>
      <c r="D93" s="123"/>
      <c r="E93" s="123"/>
      <c r="F93" s="123"/>
      <c r="G93" s="123"/>
      <c r="H93" s="123"/>
      <c r="I93" s="123"/>
      <c r="J93" s="123"/>
      <c r="K93" s="123"/>
      <c r="L93" s="123"/>
      <c r="M93" s="123"/>
      <c r="N93" s="123"/>
      <c r="O93" s="123"/>
      <c r="W93" s="1" t="s">
        <v>58</v>
      </c>
      <c r="X93" s="1" t="s">
        <v>5</v>
      </c>
      <c r="Y93" s="1" t="s">
        <v>8</v>
      </c>
      <c r="Z93" s="1" t="s">
        <v>6</v>
      </c>
    </row>
    <row r="94" spans="1:49" s="38" customFormat="1" ht="12.75">
      <c r="A94" s="58" t="s">
        <v>75</v>
      </c>
      <c r="B94" s="38" t="s">
        <v>74</v>
      </c>
      <c r="C94" s="38" t="s">
        <v>76</v>
      </c>
      <c r="D94" s="57">
        <f>D63</f>
        <v>39954</v>
      </c>
      <c r="E94" s="57">
        <f aca="true" t="shared" si="37" ref="E94:U94">E63</f>
        <v>39954</v>
      </c>
      <c r="F94" s="57">
        <f t="shared" si="37"/>
        <v>39954</v>
      </c>
      <c r="G94" s="57">
        <f t="shared" si="37"/>
        <v>39961</v>
      </c>
      <c r="H94" s="57">
        <f t="shared" si="37"/>
        <v>39961</v>
      </c>
      <c r="I94" s="57">
        <f t="shared" si="37"/>
        <v>39961</v>
      </c>
      <c r="J94" s="57">
        <f t="shared" si="37"/>
        <v>39968</v>
      </c>
      <c r="K94" s="57">
        <f t="shared" si="37"/>
        <v>39968</v>
      </c>
      <c r="L94" s="57">
        <f t="shared" si="37"/>
        <v>39968</v>
      </c>
      <c r="M94" s="57">
        <f t="shared" si="37"/>
        <v>39975</v>
      </c>
      <c r="N94" s="57">
        <f t="shared" si="37"/>
        <v>39975</v>
      </c>
      <c r="O94" s="57">
        <f t="shared" si="37"/>
        <v>39975</v>
      </c>
      <c r="P94" s="57">
        <f t="shared" si="37"/>
        <v>39982</v>
      </c>
      <c r="Q94" s="57">
        <f t="shared" si="37"/>
        <v>39982</v>
      </c>
      <c r="R94" s="57">
        <f t="shared" si="37"/>
        <v>39982</v>
      </c>
      <c r="S94" s="57">
        <f t="shared" si="37"/>
        <v>39989</v>
      </c>
      <c r="T94" s="57">
        <f t="shared" si="37"/>
        <v>39989</v>
      </c>
      <c r="U94" s="57">
        <f t="shared" si="37"/>
        <v>39989</v>
      </c>
      <c r="V94" s="58" t="s">
        <v>7</v>
      </c>
      <c r="W94" s="58" t="s">
        <v>4</v>
      </c>
      <c r="X94" s="58" t="s">
        <v>49</v>
      </c>
      <c r="Y94" s="58" t="s">
        <v>9</v>
      </c>
      <c r="Z94" s="58" t="s">
        <v>7</v>
      </c>
      <c r="AA94" s="58" t="s">
        <v>16</v>
      </c>
      <c r="AB94" s="84" t="s">
        <v>74</v>
      </c>
      <c r="AQ94" s="58"/>
      <c r="AR94" s="58"/>
      <c r="AS94" s="58"/>
      <c r="AT94" s="58"/>
      <c r="AU94" s="58"/>
      <c r="AV94" s="58"/>
      <c r="AW94" s="58"/>
    </row>
    <row r="95" spans="1:29" ht="12.75">
      <c r="A95" s="53">
        <f aca="true" t="shared" si="38" ref="A95:P119">IF($AD64&gt;0,INDEX(A$64:A$88,$AD64),"")</f>
        <v>667</v>
      </c>
      <c r="B95" s="52" t="str">
        <f t="shared" si="38"/>
        <v>Pressure</v>
      </c>
      <c r="C95" s="52" t="str">
        <f>IF($AD64&gt;0,INDEX(C$64:C$88,$AD64),"")</f>
        <v>Nickerson</v>
      </c>
      <c r="D95" s="54">
        <f aca="true" t="shared" si="39" ref="D95:Z95">IF($AD64&gt;0,INDEX(D$64:D$88,$AD64),"")</f>
        <v>1</v>
      </c>
      <c r="E95" s="54">
        <f t="shared" si="39"/>
        <v>7</v>
      </c>
      <c r="F95" s="54">
        <f t="shared" si="39"/>
        <v>0</v>
      </c>
      <c r="G95" s="54">
        <f t="shared" si="39"/>
        <v>2</v>
      </c>
      <c r="H95" s="54">
        <f t="shared" si="39"/>
        <v>1</v>
      </c>
      <c r="I95" s="54">
        <f t="shared" si="39"/>
        <v>1</v>
      </c>
      <c r="J95" s="54">
        <f t="shared" si="39"/>
        <v>1</v>
      </c>
      <c r="K95" s="54">
        <f t="shared" si="39"/>
        <v>0</v>
      </c>
      <c r="L95" s="54">
        <f t="shared" si="39"/>
        <v>0</v>
      </c>
      <c r="M95" s="54">
        <f t="shared" si="39"/>
        <v>7</v>
      </c>
      <c r="N95" s="54">
        <f t="shared" si="39"/>
        <v>4</v>
      </c>
      <c r="O95" s="54">
        <f t="shared" si="39"/>
        <v>0</v>
      </c>
      <c r="P95" s="54">
        <f t="shared" si="39"/>
        <v>1</v>
      </c>
      <c r="Q95" s="54">
        <f t="shared" si="39"/>
        <v>4</v>
      </c>
      <c r="R95" s="54">
        <f t="shared" si="39"/>
        <v>0</v>
      </c>
      <c r="S95" s="54">
        <f t="shared" si="39"/>
        <v>2</v>
      </c>
      <c r="T95" s="54">
        <f t="shared" si="39"/>
        <v>0</v>
      </c>
      <c r="U95" s="54">
        <f t="shared" si="39"/>
        <v>0</v>
      </c>
      <c r="V95" s="54">
        <f t="shared" si="39"/>
        <v>0</v>
      </c>
      <c r="W95" s="54">
        <f t="shared" si="39"/>
        <v>31</v>
      </c>
      <c r="X95" s="54">
        <f t="shared" si="39"/>
        <v>7</v>
      </c>
      <c r="Y95" s="54">
        <f t="shared" si="39"/>
        <v>24</v>
      </c>
      <c r="Z95" s="55">
        <f t="shared" si="39"/>
        <v>24.00102</v>
      </c>
      <c r="AA95" s="53">
        <f>IF(ScoredBoats&gt;0,1,"")</f>
        <v>1</v>
      </c>
      <c r="AB95" s="52" t="str">
        <f aca="true" t="shared" si="40" ref="AB95:AB119">IF($AD64&gt;0,INDEX(AB$64:AB$88,$AD64),"")</f>
        <v>Pressure</v>
      </c>
      <c r="AC95" s="13"/>
    </row>
    <row r="96" spans="1:29" ht="12.75">
      <c r="A96" s="53">
        <f t="shared" si="38"/>
        <v>155</v>
      </c>
      <c r="B96" s="52" t="str">
        <f t="shared" si="38"/>
        <v>FKA</v>
      </c>
      <c r="C96" s="52" t="str">
        <f t="shared" si="38"/>
        <v>Beckwith</v>
      </c>
      <c r="D96" s="54">
        <f t="shared" si="38"/>
        <v>3</v>
      </c>
      <c r="E96" s="54">
        <f t="shared" si="38"/>
        <v>5</v>
      </c>
      <c r="F96" s="54">
        <f t="shared" si="38"/>
        <v>0</v>
      </c>
      <c r="G96" s="54">
        <f t="shared" si="38"/>
        <v>3</v>
      </c>
      <c r="H96" s="54">
        <f t="shared" si="38"/>
        <v>3</v>
      </c>
      <c r="I96" s="54">
        <f t="shared" si="38"/>
        <v>4</v>
      </c>
      <c r="J96" s="54">
        <f t="shared" si="38"/>
        <v>6</v>
      </c>
      <c r="K96" s="54">
        <f t="shared" si="38"/>
        <v>0</v>
      </c>
      <c r="L96" s="54">
        <f t="shared" si="38"/>
        <v>0</v>
      </c>
      <c r="M96" s="54">
        <f t="shared" si="38"/>
        <v>1</v>
      </c>
      <c r="N96" s="54">
        <f t="shared" si="38"/>
        <v>2</v>
      </c>
      <c r="O96" s="54">
        <f t="shared" si="38"/>
        <v>0</v>
      </c>
      <c r="P96" s="54">
        <f t="shared" si="38"/>
        <v>2</v>
      </c>
      <c r="Q96" s="54">
        <f aca="true" t="shared" si="41" ref="Q96:Z96">IF($AD65&gt;0,INDEX(Q$64:Q$88,$AD65),"")</f>
        <v>2</v>
      </c>
      <c r="R96" s="54">
        <f t="shared" si="41"/>
        <v>0</v>
      </c>
      <c r="S96" s="54">
        <f t="shared" si="41"/>
        <v>1</v>
      </c>
      <c r="T96" s="54">
        <f t="shared" si="41"/>
        <v>0</v>
      </c>
      <c r="U96" s="54">
        <f t="shared" si="41"/>
        <v>0</v>
      </c>
      <c r="V96" s="54">
        <f t="shared" si="41"/>
        <v>0</v>
      </c>
      <c r="W96" s="54">
        <f t="shared" si="41"/>
        <v>32</v>
      </c>
      <c r="X96" s="54">
        <f t="shared" si="41"/>
        <v>6</v>
      </c>
      <c r="Y96" s="54">
        <f t="shared" si="41"/>
        <v>26</v>
      </c>
      <c r="Z96" s="55">
        <f t="shared" si="41"/>
        <v>26.00201</v>
      </c>
      <c r="AA96" s="53">
        <f>IF(AA95&lt;ScoredBoats,AA95+1,"")</f>
        <v>2</v>
      </c>
      <c r="AB96" s="52" t="str">
        <f t="shared" si="40"/>
        <v>FKA</v>
      </c>
      <c r="AC96" s="13"/>
    </row>
    <row r="97" spans="1:29" ht="12.75">
      <c r="A97" s="53">
        <f t="shared" si="38"/>
        <v>588</v>
      </c>
      <c r="B97" s="52" t="str">
        <f t="shared" si="38"/>
        <v>Gallant Fox</v>
      </c>
      <c r="C97" s="52" t="str">
        <f t="shared" si="38"/>
        <v>Dempsey</v>
      </c>
      <c r="D97" s="54">
        <f t="shared" si="38"/>
        <v>2</v>
      </c>
      <c r="E97" s="54">
        <f t="shared" si="38"/>
        <v>10</v>
      </c>
      <c r="F97" s="54">
        <f t="shared" si="38"/>
        <v>0</v>
      </c>
      <c r="G97" s="54" t="str">
        <f t="shared" si="38"/>
        <v>bye</v>
      </c>
      <c r="H97" s="54" t="str">
        <f t="shared" si="38"/>
        <v>bye</v>
      </c>
      <c r="I97" s="54" t="str">
        <f t="shared" si="38"/>
        <v>bye</v>
      </c>
      <c r="J97" s="54">
        <f t="shared" si="38"/>
        <v>2</v>
      </c>
      <c r="K97" s="54">
        <f t="shared" si="38"/>
        <v>0</v>
      </c>
      <c r="L97" s="54">
        <f t="shared" si="38"/>
        <v>0</v>
      </c>
      <c r="M97" s="54">
        <f t="shared" si="38"/>
        <v>2</v>
      </c>
      <c r="N97" s="54">
        <f t="shared" si="38"/>
        <v>1</v>
      </c>
      <c r="O97" s="54">
        <f t="shared" si="38"/>
        <v>0</v>
      </c>
      <c r="P97" s="54">
        <f t="shared" si="38"/>
        <v>7</v>
      </c>
      <c r="Q97" s="54">
        <f aca="true" t="shared" si="42" ref="Q97:Z97">IF($AD66&gt;0,INDEX(Q$64:Q$88,$AD66),"")</f>
        <v>1</v>
      </c>
      <c r="R97" s="54">
        <f t="shared" si="42"/>
        <v>0</v>
      </c>
      <c r="S97" s="54">
        <f t="shared" si="42"/>
        <v>11</v>
      </c>
      <c r="T97" s="54">
        <f t="shared" si="42"/>
        <v>0</v>
      </c>
      <c r="U97" s="54">
        <f t="shared" si="42"/>
        <v>0</v>
      </c>
      <c r="V97" s="54">
        <f t="shared" si="42"/>
        <v>3</v>
      </c>
      <c r="W97" s="54">
        <f t="shared" si="42"/>
        <v>36</v>
      </c>
      <c r="X97" s="54">
        <f t="shared" si="42"/>
        <v>11</v>
      </c>
      <c r="Y97" s="54">
        <f t="shared" si="42"/>
        <v>25</v>
      </c>
      <c r="Z97" s="55">
        <f t="shared" si="42"/>
        <v>35.717395714285715</v>
      </c>
      <c r="AA97" s="53">
        <f aca="true" t="shared" si="43" ref="AA97:AA119">IF(AA96&lt;ScoredBoats,AA96+1,"")</f>
        <v>3</v>
      </c>
      <c r="AB97" s="52" t="str">
        <f t="shared" si="40"/>
        <v>Gallant Fox</v>
      </c>
      <c r="AC97" s="13"/>
    </row>
    <row r="98" spans="1:29" ht="12.75">
      <c r="A98" s="53">
        <f t="shared" si="38"/>
        <v>52</v>
      </c>
      <c r="B98" s="52" t="str">
        <f t="shared" si="38"/>
        <v>He's Baaack!</v>
      </c>
      <c r="C98" s="52" t="str">
        <f t="shared" si="38"/>
        <v>Knowles</v>
      </c>
      <c r="D98" s="54">
        <f t="shared" si="38"/>
        <v>5</v>
      </c>
      <c r="E98" s="54">
        <f t="shared" si="38"/>
        <v>6</v>
      </c>
      <c r="F98" s="54">
        <f t="shared" si="38"/>
        <v>0</v>
      </c>
      <c r="G98" s="54">
        <f t="shared" si="38"/>
        <v>4</v>
      </c>
      <c r="H98" s="54">
        <f t="shared" si="38"/>
        <v>2</v>
      </c>
      <c r="I98" s="54">
        <f t="shared" si="38"/>
        <v>3</v>
      </c>
      <c r="J98" s="54">
        <f t="shared" si="38"/>
        <v>3</v>
      </c>
      <c r="K98" s="54">
        <f t="shared" si="38"/>
        <v>0</v>
      </c>
      <c r="L98" s="54">
        <f t="shared" si="38"/>
        <v>0</v>
      </c>
      <c r="M98" s="54">
        <f t="shared" si="38"/>
        <v>3</v>
      </c>
      <c r="N98" s="54">
        <f t="shared" si="38"/>
        <v>11</v>
      </c>
      <c r="O98" s="54">
        <f t="shared" si="38"/>
        <v>0</v>
      </c>
      <c r="P98" s="54" t="str">
        <f t="shared" si="38"/>
        <v>bye</v>
      </c>
      <c r="Q98" s="54" t="str">
        <f aca="true" t="shared" si="44" ref="Q98:Z98">IF($AD67&gt;0,INDEX(Q$64:Q$88,$AD67),"")</f>
        <v>bye</v>
      </c>
      <c r="R98" s="54">
        <f t="shared" si="44"/>
        <v>0</v>
      </c>
      <c r="S98" s="54">
        <f t="shared" si="44"/>
        <v>14</v>
      </c>
      <c r="T98" s="54">
        <f t="shared" si="44"/>
        <v>0</v>
      </c>
      <c r="U98" s="54">
        <f t="shared" si="44"/>
        <v>0</v>
      </c>
      <c r="V98" s="54">
        <f t="shared" si="44"/>
        <v>2</v>
      </c>
      <c r="W98" s="54">
        <f t="shared" si="44"/>
        <v>51</v>
      </c>
      <c r="X98" s="54">
        <f t="shared" si="44"/>
        <v>14</v>
      </c>
      <c r="Y98" s="54">
        <f t="shared" si="44"/>
        <v>37</v>
      </c>
      <c r="Z98" s="55">
        <f t="shared" si="44"/>
        <v>46.25614</v>
      </c>
      <c r="AA98" s="53">
        <f t="shared" si="43"/>
        <v>4</v>
      </c>
      <c r="AB98" s="52" t="str">
        <f t="shared" si="40"/>
        <v>He's Baaack!</v>
      </c>
      <c r="AC98" s="13"/>
    </row>
    <row r="99" spans="1:29" ht="12.75">
      <c r="A99" s="53">
        <f t="shared" si="38"/>
        <v>220</v>
      </c>
      <c r="B99" s="52" t="str">
        <f t="shared" si="38"/>
        <v>Stercus Accidit</v>
      </c>
      <c r="C99" s="52" t="str">
        <f t="shared" si="38"/>
        <v>Blais</v>
      </c>
      <c r="D99" s="54">
        <f t="shared" si="38"/>
        <v>7</v>
      </c>
      <c r="E99" s="54">
        <f t="shared" si="38"/>
        <v>8</v>
      </c>
      <c r="F99" s="54">
        <f t="shared" si="38"/>
        <v>0</v>
      </c>
      <c r="G99" s="54" t="str">
        <f t="shared" si="38"/>
        <v>bye</v>
      </c>
      <c r="H99" s="54" t="str">
        <f t="shared" si="38"/>
        <v>bye</v>
      </c>
      <c r="I99" s="54" t="str">
        <f t="shared" si="38"/>
        <v>bye</v>
      </c>
      <c r="J99" s="54">
        <f t="shared" si="38"/>
        <v>15</v>
      </c>
      <c r="K99" s="54">
        <f t="shared" si="38"/>
        <v>0</v>
      </c>
      <c r="L99" s="54">
        <f t="shared" si="38"/>
        <v>0</v>
      </c>
      <c r="M99" s="54">
        <f t="shared" si="38"/>
        <v>4</v>
      </c>
      <c r="N99" s="54">
        <f t="shared" si="38"/>
        <v>3</v>
      </c>
      <c r="O99" s="54">
        <f t="shared" si="38"/>
        <v>0</v>
      </c>
      <c r="P99" s="54">
        <f t="shared" si="38"/>
        <v>4</v>
      </c>
      <c r="Q99" s="54">
        <f aca="true" t="shared" si="45" ref="Q99:Z99">IF($AD68&gt;0,INDEX(Q$64:Q$88,$AD68),"")</f>
        <v>8</v>
      </c>
      <c r="R99" s="54">
        <f t="shared" si="45"/>
        <v>0</v>
      </c>
      <c r="S99" s="54">
        <f t="shared" si="45"/>
        <v>3</v>
      </c>
      <c r="T99" s="54">
        <f t="shared" si="45"/>
        <v>0</v>
      </c>
      <c r="U99" s="54">
        <f t="shared" si="45"/>
        <v>0</v>
      </c>
      <c r="V99" s="54">
        <f t="shared" si="45"/>
        <v>3</v>
      </c>
      <c r="W99" s="54">
        <f t="shared" si="45"/>
        <v>52</v>
      </c>
      <c r="X99" s="54">
        <f t="shared" si="45"/>
        <v>15</v>
      </c>
      <c r="Y99" s="54">
        <f t="shared" si="45"/>
        <v>37</v>
      </c>
      <c r="Z99" s="55">
        <f t="shared" si="45"/>
        <v>52.864172857142854</v>
      </c>
      <c r="AA99" s="53">
        <f t="shared" si="43"/>
        <v>5</v>
      </c>
      <c r="AB99" s="52" t="str">
        <f t="shared" si="40"/>
        <v>Stercus Accidit</v>
      </c>
      <c r="AC99" s="13"/>
    </row>
    <row r="100" spans="1:29" ht="12.75">
      <c r="A100" s="53">
        <f t="shared" si="38"/>
        <v>265</v>
      </c>
      <c r="B100" s="52" t="str">
        <f t="shared" si="38"/>
        <v>Gostosa</v>
      </c>
      <c r="C100" s="52" t="str">
        <f t="shared" si="38"/>
        <v>Hayes/Kirchhoff</v>
      </c>
      <c r="D100" s="54">
        <f t="shared" si="38"/>
        <v>9</v>
      </c>
      <c r="E100" s="54">
        <f t="shared" si="38"/>
        <v>2</v>
      </c>
      <c r="F100" s="54">
        <f t="shared" si="38"/>
        <v>0</v>
      </c>
      <c r="G100" s="54">
        <f t="shared" si="38"/>
        <v>1</v>
      </c>
      <c r="H100" s="54">
        <f t="shared" si="38"/>
        <v>4</v>
      </c>
      <c r="I100" s="54">
        <f t="shared" si="38"/>
        <v>2</v>
      </c>
      <c r="J100" s="54">
        <f t="shared" si="38"/>
        <v>10</v>
      </c>
      <c r="K100" s="54">
        <f t="shared" si="38"/>
        <v>0</v>
      </c>
      <c r="L100" s="54">
        <f t="shared" si="38"/>
        <v>0</v>
      </c>
      <c r="M100" s="54">
        <f t="shared" si="38"/>
        <v>6</v>
      </c>
      <c r="N100" s="54">
        <f t="shared" si="38"/>
        <v>8</v>
      </c>
      <c r="O100" s="54">
        <f t="shared" si="38"/>
        <v>0</v>
      </c>
      <c r="P100" s="54">
        <f t="shared" si="38"/>
        <v>5</v>
      </c>
      <c r="Q100" s="54">
        <f aca="true" t="shared" si="46" ref="Q100:Z100">IF($AD69&gt;0,INDEX(Q$64:Q$88,$AD69),"")</f>
        <v>7</v>
      </c>
      <c r="R100" s="54">
        <f t="shared" si="46"/>
        <v>0</v>
      </c>
      <c r="S100" s="54">
        <f t="shared" si="46"/>
        <v>9</v>
      </c>
      <c r="T100" s="54">
        <f t="shared" si="46"/>
        <v>0</v>
      </c>
      <c r="U100" s="54">
        <f t="shared" si="46"/>
        <v>0</v>
      </c>
      <c r="V100" s="54">
        <f t="shared" si="46"/>
        <v>0</v>
      </c>
      <c r="W100" s="54">
        <f t="shared" si="46"/>
        <v>63</v>
      </c>
      <c r="X100" s="54">
        <f t="shared" si="46"/>
        <v>10</v>
      </c>
      <c r="Y100" s="54">
        <f t="shared" si="46"/>
        <v>53</v>
      </c>
      <c r="Z100" s="55">
        <f t="shared" si="46"/>
        <v>53.00409</v>
      </c>
      <c r="AA100" s="53">
        <f t="shared" si="43"/>
        <v>6</v>
      </c>
      <c r="AB100" s="52" t="str">
        <f t="shared" si="40"/>
        <v>Gostosa</v>
      </c>
      <c r="AC100" s="13"/>
    </row>
    <row r="101" spans="1:29" ht="12.75">
      <c r="A101" s="53">
        <f t="shared" si="38"/>
        <v>485</v>
      </c>
      <c r="B101" s="52" t="str">
        <f t="shared" si="38"/>
        <v>Argo III</v>
      </c>
      <c r="C101" s="52" t="str">
        <f t="shared" si="38"/>
        <v>J. Thompson</v>
      </c>
      <c r="D101" s="54" t="str">
        <f t="shared" si="38"/>
        <v>bye</v>
      </c>
      <c r="E101" s="54">
        <f t="shared" si="38"/>
        <v>3</v>
      </c>
      <c r="F101" s="54">
        <f t="shared" si="38"/>
        <v>0</v>
      </c>
      <c r="G101" s="54">
        <f t="shared" si="38"/>
        <v>9</v>
      </c>
      <c r="H101" s="54">
        <f t="shared" si="38"/>
        <v>5</v>
      </c>
      <c r="I101" s="54">
        <f t="shared" si="38"/>
        <v>11</v>
      </c>
      <c r="J101" s="54">
        <f t="shared" si="38"/>
        <v>5</v>
      </c>
      <c r="K101" s="54">
        <f t="shared" si="38"/>
        <v>0</v>
      </c>
      <c r="L101" s="54">
        <f t="shared" si="38"/>
        <v>0</v>
      </c>
      <c r="M101" s="54">
        <f t="shared" si="38"/>
        <v>5</v>
      </c>
      <c r="N101" s="54">
        <f t="shared" si="38"/>
        <v>9</v>
      </c>
      <c r="O101" s="54">
        <f t="shared" si="38"/>
        <v>0</v>
      </c>
      <c r="P101" s="54">
        <f t="shared" si="38"/>
        <v>6</v>
      </c>
      <c r="Q101" s="54">
        <f aca="true" t="shared" si="47" ref="Q101:Z101">IF($AD70&gt;0,INDEX(Q$64:Q$88,$AD70),"")</f>
        <v>5</v>
      </c>
      <c r="R101" s="54">
        <f t="shared" si="47"/>
        <v>0</v>
      </c>
      <c r="S101" s="54">
        <f t="shared" si="47"/>
        <v>4</v>
      </c>
      <c r="T101" s="54">
        <f t="shared" si="47"/>
        <v>0</v>
      </c>
      <c r="U101" s="54">
        <f t="shared" si="47"/>
        <v>0</v>
      </c>
      <c r="V101" s="54">
        <f t="shared" si="47"/>
        <v>1</v>
      </c>
      <c r="W101" s="54">
        <f t="shared" si="47"/>
        <v>62</v>
      </c>
      <c r="X101" s="54">
        <f t="shared" si="47"/>
        <v>11</v>
      </c>
      <c r="Y101" s="54">
        <f t="shared" si="47"/>
        <v>51</v>
      </c>
      <c r="Z101" s="55">
        <f t="shared" si="47"/>
        <v>56.674706666666665</v>
      </c>
      <c r="AA101" s="53">
        <f t="shared" si="43"/>
        <v>7</v>
      </c>
      <c r="AB101" s="52" t="str">
        <f t="shared" si="40"/>
        <v>Argo III</v>
      </c>
      <c r="AC101" s="13"/>
    </row>
    <row r="102" spans="1:29" ht="12.75">
      <c r="A102" s="53">
        <f t="shared" si="38"/>
        <v>591</v>
      </c>
      <c r="B102" s="52" t="str">
        <f t="shared" si="38"/>
        <v>Shamrock VI</v>
      </c>
      <c r="C102" s="52" t="str">
        <f t="shared" si="38"/>
        <v>Mullen</v>
      </c>
      <c r="D102" s="54" t="str">
        <f t="shared" si="38"/>
        <v>bye</v>
      </c>
      <c r="E102" s="54">
        <f t="shared" si="38"/>
        <v>1</v>
      </c>
      <c r="F102" s="54">
        <f t="shared" si="38"/>
        <v>0</v>
      </c>
      <c r="G102" s="54">
        <f t="shared" si="38"/>
        <v>8</v>
      </c>
      <c r="H102" s="54">
        <f t="shared" si="38"/>
        <v>6</v>
      </c>
      <c r="I102" s="54">
        <f t="shared" si="38"/>
        <v>7</v>
      </c>
      <c r="J102" s="54">
        <f t="shared" si="38"/>
        <v>7</v>
      </c>
      <c r="K102" s="54">
        <f t="shared" si="38"/>
        <v>0</v>
      </c>
      <c r="L102" s="54">
        <f t="shared" si="38"/>
        <v>0</v>
      </c>
      <c r="M102" s="54">
        <f t="shared" si="38"/>
        <v>10</v>
      </c>
      <c r="N102" s="54">
        <f t="shared" si="38"/>
        <v>6</v>
      </c>
      <c r="O102" s="54">
        <f t="shared" si="38"/>
        <v>0</v>
      </c>
      <c r="P102" s="54">
        <f t="shared" si="38"/>
        <v>10</v>
      </c>
      <c r="Q102" s="54">
        <f aca="true" t="shared" si="48" ref="Q102:Z102">IF($AD71&gt;0,INDEX(Q$64:Q$88,$AD71),"")</f>
        <v>6</v>
      </c>
      <c r="R102" s="54">
        <f t="shared" si="48"/>
        <v>0</v>
      </c>
      <c r="S102" s="54">
        <f t="shared" si="48"/>
        <v>10</v>
      </c>
      <c r="T102" s="54">
        <f t="shared" si="48"/>
        <v>0</v>
      </c>
      <c r="U102" s="54">
        <f t="shared" si="48"/>
        <v>0</v>
      </c>
      <c r="V102" s="54">
        <f t="shared" si="48"/>
        <v>1</v>
      </c>
      <c r="W102" s="54">
        <f t="shared" si="48"/>
        <v>71</v>
      </c>
      <c r="X102" s="54">
        <f t="shared" si="48"/>
        <v>10</v>
      </c>
      <c r="Y102" s="54">
        <f t="shared" si="48"/>
        <v>61</v>
      </c>
      <c r="Z102" s="55">
        <f t="shared" si="48"/>
        <v>67.78287777777777</v>
      </c>
      <c r="AA102" s="53">
        <f t="shared" si="43"/>
        <v>8</v>
      </c>
      <c r="AB102" s="52" t="str">
        <f t="shared" si="40"/>
        <v>Shamrock VI</v>
      </c>
      <c r="AC102" s="13"/>
    </row>
    <row r="103" spans="1:29" ht="12.75">
      <c r="A103" s="53">
        <f t="shared" si="38"/>
        <v>484</v>
      </c>
      <c r="B103" s="52" t="str">
        <f t="shared" si="38"/>
        <v>Jolly Mon</v>
      </c>
      <c r="C103" s="52" t="str">
        <f t="shared" si="38"/>
        <v>LaVin/Rochlis</v>
      </c>
      <c r="D103" s="54">
        <f t="shared" si="38"/>
        <v>8</v>
      </c>
      <c r="E103" s="54">
        <f t="shared" si="38"/>
        <v>11</v>
      </c>
      <c r="F103" s="54">
        <f t="shared" si="38"/>
        <v>0</v>
      </c>
      <c r="G103" s="54">
        <f t="shared" si="38"/>
        <v>11</v>
      </c>
      <c r="H103" s="54">
        <f t="shared" si="38"/>
        <v>10</v>
      </c>
      <c r="I103" s="54" t="str">
        <f t="shared" si="38"/>
        <v>bye</v>
      </c>
      <c r="J103" s="54">
        <f t="shared" si="38"/>
        <v>4</v>
      </c>
      <c r="K103" s="54">
        <f t="shared" si="38"/>
        <v>0</v>
      </c>
      <c r="L103" s="54">
        <f t="shared" si="38"/>
        <v>0</v>
      </c>
      <c r="M103" s="54">
        <f t="shared" si="38"/>
        <v>9</v>
      </c>
      <c r="N103" s="54">
        <f t="shared" si="38"/>
        <v>7</v>
      </c>
      <c r="O103" s="54">
        <f t="shared" si="38"/>
        <v>0</v>
      </c>
      <c r="P103" s="54">
        <f t="shared" si="38"/>
        <v>3</v>
      </c>
      <c r="Q103" s="54">
        <f aca="true" t="shared" si="49" ref="Q103:Z103">IF($AD72&gt;0,INDEX(Q$64:Q$88,$AD72),"")</f>
        <v>9</v>
      </c>
      <c r="R103" s="54">
        <f t="shared" si="49"/>
        <v>0</v>
      </c>
      <c r="S103" s="54">
        <f t="shared" si="49"/>
        <v>12</v>
      </c>
      <c r="T103" s="54">
        <f t="shared" si="49"/>
        <v>0</v>
      </c>
      <c r="U103" s="54">
        <f t="shared" si="49"/>
        <v>0</v>
      </c>
      <c r="V103" s="54">
        <f t="shared" si="49"/>
        <v>1</v>
      </c>
      <c r="W103" s="54">
        <f t="shared" si="49"/>
        <v>84</v>
      </c>
      <c r="X103" s="54">
        <f t="shared" si="49"/>
        <v>12</v>
      </c>
      <c r="Y103" s="54">
        <f t="shared" si="49"/>
        <v>72</v>
      </c>
      <c r="Z103" s="55">
        <f t="shared" si="49"/>
        <v>80.00912</v>
      </c>
      <c r="AA103" s="53">
        <f t="shared" si="43"/>
        <v>9</v>
      </c>
      <c r="AB103" s="52" t="str">
        <f t="shared" si="40"/>
        <v>Jolly Mon</v>
      </c>
      <c r="AC103" s="13"/>
    </row>
    <row r="104" spans="1:29" ht="12.75">
      <c r="A104" s="53">
        <f t="shared" si="38"/>
        <v>158</v>
      </c>
      <c r="B104" s="52" t="str">
        <f t="shared" si="38"/>
        <v>Excitable Boy</v>
      </c>
      <c r="C104" s="52" t="str">
        <f t="shared" si="38"/>
        <v>Delgado/Philpot</v>
      </c>
      <c r="D104" s="54">
        <f t="shared" si="38"/>
        <v>4</v>
      </c>
      <c r="E104" s="54">
        <f t="shared" si="38"/>
        <v>15</v>
      </c>
      <c r="F104" s="54">
        <f t="shared" si="38"/>
        <v>0</v>
      </c>
      <c r="G104" s="54">
        <f t="shared" si="38"/>
        <v>5</v>
      </c>
      <c r="H104" s="54">
        <f t="shared" si="38"/>
        <v>12</v>
      </c>
      <c r="I104" s="54">
        <f t="shared" si="38"/>
        <v>6</v>
      </c>
      <c r="J104" s="54">
        <f t="shared" si="38"/>
        <v>15</v>
      </c>
      <c r="K104" s="54">
        <f t="shared" si="38"/>
        <v>0</v>
      </c>
      <c r="L104" s="54">
        <f t="shared" si="38"/>
        <v>0</v>
      </c>
      <c r="M104" s="54">
        <f t="shared" si="38"/>
        <v>8</v>
      </c>
      <c r="N104" s="54">
        <f t="shared" si="38"/>
        <v>5</v>
      </c>
      <c r="O104" s="54">
        <f t="shared" si="38"/>
        <v>0</v>
      </c>
      <c r="P104" s="54">
        <f t="shared" si="38"/>
        <v>11</v>
      </c>
      <c r="Q104" s="54">
        <f aca="true" t="shared" si="50" ref="Q104:Z104">IF($AD73&gt;0,INDEX(Q$64:Q$88,$AD73),"")</f>
        <v>11</v>
      </c>
      <c r="R104" s="54">
        <f t="shared" si="50"/>
        <v>0</v>
      </c>
      <c r="S104" s="54">
        <f t="shared" si="50"/>
        <v>5</v>
      </c>
      <c r="T104" s="54">
        <f t="shared" si="50"/>
        <v>0</v>
      </c>
      <c r="U104" s="54">
        <f t="shared" si="50"/>
        <v>0</v>
      </c>
      <c r="V104" s="54">
        <f t="shared" si="50"/>
        <v>0</v>
      </c>
      <c r="W104" s="54">
        <f t="shared" si="50"/>
        <v>97</v>
      </c>
      <c r="X104" s="54">
        <f t="shared" si="50"/>
        <v>15</v>
      </c>
      <c r="Y104" s="54">
        <f t="shared" si="50"/>
        <v>82</v>
      </c>
      <c r="Z104" s="55">
        <f t="shared" si="50"/>
        <v>82.01105</v>
      </c>
      <c r="AA104" s="53">
        <f t="shared" si="43"/>
        <v>10</v>
      </c>
      <c r="AB104" s="52" t="str">
        <f t="shared" si="40"/>
        <v>Excitable Boy</v>
      </c>
      <c r="AC104" s="13"/>
    </row>
    <row r="105" spans="1:29" ht="12.75">
      <c r="A105" s="53">
        <f t="shared" si="38"/>
        <v>205</v>
      </c>
      <c r="B105" s="52" t="str">
        <f t="shared" si="38"/>
        <v>The Office</v>
      </c>
      <c r="C105" s="52" t="str">
        <f t="shared" si="38"/>
        <v>Coneys</v>
      </c>
      <c r="D105" s="54">
        <f t="shared" si="38"/>
        <v>6</v>
      </c>
      <c r="E105" s="54">
        <f t="shared" si="38"/>
        <v>9</v>
      </c>
      <c r="F105" s="54">
        <f t="shared" si="38"/>
        <v>0</v>
      </c>
      <c r="G105" s="54">
        <f t="shared" si="38"/>
        <v>10</v>
      </c>
      <c r="H105" s="54">
        <f t="shared" si="38"/>
        <v>7</v>
      </c>
      <c r="I105" s="54">
        <f t="shared" si="38"/>
        <v>8</v>
      </c>
      <c r="J105" s="54">
        <f t="shared" si="38"/>
        <v>8</v>
      </c>
      <c r="K105" s="54">
        <f t="shared" si="38"/>
        <v>0</v>
      </c>
      <c r="L105" s="54">
        <f t="shared" si="38"/>
        <v>0</v>
      </c>
      <c r="M105" s="54">
        <f t="shared" si="38"/>
        <v>14</v>
      </c>
      <c r="N105" s="54">
        <f t="shared" si="38"/>
        <v>12</v>
      </c>
      <c r="O105" s="54">
        <f t="shared" si="38"/>
        <v>0</v>
      </c>
      <c r="P105" s="54" t="str">
        <f t="shared" si="38"/>
        <v>bye</v>
      </c>
      <c r="Q105" s="54" t="str">
        <f aca="true" t="shared" si="51" ref="Q105:Z105">IF($AD74&gt;0,INDEX(Q$64:Q$88,$AD74),"")</f>
        <v>bye</v>
      </c>
      <c r="R105" s="54">
        <f t="shared" si="51"/>
        <v>0</v>
      </c>
      <c r="S105" s="54">
        <f t="shared" si="51"/>
        <v>8</v>
      </c>
      <c r="T105" s="54">
        <f t="shared" si="51"/>
        <v>0</v>
      </c>
      <c r="U105" s="54">
        <f t="shared" si="51"/>
        <v>0</v>
      </c>
      <c r="V105" s="54">
        <f t="shared" si="51"/>
        <v>2</v>
      </c>
      <c r="W105" s="54">
        <f t="shared" si="51"/>
        <v>82</v>
      </c>
      <c r="X105" s="54">
        <f t="shared" si="51"/>
        <v>14</v>
      </c>
      <c r="Y105" s="54">
        <f t="shared" si="51"/>
        <v>68</v>
      </c>
      <c r="Z105" s="55">
        <f t="shared" si="51"/>
        <v>85.01308</v>
      </c>
      <c r="AA105" s="53">
        <f t="shared" si="43"/>
        <v>11</v>
      </c>
      <c r="AB105" s="52" t="str">
        <f t="shared" si="40"/>
        <v>The Office</v>
      </c>
      <c r="AC105" s="13"/>
    </row>
    <row r="106" spans="1:29" ht="12.75">
      <c r="A106" s="53">
        <f t="shared" si="38"/>
        <v>676</v>
      </c>
      <c r="B106" s="52" t="str">
        <f t="shared" si="38"/>
        <v>Paradox</v>
      </c>
      <c r="C106" s="52" t="str">
        <f t="shared" si="38"/>
        <v>Stowe</v>
      </c>
      <c r="D106" s="54">
        <f t="shared" si="38"/>
        <v>12</v>
      </c>
      <c r="E106" s="54">
        <f t="shared" si="38"/>
        <v>4</v>
      </c>
      <c r="F106" s="54">
        <f t="shared" si="38"/>
        <v>0</v>
      </c>
      <c r="G106" s="54">
        <f t="shared" si="38"/>
        <v>7</v>
      </c>
      <c r="H106" s="54">
        <f t="shared" si="38"/>
        <v>8</v>
      </c>
      <c r="I106" s="54">
        <f t="shared" si="38"/>
        <v>5</v>
      </c>
      <c r="J106" s="54">
        <f t="shared" si="38"/>
        <v>11</v>
      </c>
      <c r="K106" s="54">
        <f t="shared" si="38"/>
        <v>0</v>
      </c>
      <c r="L106" s="54">
        <f t="shared" si="38"/>
        <v>0</v>
      </c>
      <c r="M106" s="54">
        <f t="shared" si="38"/>
        <v>14</v>
      </c>
      <c r="N106" s="54">
        <f t="shared" si="38"/>
        <v>13</v>
      </c>
      <c r="O106" s="54">
        <f t="shared" si="38"/>
        <v>0</v>
      </c>
      <c r="P106" s="54">
        <f t="shared" si="38"/>
        <v>9</v>
      </c>
      <c r="Q106" s="54">
        <f aca="true" t="shared" si="52" ref="Q106:Z106">IF($AD75&gt;0,INDEX(Q$64:Q$88,$AD75),"")</f>
        <v>10</v>
      </c>
      <c r="R106" s="54">
        <f t="shared" si="52"/>
        <v>0</v>
      </c>
      <c r="S106" s="54">
        <f t="shared" si="52"/>
        <v>7</v>
      </c>
      <c r="T106" s="54">
        <f t="shared" si="52"/>
        <v>0</v>
      </c>
      <c r="U106" s="54">
        <f t="shared" si="52"/>
        <v>0</v>
      </c>
      <c r="V106" s="54">
        <f t="shared" si="52"/>
        <v>0</v>
      </c>
      <c r="W106" s="54">
        <f t="shared" si="52"/>
        <v>100</v>
      </c>
      <c r="X106" s="54">
        <f t="shared" si="52"/>
        <v>14</v>
      </c>
      <c r="Y106" s="54">
        <f t="shared" si="52"/>
        <v>86</v>
      </c>
      <c r="Z106" s="55">
        <f t="shared" si="52"/>
        <v>86.01207</v>
      </c>
      <c r="AA106" s="53">
        <f t="shared" si="43"/>
        <v>12</v>
      </c>
      <c r="AB106" s="52" t="str">
        <f t="shared" si="40"/>
        <v>Paradox</v>
      </c>
      <c r="AC106" s="13"/>
    </row>
    <row r="107" spans="1:29" ht="12.75">
      <c r="A107" s="53">
        <f t="shared" si="38"/>
        <v>175</v>
      </c>
      <c r="B107" s="52" t="str">
        <f t="shared" si="38"/>
        <v>Over the Edge</v>
      </c>
      <c r="C107" s="52" t="str">
        <f t="shared" si="38"/>
        <v>Scott</v>
      </c>
      <c r="D107" s="54">
        <f t="shared" si="38"/>
        <v>10</v>
      </c>
      <c r="E107" s="54">
        <f t="shared" si="38"/>
        <v>12</v>
      </c>
      <c r="F107" s="54">
        <f t="shared" si="38"/>
        <v>0</v>
      </c>
      <c r="G107" s="54">
        <f t="shared" si="38"/>
        <v>6</v>
      </c>
      <c r="H107" s="54">
        <f t="shared" si="38"/>
        <v>9</v>
      </c>
      <c r="I107" s="54">
        <f t="shared" si="38"/>
        <v>9</v>
      </c>
      <c r="J107" s="54">
        <f t="shared" si="38"/>
        <v>12</v>
      </c>
      <c r="K107" s="54">
        <f t="shared" si="38"/>
        <v>0</v>
      </c>
      <c r="L107" s="54">
        <f t="shared" si="38"/>
        <v>0</v>
      </c>
      <c r="M107" s="54">
        <f t="shared" si="38"/>
        <v>11</v>
      </c>
      <c r="N107" s="54">
        <f t="shared" si="38"/>
        <v>10</v>
      </c>
      <c r="O107" s="54">
        <f t="shared" si="38"/>
        <v>0</v>
      </c>
      <c r="P107" s="54">
        <f t="shared" si="38"/>
        <v>8</v>
      </c>
      <c r="Q107" s="54">
        <f aca="true" t="shared" si="53" ref="Q107:Z107">IF($AD76&gt;0,INDEX(Q$64:Q$88,$AD76),"")</f>
        <v>3</v>
      </c>
      <c r="R107" s="54">
        <f t="shared" si="53"/>
        <v>0</v>
      </c>
      <c r="S107" s="54">
        <f t="shared" si="53"/>
        <v>15</v>
      </c>
      <c r="T107" s="54">
        <f t="shared" si="53"/>
        <v>0</v>
      </c>
      <c r="U107" s="54">
        <f t="shared" si="53"/>
        <v>0</v>
      </c>
      <c r="V107" s="54">
        <f t="shared" si="53"/>
        <v>0</v>
      </c>
      <c r="W107" s="54">
        <f t="shared" si="53"/>
        <v>105</v>
      </c>
      <c r="X107" s="54">
        <f t="shared" si="53"/>
        <v>15</v>
      </c>
      <c r="Y107" s="54">
        <f t="shared" si="53"/>
        <v>90</v>
      </c>
      <c r="Z107" s="55">
        <f t="shared" si="53"/>
        <v>90.01015000000001</v>
      </c>
      <c r="AA107" s="53">
        <f t="shared" si="43"/>
        <v>13</v>
      </c>
      <c r="AB107" s="52" t="str">
        <f t="shared" si="40"/>
        <v>Over the Edge</v>
      </c>
      <c r="AC107" s="13"/>
    </row>
    <row r="108" spans="1:29" ht="12.75">
      <c r="A108" s="53">
        <f t="shared" si="38"/>
        <v>249</v>
      </c>
      <c r="B108" s="52" t="str">
        <f t="shared" si="38"/>
        <v>Dolce</v>
      </c>
      <c r="C108" s="52" t="str">
        <f t="shared" si="38"/>
        <v>Sonn</v>
      </c>
      <c r="D108" s="54">
        <f t="shared" si="38"/>
        <v>11</v>
      </c>
      <c r="E108" s="54">
        <f t="shared" si="38"/>
        <v>13</v>
      </c>
      <c r="F108" s="54">
        <f t="shared" si="38"/>
        <v>0</v>
      </c>
      <c r="G108" s="54" t="str">
        <f t="shared" si="38"/>
        <v>bye</v>
      </c>
      <c r="H108" s="54" t="str">
        <f t="shared" si="38"/>
        <v>bye</v>
      </c>
      <c r="I108" s="54" t="str">
        <f t="shared" si="38"/>
        <v>bye</v>
      </c>
      <c r="J108" s="54">
        <f t="shared" si="38"/>
        <v>9</v>
      </c>
      <c r="K108" s="54">
        <f t="shared" si="38"/>
        <v>0</v>
      </c>
      <c r="L108" s="54">
        <f t="shared" si="38"/>
        <v>0</v>
      </c>
      <c r="M108" s="54">
        <f t="shared" si="38"/>
        <v>14</v>
      </c>
      <c r="N108" s="54">
        <f t="shared" si="38"/>
        <v>14</v>
      </c>
      <c r="O108" s="54">
        <f t="shared" si="38"/>
        <v>0</v>
      </c>
      <c r="P108" s="54">
        <f t="shared" si="38"/>
        <v>12</v>
      </c>
      <c r="Q108" s="54">
        <f aca="true" t="shared" si="54" ref="Q108:Z108">IF($AD77&gt;0,INDEX(Q$64:Q$88,$AD77),"")</f>
        <v>12</v>
      </c>
      <c r="R108" s="54">
        <f t="shared" si="54"/>
        <v>0</v>
      </c>
      <c r="S108" s="54">
        <f t="shared" si="54"/>
        <v>13</v>
      </c>
      <c r="T108" s="54">
        <f t="shared" si="54"/>
        <v>0</v>
      </c>
      <c r="U108" s="54">
        <f t="shared" si="54"/>
        <v>0</v>
      </c>
      <c r="V108" s="54">
        <f t="shared" si="54"/>
        <v>3</v>
      </c>
      <c r="W108" s="54">
        <f t="shared" si="54"/>
        <v>98</v>
      </c>
      <c r="X108" s="54">
        <f t="shared" si="54"/>
        <v>14</v>
      </c>
      <c r="Y108" s="54">
        <f t="shared" si="54"/>
        <v>84</v>
      </c>
      <c r="Z108" s="55">
        <f t="shared" si="54"/>
        <v>120.01513</v>
      </c>
      <c r="AA108" s="53">
        <f t="shared" si="43"/>
        <v>14</v>
      </c>
      <c r="AB108" s="52" t="str">
        <f t="shared" si="40"/>
        <v>Dolce</v>
      </c>
      <c r="AC108" s="13"/>
    </row>
    <row r="109" spans="1:29" ht="12.75">
      <c r="A109" s="53">
        <f t="shared" si="38"/>
        <v>679</v>
      </c>
      <c r="B109" s="52" t="str">
        <f t="shared" si="38"/>
        <v>Misty-two-six</v>
      </c>
      <c r="C109" s="52" t="str">
        <f t="shared" si="38"/>
        <v>Sibson</v>
      </c>
      <c r="D109" s="54">
        <f t="shared" si="38"/>
        <v>13</v>
      </c>
      <c r="E109" s="54">
        <f t="shared" si="38"/>
        <v>15</v>
      </c>
      <c r="F109" s="54">
        <f t="shared" si="38"/>
        <v>0</v>
      </c>
      <c r="G109" s="54" t="str">
        <f t="shared" si="38"/>
        <v>bye</v>
      </c>
      <c r="H109" s="54" t="str">
        <f t="shared" si="38"/>
        <v>bye</v>
      </c>
      <c r="I109" s="54" t="str">
        <f t="shared" si="38"/>
        <v>bye</v>
      </c>
      <c r="J109" s="54">
        <f t="shared" si="38"/>
        <v>15</v>
      </c>
      <c r="K109" s="54">
        <f t="shared" si="38"/>
        <v>0</v>
      </c>
      <c r="L109" s="54">
        <f t="shared" si="38"/>
        <v>0</v>
      </c>
      <c r="M109" s="54">
        <f t="shared" si="38"/>
        <v>14</v>
      </c>
      <c r="N109" s="54">
        <f t="shared" si="38"/>
        <v>14</v>
      </c>
      <c r="O109" s="54">
        <f t="shared" si="38"/>
        <v>0</v>
      </c>
      <c r="P109" s="54">
        <f t="shared" si="38"/>
        <v>12</v>
      </c>
      <c r="Q109" s="54">
        <f aca="true" t="shared" si="55" ref="Q109:Z109">IF($AD78&gt;0,INDEX(Q$64:Q$88,$AD78),"")</f>
        <v>12</v>
      </c>
      <c r="R109" s="54">
        <f t="shared" si="55"/>
        <v>0</v>
      </c>
      <c r="S109" s="54">
        <f t="shared" si="55"/>
        <v>6</v>
      </c>
      <c r="T109" s="54">
        <f t="shared" si="55"/>
        <v>0</v>
      </c>
      <c r="U109" s="54">
        <f t="shared" si="55"/>
        <v>0</v>
      </c>
      <c r="V109" s="54">
        <f t="shared" si="55"/>
        <v>3</v>
      </c>
      <c r="W109" s="54">
        <f t="shared" si="55"/>
        <v>101</v>
      </c>
      <c r="X109" s="54">
        <f t="shared" si="55"/>
        <v>15</v>
      </c>
      <c r="Y109" s="54">
        <f t="shared" si="55"/>
        <v>86</v>
      </c>
      <c r="Z109" s="55">
        <f t="shared" si="55"/>
        <v>122.87120285714286</v>
      </c>
      <c r="AA109" s="53">
        <f t="shared" si="43"/>
        <v>15</v>
      </c>
      <c r="AB109" s="52" t="str">
        <f t="shared" si="40"/>
        <v>Misty-two-six</v>
      </c>
      <c r="AC109" s="13"/>
    </row>
    <row r="110" spans="1:29" ht="12.75">
      <c r="A110" s="53">
        <f t="shared" si="38"/>
      </c>
      <c r="B110" s="52">
        <f t="shared" si="38"/>
      </c>
      <c r="C110" s="52">
        <f t="shared" si="38"/>
      </c>
      <c r="D110" s="54">
        <f t="shared" si="38"/>
      </c>
      <c r="E110" s="54">
        <f t="shared" si="38"/>
      </c>
      <c r="F110" s="54">
        <f t="shared" si="38"/>
      </c>
      <c r="G110" s="54">
        <f t="shared" si="38"/>
      </c>
      <c r="H110" s="54">
        <f t="shared" si="38"/>
      </c>
      <c r="I110" s="54">
        <f t="shared" si="38"/>
      </c>
      <c r="J110" s="54">
        <f t="shared" si="38"/>
      </c>
      <c r="K110" s="54">
        <f t="shared" si="38"/>
      </c>
      <c r="L110" s="54">
        <f t="shared" si="38"/>
      </c>
      <c r="M110" s="54">
        <f t="shared" si="38"/>
      </c>
      <c r="N110" s="54">
        <f t="shared" si="38"/>
      </c>
      <c r="O110" s="54">
        <f t="shared" si="38"/>
      </c>
      <c r="P110" s="54">
        <f t="shared" si="38"/>
      </c>
      <c r="Q110" s="54">
        <f aca="true" t="shared" si="56" ref="Q110:Z110">IF($AD79&gt;0,INDEX(Q$64:Q$88,$AD79),"")</f>
      </c>
      <c r="R110" s="54">
        <f t="shared" si="56"/>
      </c>
      <c r="S110" s="54">
        <f t="shared" si="56"/>
      </c>
      <c r="T110" s="54">
        <f t="shared" si="56"/>
      </c>
      <c r="U110" s="54">
        <f t="shared" si="56"/>
      </c>
      <c r="V110" s="54">
        <f t="shared" si="56"/>
      </c>
      <c r="W110" s="54">
        <f t="shared" si="56"/>
      </c>
      <c r="X110" s="54">
        <f t="shared" si="56"/>
      </c>
      <c r="Y110" s="54">
        <f t="shared" si="56"/>
      </c>
      <c r="Z110" s="55">
        <f t="shared" si="56"/>
      </c>
      <c r="AA110" s="53">
        <f t="shared" si="43"/>
      </c>
      <c r="AB110" s="52">
        <f t="shared" si="40"/>
      </c>
      <c r="AC110" s="13"/>
    </row>
    <row r="111" spans="1:29" ht="12.75">
      <c r="A111" s="53">
        <f t="shared" si="38"/>
      </c>
      <c r="B111" s="52">
        <f t="shared" si="38"/>
      </c>
      <c r="C111" s="52">
        <f t="shared" si="38"/>
      </c>
      <c r="D111" s="54">
        <f t="shared" si="38"/>
      </c>
      <c r="E111" s="54">
        <f t="shared" si="38"/>
      </c>
      <c r="F111" s="54">
        <f aca="true" t="shared" si="57" ref="F111:Z111">IF($AD80&gt;0,INDEX(F$64:F$88,$AD80),"")</f>
      </c>
      <c r="G111" s="54">
        <f t="shared" si="57"/>
      </c>
      <c r="H111" s="54">
        <f t="shared" si="57"/>
      </c>
      <c r="I111" s="54">
        <f t="shared" si="57"/>
      </c>
      <c r="J111" s="54">
        <f t="shared" si="57"/>
      </c>
      <c r="K111" s="54">
        <f t="shared" si="57"/>
      </c>
      <c r="L111" s="54">
        <f t="shared" si="57"/>
      </c>
      <c r="M111" s="54">
        <f t="shared" si="57"/>
      </c>
      <c r="N111" s="54">
        <f t="shared" si="57"/>
      </c>
      <c r="O111" s="54">
        <f t="shared" si="57"/>
      </c>
      <c r="P111" s="54">
        <f t="shared" si="57"/>
      </c>
      <c r="Q111" s="54">
        <f t="shared" si="57"/>
      </c>
      <c r="R111" s="54">
        <f t="shared" si="57"/>
      </c>
      <c r="S111" s="54">
        <f t="shared" si="57"/>
      </c>
      <c r="T111" s="54">
        <f t="shared" si="57"/>
      </c>
      <c r="U111" s="54">
        <f t="shared" si="57"/>
      </c>
      <c r="V111" s="54">
        <f t="shared" si="57"/>
      </c>
      <c r="W111" s="54">
        <f t="shared" si="57"/>
      </c>
      <c r="X111" s="54">
        <f t="shared" si="57"/>
      </c>
      <c r="Y111" s="54">
        <f t="shared" si="57"/>
      </c>
      <c r="Z111" s="55">
        <f t="shared" si="57"/>
      </c>
      <c r="AA111" s="53">
        <f t="shared" si="43"/>
      </c>
      <c r="AB111" s="52">
        <f t="shared" si="40"/>
      </c>
      <c r="AC111" s="13"/>
    </row>
    <row r="112" spans="1:29" ht="12.75">
      <c r="A112" s="53">
        <f t="shared" si="38"/>
      </c>
      <c r="B112" s="52">
        <f aca="true" t="shared" si="58" ref="B112:Z112">IF($AD81&gt;0,INDEX(B$64:B$88,$AD81),"")</f>
      </c>
      <c r="C112" s="52">
        <f t="shared" si="58"/>
      </c>
      <c r="D112" s="54">
        <f t="shared" si="58"/>
      </c>
      <c r="E112" s="54">
        <f t="shared" si="58"/>
      </c>
      <c r="F112" s="54">
        <f t="shared" si="58"/>
      </c>
      <c r="G112" s="54">
        <f t="shared" si="58"/>
      </c>
      <c r="H112" s="54">
        <f t="shared" si="58"/>
      </c>
      <c r="I112" s="54">
        <f t="shared" si="58"/>
      </c>
      <c r="J112" s="54">
        <f t="shared" si="58"/>
      </c>
      <c r="K112" s="54">
        <f t="shared" si="58"/>
      </c>
      <c r="L112" s="54">
        <f t="shared" si="58"/>
      </c>
      <c r="M112" s="54">
        <f t="shared" si="58"/>
      </c>
      <c r="N112" s="54">
        <f t="shared" si="58"/>
      </c>
      <c r="O112" s="54">
        <f t="shared" si="58"/>
      </c>
      <c r="P112" s="54">
        <f t="shared" si="58"/>
      </c>
      <c r="Q112" s="54">
        <f t="shared" si="58"/>
      </c>
      <c r="R112" s="54">
        <f t="shared" si="58"/>
      </c>
      <c r="S112" s="54">
        <f t="shared" si="58"/>
      </c>
      <c r="T112" s="54">
        <f t="shared" si="58"/>
      </c>
      <c r="U112" s="54">
        <f t="shared" si="58"/>
      </c>
      <c r="V112" s="54">
        <f t="shared" si="58"/>
      </c>
      <c r="W112" s="54">
        <f t="shared" si="58"/>
      </c>
      <c r="X112" s="54">
        <f t="shared" si="58"/>
      </c>
      <c r="Y112" s="54">
        <f t="shared" si="58"/>
      </c>
      <c r="Z112" s="55">
        <f t="shared" si="58"/>
      </c>
      <c r="AA112" s="53">
        <f t="shared" si="43"/>
      </c>
      <c r="AB112" s="52">
        <f t="shared" si="40"/>
      </c>
      <c r="AC112" s="13"/>
    </row>
    <row r="113" spans="1:29" ht="12.75">
      <c r="A113" s="53">
        <f t="shared" si="38"/>
      </c>
      <c r="B113" s="52">
        <f aca="true" t="shared" si="59" ref="B113:Z113">IF($AD82&gt;0,INDEX(B$64:B$88,$AD82),"")</f>
      </c>
      <c r="C113" s="52">
        <f t="shared" si="59"/>
      </c>
      <c r="D113" s="54">
        <f t="shared" si="59"/>
      </c>
      <c r="E113" s="54">
        <f t="shared" si="59"/>
      </c>
      <c r="F113" s="54">
        <f t="shared" si="59"/>
      </c>
      <c r="G113" s="54">
        <f t="shared" si="59"/>
      </c>
      <c r="H113" s="54">
        <f t="shared" si="59"/>
      </c>
      <c r="I113" s="54">
        <f t="shared" si="59"/>
      </c>
      <c r="J113" s="54">
        <f t="shared" si="59"/>
      </c>
      <c r="K113" s="54">
        <f t="shared" si="59"/>
      </c>
      <c r="L113" s="54">
        <f t="shared" si="59"/>
      </c>
      <c r="M113" s="54">
        <f t="shared" si="59"/>
      </c>
      <c r="N113" s="54">
        <f t="shared" si="59"/>
      </c>
      <c r="O113" s="54">
        <f t="shared" si="59"/>
      </c>
      <c r="P113" s="54">
        <f t="shared" si="59"/>
      </c>
      <c r="Q113" s="54">
        <f t="shared" si="59"/>
      </c>
      <c r="R113" s="54">
        <f t="shared" si="59"/>
      </c>
      <c r="S113" s="54">
        <f t="shared" si="59"/>
      </c>
      <c r="T113" s="54">
        <f t="shared" si="59"/>
      </c>
      <c r="U113" s="54">
        <f t="shared" si="59"/>
      </c>
      <c r="V113" s="54">
        <f t="shared" si="59"/>
      </c>
      <c r="W113" s="54">
        <f t="shared" si="59"/>
      </c>
      <c r="X113" s="54">
        <f t="shared" si="59"/>
      </c>
      <c r="Y113" s="54">
        <f t="shared" si="59"/>
      </c>
      <c r="Z113" s="55">
        <f t="shared" si="59"/>
      </c>
      <c r="AA113" s="53">
        <f t="shared" si="43"/>
      </c>
      <c r="AB113" s="52">
        <f t="shared" si="40"/>
      </c>
      <c r="AC113" s="13"/>
    </row>
    <row r="114" spans="1:29" ht="12.75">
      <c r="A114" s="53">
        <f t="shared" si="38"/>
      </c>
      <c r="B114" s="52">
        <f aca="true" t="shared" si="60" ref="B114:Z114">IF($AD83&gt;0,INDEX(B$64:B$88,$AD83),"")</f>
      </c>
      <c r="C114" s="52">
        <f t="shared" si="60"/>
      </c>
      <c r="D114" s="54">
        <f t="shared" si="60"/>
      </c>
      <c r="E114" s="54">
        <f t="shared" si="60"/>
      </c>
      <c r="F114" s="54">
        <f t="shared" si="60"/>
      </c>
      <c r="G114" s="54">
        <f t="shared" si="60"/>
      </c>
      <c r="H114" s="54">
        <f t="shared" si="60"/>
      </c>
      <c r="I114" s="54">
        <f t="shared" si="60"/>
      </c>
      <c r="J114" s="54">
        <f t="shared" si="60"/>
      </c>
      <c r="K114" s="54">
        <f t="shared" si="60"/>
      </c>
      <c r="L114" s="54">
        <f t="shared" si="60"/>
      </c>
      <c r="M114" s="54">
        <f t="shared" si="60"/>
      </c>
      <c r="N114" s="54">
        <f t="shared" si="60"/>
      </c>
      <c r="O114" s="54">
        <f t="shared" si="60"/>
      </c>
      <c r="P114" s="54">
        <f t="shared" si="60"/>
      </c>
      <c r="Q114" s="54">
        <f t="shared" si="60"/>
      </c>
      <c r="R114" s="54">
        <f t="shared" si="60"/>
      </c>
      <c r="S114" s="54">
        <f t="shared" si="60"/>
      </c>
      <c r="T114" s="54">
        <f t="shared" si="60"/>
      </c>
      <c r="U114" s="54">
        <f t="shared" si="60"/>
      </c>
      <c r="V114" s="54">
        <f t="shared" si="60"/>
      </c>
      <c r="W114" s="54">
        <f t="shared" si="60"/>
      </c>
      <c r="X114" s="54">
        <f t="shared" si="60"/>
      </c>
      <c r="Y114" s="54">
        <f t="shared" si="60"/>
      </c>
      <c r="Z114" s="55">
        <f t="shared" si="60"/>
      </c>
      <c r="AA114" s="53">
        <f t="shared" si="43"/>
      </c>
      <c r="AB114" s="52">
        <f t="shared" si="40"/>
      </c>
      <c r="AC114" s="13"/>
    </row>
    <row r="115" spans="1:29" ht="12.75">
      <c r="A115" s="53">
        <f t="shared" si="38"/>
      </c>
      <c r="B115" s="52">
        <f aca="true" t="shared" si="61" ref="B115:Z115">IF($AD84&gt;0,INDEX(B$64:B$88,$AD84),"")</f>
      </c>
      <c r="C115" s="52">
        <f t="shared" si="61"/>
      </c>
      <c r="D115" s="54">
        <f t="shared" si="61"/>
      </c>
      <c r="E115" s="54">
        <f t="shared" si="61"/>
      </c>
      <c r="F115" s="54">
        <f t="shared" si="61"/>
      </c>
      <c r="G115" s="54">
        <f t="shared" si="61"/>
      </c>
      <c r="H115" s="54">
        <f t="shared" si="61"/>
      </c>
      <c r="I115" s="54">
        <f t="shared" si="61"/>
      </c>
      <c r="J115" s="54">
        <f t="shared" si="61"/>
      </c>
      <c r="K115" s="54">
        <f t="shared" si="61"/>
      </c>
      <c r="L115" s="54">
        <f t="shared" si="61"/>
      </c>
      <c r="M115" s="54">
        <f t="shared" si="61"/>
      </c>
      <c r="N115" s="54">
        <f t="shared" si="61"/>
      </c>
      <c r="O115" s="54">
        <f t="shared" si="61"/>
      </c>
      <c r="P115" s="54">
        <f t="shared" si="61"/>
      </c>
      <c r="Q115" s="54">
        <f t="shared" si="61"/>
      </c>
      <c r="R115" s="54">
        <f t="shared" si="61"/>
      </c>
      <c r="S115" s="54">
        <f t="shared" si="61"/>
      </c>
      <c r="T115" s="54">
        <f t="shared" si="61"/>
      </c>
      <c r="U115" s="54">
        <f t="shared" si="61"/>
      </c>
      <c r="V115" s="54">
        <f t="shared" si="61"/>
      </c>
      <c r="W115" s="54">
        <f t="shared" si="61"/>
      </c>
      <c r="X115" s="54">
        <f t="shared" si="61"/>
      </c>
      <c r="Y115" s="54">
        <f t="shared" si="61"/>
      </c>
      <c r="Z115" s="55">
        <f t="shared" si="61"/>
      </c>
      <c r="AA115" s="53">
        <f t="shared" si="43"/>
      </c>
      <c r="AB115" s="52">
        <f t="shared" si="40"/>
      </c>
      <c r="AC115" s="13"/>
    </row>
    <row r="116" spans="1:29" ht="12.75">
      <c r="A116" s="53">
        <f t="shared" si="38"/>
      </c>
      <c r="B116" s="52">
        <f aca="true" t="shared" si="62" ref="B116:Z116">IF($AD85&gt;0,INDEX(B$64:B$88,$AD85),"")</f>
      </c>
      <c r="C116" s="52">
        <f t="shared" si="62"/>
      </c>
      <c r="D116" s="54">
        <f t="shared" si="62"/>
      </c>
      <c r="E116" s="54">
        <f t="shared" si="62"/>
      </c>
      <c r="F116" s="54">
        <f t="shared" si="62"/>
      </c>
      <c r="G116" s="54">
        <f t="shared" si="62"/>
      </c>
      <c r="H116" s="54">
        <f t="shared" si="62"/>
      </c>
      <c r="I116" s="54">
        <f t="shared" si="62"/>
      </c>
      <c r="J116" s="54">
        <f t="shared" si="62"/>
      </c>
      <c r="K116" s="54">
        <f t="shared" si="62"/>
      </c>
      <c r="L116" s="54">
        <f t="shared" si="62"/>
      </c>
      <c r="M116" s="54">
        <f t="shared" si="62"/>
      </c>
      <c r="N116" s="54">
        <f t="shared" si="62"/>
      </c>
      <c r="O116" s="54">
        <f t="shared" si="62"/>
      </c>
      <c r="P116" s="54">
        <f t="shared" si="62"/>
      </c>
      <c r="Q116" s="54">
        <f t="shared" si="62"/>
      </c>
      <c r="R116" s="54">
        <f t="shared" si="62"/>
      </c>
      <c r="S116" s="54">
        <f t="shared" si="62"/>
      </c>
      <c r="T116" s="54">
        <f t="shared" si="62"/>
      </c>
      <c r="U116" s="54">
        <f t="shared" si="62"/>
      </c>
      <c r="V116" s="54">
        <f t="shared" si="62"/>
      </c>
      <c r="W116" s="54">
        <f t="shared" si="62"/>
      </c>
      <c r="X116" s="54">
        <f t="shared" si="62"/>
      </c>
      <c r="Y116" s="54">
        <f t="shared" si="62"/>
      </c>
      <c r="Z116" s="55">
        <f t="shared" si="62"/>
      </c>
      <c r="AA116" s="53">
        <f t="shared" si="43"/>
      </c>
      <c r="AB116" s="52">
        <f t="shared" si="40"/>
      </c>
      <c r="AC116" s="13"/>
    </row>
    <row r="117" spans="1:29" ht="12.75">
      <c r="A117" s="53">
        <f t="shared" si="38"/>
      </c>
      <c r="B117" s="52">
        <f aca="true" t="shared" si="63" ref="B117:Z117">IF($AD86&gt;0,INDEX(B$64:B$88,$AD86),"")</f>
      </c>
      <c r="C117" s="52">
        <f t="shared" si="63"/>
      </c>
      <c r="D117" s="54">
        <f t="shared" si="63"/>
      </c>
      <c r="E117" s="54">
        <f t="shared" si="63"/>
      </c>
      <c r="F117" s="54">
        <f t="shared" si="63"/>
      </c>
      <c r="G117" s="54">
        <f t="shared" si="63"/>
      </c>
      <c r="H117" s="54">
        <f t="shared" si="63"/>
      </c>
      <c r="I117" s="54">
        <f t="shared" si="63"/>
      </c>
      <c r="J117" s="54">
        <f t="shared" si="63"/>
      </c>
      <c r="K117" s="54">
        <f t="shared" si="63"/>
      </c>
      <c r="L117" s="54">
        <f t="shared" si="63"/>
      </c>
      <c r="M117" s="54">
        <f t="shared" si="63"/>
      </c>
      <c r="N117" s="54">
        <f t="shared" si="63"/>
      </c>
      <c r="O117" s="54">
        <f t="shared" si="63"/>
      </c>
      <c r="P117" s="54">
        <f t="shared" si="63"/>
      </c>
      <c r="Q117" s="54">
        <f t="shared" si="63"/>
      </c>
      <c r="R117" s="54">
        <f t="shared" si="63"/>
      </c>
      <c r="S117" s="54">
        <f t="shared" si="63"/>
      </c>
      <c r="T117" s="54">
        <f t="shared" si="63"/>
      </c>
      <c r="U117" s="54">
        <f t="shared" si="63"/>
      </c>
      <c r="V117" s="54">
        <f t="shared" si="63"/>
      </c>
      <c r="W117" s="54">
        <f t="shared" si="63"/>
      </c>
      <c r="X117" s="54">
        <f t="shared" si="63"/>
      </c>
      <c r="Y117" s="54">
        <f t="shared" si="63"/>
      </c>
      <c r="Z117" s="55">
        <f t="shared" si="63"/>
      </c>
      <c r="AA117" s="53">
        <f t="shared" si="43"/>
      </c>
      <c r="AB117" s="52">
        <f t="shared" si="40"/>
      </c>
      <c r="AC117" s="13"/>
    </row>
    <row r="118" spans="1:29" ht="12.75">
      <c r="A118" s="53">
        <f t="shared" si="38"/>
      </c>
      <c r="B118" s="52">
        <f aca="true" t="shared" si="64" ref="B118:Z118">IF($AD87&gt;0,INDEX(B$64:B$88,$AD87),"")</f>
      </c>
      <c r="C118" s="52">
        <f t="shared" si="64"/>
      </c>
      <c r="D118" s="54">
        <f t="shared" si="64"/>
      </c>
      <c r="E118" s="54">
        <f t="shared" si="64"/>
      </c>
      <c r="F118" s="54">
        <f t="shared" si="64"/>
      </c>
      <c r="G118" s="54">
        <f t="shared" si="64"/>
      </c>
      <c r="H118" s="54">
        <f t="shared" si="64"/>
      </c>
      <c r="I118" s="54">
        <f t="shared" si="64"/>
      </c>
      <c r="J118" s="54">
        <f t="shared" si="64"/>
      </c>
      <c r="K118" s="54">
        <f t="shared" si="64"/>
      </c>
      <c r="L118" s="54">
        <f t="shared" si="64"/>
      </c>
      <c r="M118" s="54">
        <f t="shared" si="64"/>
      </c>
      <c r="N118" s="54">
        <f t="shared" si="64"/>
      </c>
      <c r="O118" s="54">
        <f t="shared" si="64"/>
      </c>
      <c r="P118" s="54">
        <f t="shared" si="64"/>
      </c>
      <c r="Q118" s="54">
        <f t="shared" si="64"/>
      </c>
      <c r="R118" s="54">
        <f t="shared" si="64"/>
      </c>
      <c r="S118" s="54">
        <f t="shared" si="64"/>
      </c>
      <c r="T118" s="54">
        <f t="shared" si="64"/>
      </c>
      <c r="U118" s="54">
        <f t="shared" si="64"/>
      </c>
      <c r="V118" s="54">
        <f t="shared" si="64"/>
      </c>
      <c r="W118" s="54">
        <f t="shared" si="64"/>
      </c>
      <c r="X118" s="54">
        <f t="shared" si="64"/>
      </c>
      <c r="Y118" s="54">
        <f t="shared" si="64"/>
      </c>
      <c r="Z118" s="55">
        <f t="shared" si="64"/>
      </c>
      <c r="AA118" s="53">
        <f t="shared" si="43"/>
      </c>
      <c r="AB118" s="52">
        <f t="shared" si="40"/>
      </c>
      <c r="AC118" s="13"/>
    </row>
    <row r="119" spans="1:29" ht="12.75">
      <c r="A119" s="53">
        <f t="shared" si="38"/>
      </c>
      <c r="B119" s="52">
        <f aca="true" t="shared" si="65" ref="B119:Z119">IF($AD88&gt;0,INDEX(B$64:B$88,$AD88),"")</f>
      </c>
      <c r="C119" s="52">
        <f t="shared" si="65"/>
      </c>
      <c r="D119" s="54">
        <f t="shared" si="65"/>
      </c>
      <c r="E119" s="54">
        <f t="shared" si="65"/>
      </c>
      <c r="F119" s="54">
        <f t="shared" si="65"/>
      </c>
      <c r="G119" s="54">
        <f t="shared" si="65"/>
      </c>
      <c r="H119" s="54">
        <f t="shared" si="65"/>
      </c>
      <c r="I119" s="54">
        <f t="shared" si="65"/>
      </c>
      <c r="J119" s="54">
        <f t="shared" si="65"/>
      </c>
      <c r="K119" s="54">
        <f t="shared" si="65"/>
      </c>
      <c r="L119" s="54">
        <f t="shared" si="65"/>
      </c>
      <c r="M119" s="54">
        <f t="shared" si="65"/>
      </c>
      <c r="N119" s="54">
        <f t="shared" si="65"/>
      </c>
      <c r="O119" s="54">
        <f t="shared" si="65"/>
      </c>
      <c r="P119" s="54">
        <f t="shared" si="65"/>
      </c>
      <c r="Q119" s="54">
        <f t="shared" si="65"/>
      </c>
      <c r="R119" s="54">
        <f t="shared" si="65"/>
      </c>
      <c r="S119" s="54">
        <f t="shared" si="65"/>
      </c>
      <c r="T119" s="54">
        <f t="shared" si="65"/>
      </c>
      <c r="U119" s="54">
        <f t="shared" si="65"/>
      </c>
      <c r="V119" s="54">
        <f t="shared" si="65"/>
      </c>
      <c r="W119" s="54">
        <f t="shared" si="65"/>
      </c>
      <c r="X119" s="54">
        <f t="shared" si="65"/>
      </c>
      <c r="Y119" s="54">
        <f t="shared" si="65"/>
      </c>
      <c r="Z119" s="55">
        <f t="shared" si="65"/>
      </c>
      <c r="AA119" s="53">
        <f t="shared" si="43"/>
      </c>
      <c r="AB119" s="52">
        <f t="shared" si="40"/>
      </c>
      <c r="AC119" s="13"/>
    </row>
    <row r="120" ht="12.75">
      <c r="B120" s="8" t="s">
        <v>28</v>
      </c>
    </row>
  </sheetData>
  <sheetProtection/>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W121"/>
  <sheetViews>
    <sheetView zoomScalePageLayoutView="0" workbookViewId="0" topLeftCell="A1">
      <selection activeCell="D25" sqref="D25"/>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98" t="s">
        <v>24</v>
      </c>
      <c r="C1" s="199"/>
      <c r="D1" s="199"/>
      <c r="E1" s="199"/>
      <c r="F1" s="199"/>
      <c r="G1" s="199"/>
      <c r="H1" s="199"/>
      <c r="I1" s="199"/>
      <c r="J1" s="199"/>
      <c r="K1" s="199"/>
      <c r="L1" s="199"/>
      <c r="M1" s="199"/>
      <c r="N1" s="199"/>
      <c r="O1" s="199"/>
      <c r="P1" s="199"/>
      <c r="Q1" s="199"/>
      <c r="R1" s="199"/>
      <c r="S1" s="199"/>
      <c r="T1" s="199"/>
      <c r="U1" s="199"/>
      <c r="V1" s="199"/>
      <c r="W1" s="200"/>
    </row>
    <row r="2" spans="2:23" ht="12.75">
      <c r="B2" s="201"/>
      <c r="C2" s="202"/>
      <c r="D2" s="202"/>
      <c r="E2" s="202"/>
      <c r="F2" s="202"/>
      <c r="G2" s="202"/>
      <c r="H2" s="202"/>
      <c r="I2" s="202"/>
      <c r="J2" s="202"/>
      <c r="K2" s="202"/>
      <c r="L2" s="202"/>
      <c r="M2" s="202"/>
      <c r="N2" s="202"/>
      <c r="O2" s="202"/>
      <c r="P2" s="202"/>
      <c r="Q2" s="202"/>
      <c r="R2" s="202"/>
      <c r="S2" s="202"/>
      <c r="T2" s="202"/>
      <c r="U2" s="202"/>
      <c r="V2" s="202"/>
      <c r="W2" s="203"/>
    </row>
    <row r="3" spans="2:23" ht="12.75" customHeight="1">
      <c r="B3" s="204" t="s">
        <v>91</v>
      </c>
      <c r="C3" s="205"/>
      <c r="D3" s="205"/>
      <c r="E3" s="205"/>
      <c r="F3" s="205"/>
      <c r="G3" s="205"/>
      <c r="H3" s="205"/>
      <c r="I3" s="205"/>
      <c r="J3" s="205"/>
      <c r="K3" s="205"/>
      <c r="L3" s="205"/>
      <c r="M3" s="205"/>
      <c r="N3" s="205"/>
      <c r="O3" s="205"/>
      <c r="P3" s="205"/>
      <c r="Q3" s="205"/>
      <c r="R3" s="205"/>
      <c r="S3" s="205"/>
      <c r="T3" s="205"/>
      <c r="U3" s="205"/>
      <c r="V3" s="205"/>
      <c r="W3" s="204"/>
    </row>
    <row r="4" spans="2:23" ht="12.75">
      <c r="B4" s="204"/>
      <c r="C4" s="205"/>
      <c r="D4" s="205"/>
      <c r="E4" s="205"/>
      <c r="F4" s="205"/>
      <c r="G4" s="205"/>
      <c r="H4" s="205"/>
      <c r="I4" s="205"/>
      <c r="J4" s="205"/>
      <c r="K4" s="205"/>
      <c r="L4" s="205"/>
      <c r="M4" s="205"/>
      <c r="N4" s="205"/>
      <c r="O4" s="205"/>
      <c r="P4" s="205"/>
      <c r="Q4" s="205"/>
      <c r="R4" s="205"/>
      <c r="S4" s="205"/>
      <c r="T4" s="205"/>
      <c r="U4" s="205"/>
      <c r="V4" s="205"/>
      <c r="W4" s="204"/>
    </row>
    <row r="5" spans="2:23" ht="12.75">
      <c r="B5" s="204"/>
      <c r="C5" s="205"/>
      <c r="D5" s="205"/>
      <c r="E5" s="205"/>
      <c r="F5" s="205"/>
      <c r="G5" s="205"/>
      <c r="H5" s="205"/>
      <c r="I5" s="205"/>
      <c r="J5" s="205"/>
      <c r="K5" s="205"/>
      <c r="L5" s="205"/>
      <c r="M5" s="205"/>
      <c r="N5" s="205"/>
      <c r="O5" s="205"/>
      <c r="P5" s="205"/>
      <c r="Q5" s="205"/>
      <c r="R5" s="205"/>
      <c r="S5" s="205"/>
      <c r="T5" s="205"/>
      <c r="U5" s="205"/>
      <c r="V5" s="205"/>
      <c r="W5" s="204"/>
    </row>
    <row r="6" spans="2:23" ht="12.75">
      <c r="B6" s="204"/>
      <c r="C6" s="205"/>
      <c r="D6" s="205"/>
      <c r="E6" s="205"/>
      <c r="F6" s="205"/>
      <c r="G6" s="205"/>
      <c r="H6" s="205"/>
      <c r="I6" s="205"/>
      <c r="J6" s="205"/>
      <c r="K6" s="205"/>
      <c r="L6" s="205"/>
      <c r="M6" s="205"/>
      <c r="N6" s="205"/>
      <c r="O6" s="205"/>
      <c r="P6" s="205"/>
      <c r="Q6" s="205"/>
      <c r="R6" s="205"/>
      <c r="S6" s="205"/>
      <c r="T6" s="205"/>
      <c r="U6" s="205"/>
      <c r="V6" s="205"/>
      <c r="W6" s="204"/>
    </row>
    <row r="7" spans="2:23" ht="12.75">
      <c r="B7" s="204"/>
      <c r="C7" s="205"/>
      <c r="D7" s="205"/>
      <c r="E7" s="205"/>
      <c r="F7" s="205"/>
      <c r="G7" s="205"/>
      <c r="H7" s="205"/>
      <c r="I7" s="205"/>
      <c r="J7" s="205"/>
      <c r="K7" s="205"/>
      <c r="L7" s="205"/>
      <c r="M7" s="205"/>
      <c r="N7" s="205"/>
      <c r="O7" s="205"/>
      <c r="P7" s="205"/>
      <c r="Q7" s="205"/>
      <c r="R7" s="205"/>
      <c r="S7" s="205"/>
      <c r="T7" s="205"/>
      <c r="U7" s="205"/>
      <c r="V7" s="205"/>
      <c r="W7" s="204"/>
    </row>
    <row r="8" spans="2:23" ht="12.75">
      <c r="B8" s="204"/>
      <c r="C8" s="205"/>
      <c r="D8" s="205"/>
      <c r="E8" s="205"/>
      <c r="F8" s="205"/>
      <c r="G8" s="205"/>
      <c r="H8" s="205"/>
      <c r="I8" s="205"/>
      <c r="J8" s="205"/>
      <c r="K8" s="205"/>
      <c r="L8" s="205"/>
      <c r="M8" s="205"/>
      <c r="N8" s="205"/>
      <c r="O8" s="205"/>
      <c r="P8" s="205"/>
      <c r="Q8" s="205"/>
      <c r="R8" s="205"/>
      <c r="S8" s="205"/>
      <c r="T8" s="205"/>
      <c r="U8" s="205"/>
      <c r="V8" s="205"/>
      <c r="W8" s="204"/>
    </row>
    <row r="9" spans="2:23" ht="12.75">
      <c r="B9" s="204"/>
      <c r="C9" s="205"/>
      <c r="D9" s="205"/>
      <c r="E9" s="205"/>
      <c r="F9" s="205"/>
      <c r="G9" s="205"/>
      <c r="H9" s="205"/>
      <c r="I9" s="205"/>
      <c r="J9" s="205"/>
      <c r="K9" s="205"/>
      <c r="L9" s="205"/>
      <c r="M9" s="205"/>
      <c r="N9" s="205"/>
      <c r="O9" s="205"/>
      <c r="P9" s="205"/>
      <c r="Q9" s="205"/>
      <c r="R9" s="205"/>
      <c r="S9" s="205"/>
      <c r="T9" s="205"/>
      <c r="U9" s="205"/>
      <c r="V9" s="205"/>
      <c r="W9" s="204"/>
    </row>
    <row r="10" spans="2:23" ht="12.75">
      <c r="B10" s="204"/>
      <c r="C10" s="204"/>
      <c r="D10" s="204"/>
      <c r="E10" s="204"/>
      <c r="F10" s="204"/>
      <c r="G10" s="204"/>
      <c r="H10" s="204"/>
      <c r="I10" s="204"/>
      <c r="J10" s="204"/>
      <c r="K10" s="204"/>
      <c r="L10" s="204"/>
      <c r="M10" s="204"/>
      <c r="N10" s="204"/>
      <c r="O10" s="204"/>
      <c r="P10" s="204"/>
      <c r="Q10" s="204"/>
      <c r="R10" s="204"/>
      <c r="S10" s="204"/>
      <c r="T10" s="204"/>
      <c r="U10" s="204"/>
      <c r="V10" s="204"/>
      <c r="W10" s="204"/>
    </row>
    <row r="11" spans="2:23" ht="12.75">
      <c r="B11" s="206"/>
      <c r="C11" s="206"/>
      <c r="D11" s="206"/>
      <c r="E11" s="206"/>
      <c r="F11" s="206"/>
      <c r="G11" s="206"/>
      <c r="H11" s="206"/>
      <c r="I11" s="206"/>
      <c r="J11" s="206"/>
      <c r="K11" s="206"/>
      <c r="L11" s="206"/>
      <c r="M11" s="206"/>
      <c r="N11" s="206"/>
      <c r="O11" s="206"/>
      <c r="P11" s="206"/>
      <c r="Q11" s="206"/>
      <c r="R11" s="206"/>
      <c r="S11" s="206"/>
      <c r="T11" s="206"/>
      <c r="U11" s="206"/>
      <c r="V11" s="206"/>
      <c r="W11" s="206"/>
    </row>
    <row r="12" spans="2:23" ht="12.75">
      <c r="B12" s="206"/>
      <c r="C12" s="206"/>
      <c r="D12" s="206"/>
      <c r="E12" s="206"/>
      <c r="F12" s="206"/>
      <c r="G12" s="206"/>
      <c r="H12" s="206"/>
      <c r="I12" s="206"/>
      <c r="J12" s="206"/>
      <c r="K12" s="206"/>
      <c r="L12" s="206"/>
      <c r="M12" s="206"/>
      <c r="N12" s="206"/>
      <c r="O12" s="206"/>
      <c r="P12" s="206"/>
      <c r="Q12" s="206"/>
      <c r="R12" s="206"/>
      <c r="S12" s="206"/>
      <c r="T12" s="206"/>
      <c r="U12" s="206"/>
      <c r="V12" s="206"/>
      <c r="W12" s="206"/>
    </row>
    <row r="13" spans="2:23" ht="12.75">
      <c r="B13" s="206"/>
      <c r="C13" s="206"/>
      <c r="D13" s="206"/>
      <c r="E13" s="206"/>
      <c r="F13" s="206"/>
      <c r="G13" s="206"/>
      <c r="H13" s="206"/>
      <c r="I13" s="206"/>
      <c r="J13" s="206"/>
      <c r="K13" s="206"/>
      <c r="L13" s="206"/>
      <c r="M13" s="206"/>
      <c r="N13" s="206"/>
      <c r="O13" s="206"/>
      <c r="P13" s="206"/>
      <c r="Q13" s="206"/>
      <c r="R13" s="206"/>
      <c r="S13" s="206"/>
      <c r="T13" s="206"/>
      <c r="U13" s="206"/>
      <c r="V13" s="206"/>
      <c r="W13" s="206"/>
    </row>
    <row r="14" spans="2:23" ht="12.75">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3" ht="12.75">
      <c r="B15" s="8" t="s">
        <v>90</v>
      </c>
      <c r="C15" s="7">
        <v>2009</v>
      </c>
    </row>
    <row r="16" spans="2:3" ht="12.75">
      <c r="B16" s="8" t="s">
        <v>26</v>
      </c>
      <c r="C16" s="7" t="s">
        <v>100</v>
      </c>
    </row>
    <row r="17" spans="2:4" ht="12.75">
      <c r="B17" s="8" t="s">
        <v>27</v>
      </c>
      <c r="C17" s="120">
        <v>39996</v>
      </c>
      <c r="D17" t="s">
        <v>35</v>
      </c>
    </row>
    <row r="18" ht="12.75">
      <c r="B18" s="8"/>
    </row>
    <row r="19" ht="12.75">
      <c r="B19" s="8"/>
    </row>
    <row r="20" spans="2:3" ht="12.75">
      <c r="B20" s="8" t="s">
        <v>15</v>
      </c>
      <c r="C20" s="7">
        <v>17</v>
      </c>
    </row>
    <row r="21" spans="2:4" ht="12.75">
      <c r="B21" s="8" t="s">
        <v>29</v>
      </c>
      <c r="C21" s="7">
        <v>1</v>
      </c>
      <c r="D21" t="s">
        <v>238</v>
      </c>
    </row>
    <row r="22" spans="2:4" ht="12.75">
      <c r="B22" s="8" t="s">
        <v>29</v>
      </c>
      <c r="C22" s="7">
        <v>2</v>
      </c>
      <c r="D22" t="s">
        <v>253</v>
      </c>
    </row>
    <row r="23" spans="2:15" ht="12.75">
      <c r="B23" s="8" t="s">
        <v>29</v>
      </c>
      <c r="C23" s="7">
        <v>4</v>
      </c>
      <c r="D23" t="s">
        <v>262</v>
      </c>
      <c r="O23">
        <v>7</v>
      </c>
    </row>
    <row r="24" spans="2:4" ht="12.75">
      <c r="B24" s="8" t="s">
        <v>29</v>
      </c>
      <c r="C24" s="7">
        <v>5</v>
      </c>
      <c r="D24" t="s">
        <v>269</v>
      </c>
    </row>
    <row r="25" spans="2:4" ht="12.75">
      <c r="B25" s="8" t="s">
        <v>29</v>
      </c>
      <c r="C25" s="7">
        <v>6</v>
      </c>
      <c r="D25" t="s">
        <v>265</v>
      </c>
    </row>
    <row r="26" spans="2:4" ht="12.75">
      <c r="B26" s="8" t="s">
        <v>29</v>
      </c>
      <c r="C26" s="7" t="s">
        <v>103</v>
      </c>
      <c r="D26" t="s">
        <v>102</v>
      </c>
    </row>
    <row r="27" ht="12.75">
      <c r="C27" s="10"/>
    </row>
    <row r="28" spans="2:27" ht="23.25">
      <c r="B28" s="8" t="s">
        <v>3</v>
      </c>
      <c r="C28" s="10">
        <f>COUNT(D61:U61)</f>
        <v>12</v>
      </c>
      <c r="D28" t="s">
        <v>36</v>
      </c>
      <c r="E28" t="s">
        <v>37</v>
      </c>
      <c r="K28" s="207">
        <f>IF(COUNTA(AC65:AC89),"REMEMBER TO CLEAR AC62:AC86 manual tie break next week","")</f>
      </c>
      <c r="L28" s="208"/>
      <c r="M28" s="208"/>
      <c r="N28" s="208"/>
      <c r="O28" s="208"/>
      <c r="P28" s="208"/>
      <c r="Q28" s="208"/>
      <c r="R28" s="208"/>
      <c r="S28" s="208"/>
      <c r="T28" s="208"/>
      <c r="U28" s="208"/>
      <c r="V28" s="208"/>
      <c r="W28" s="208"/>
      <c r="X28" s="208"/>
      <c r="Y28" s="208"/>
      <c r="Z28" s="208"/>
      <c r="AA28" s="208"/>
    </row>
    <row r="29" spans="2:5" ht="12.75">
      <c r="B29" s="8" t="s">
        <v>23</v>
      </c>
      <c r="C29" s="1">
        <f>IF(Races_Sailed&gt;6,1,0)</f>
        <v>1</v>
      </c>
      <c r="D29" t="s">
        <v>36</v>
      </c>
      <c r="E29" t="s">
        <v>37</v>
      </c>
    </row>
    <row r="30" spans="2:3" ht="13.5" thickBot="1">
      <c r="B30" s="8" t="s">
        <v>87</v>
      </c>
      <c r="C30" s="124" t="s">
        <v>89</v>
      </c>
    </row>
    <row r="31" spans="4:21" ht="12.75">
      <c r="D31" s="69" t="s">
        <v>17</v>
      </c>
      <c r="E31" s="70"/>
      <c r="F31" s="70"/>
      <c r="G31" s="69" t="s">
        <v>18</v>
      </c>
      <c r="H31" s="70"/>
      <c r="I31" s="77"/>
      <c r="J31" s="70" t="s">
        <v>19</v>
      </c>
      <c r="K31" s="70"/>
      <c r="L31" s="70"/>
      <c r="M31" s="69" t="s">
        <v>20</v>
      </c>
      <c r="N31" s="70"/>
      <c r="O31" s="77"/>
      <c r="P31" s="70" t="s">
        <v>21</v>
      </c>
      <c r="Q31" s="70"/>
      <c r="R31" s="70"/>
      <c r="S31" s="78" t="s">
        <v>22</v>
      </c>
      <c r="T31" s="71"/>
      <c r="U31" s="72"/>
    </row>
    <row r="32" spans="1:23" ht="13.5" thickBot="1">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3" ht="13.5" thickBot="1">
      <c r="A33" s="91" t="s">
        <v>75</v>
      </c>
      <c r="B33" s="92" t="s">
        <v>74</v>
      </c>
      <c r="C33" s="92" t="s">
        <v>76</v>
      </c>
      <c r="D33" s="125">
        <f>C17</f>
        <v>39996</v>
      </c>
      <c r="E33" s="126">
        <f>D33</f>
        <v>39996</v>
      </c>
      <c r="F33" s="127">
        <f>E33</f>
        <v>39996</v>
      </c>
      <c r="G33" s="128">
        <f>D33+7</f>
        <v>40003</v>
      </c>
      <c r="H33" s="126">
        <f>G33</f>
        <v>40003</v>
      </c>
      <c r="I33" s="129">
        <f>H33</f>
        <v>40003</v>
      </c>
      <c r="J33" s="125">
        <f>G33+7</f>
        <v>40010</v>
      </c>
      <c r="K33" s="126">
        <f>J33</f>
        <v>40010</v>
      </c>
      <c r="L33" s="127">
        <f>K33</f>
        <v>40010</v>
      </c>
      <c r="M33" s="128">
        <f>J33+7</f>
        <v>40017</v>
      </c>
      <c r="N33" s="126">
        <f>M33</f>
        <v>40017</v>
      </c>
      <c r="O33" s="129">
        <f>N33</f>
        <v>40017</v>
      </c>
      <c r="P33" s="125">
        <f>M33+7</f>
        <v>40024</v>
      </c>
      <c r="Q33" s="126">
        <f>P33</f>
        <v>40024</v>
      </c>
      <c r="R33" s="127">
        <f>Q33</f>
        <v>40024</v>
      </c>
      <c r="S33" s="128">
        <f>P33+7</f>
        <v>40031</v>
      </c>
      <c r="T33" s="126">
        <f>S33</f>
        <v>40031</v>
      </c>
      <c r="U33" s="129">
        <f>T33</f>
        <v>40031</v>
      </c>
      <c r="V33" s="1"/>
      <c r="W33" s="1"/>
    </row>
    <row r="34" spans="1:25" ht="13.5" thickBot="1">
      <c r="A34" s="101">
        <v>591</v>
      </c>
      <c r="B34" s="102" t="s">
        <v>200</v>
      </c>
      <c r="C34" s="103" t="s">
        <v>44</v>
      </c>
      <c r="D34" s="60">
        <f>MATCH($A34,'from RC summer'!B$6:B$23,0)</f>
        <v>8</v>
      </c>
      <c r="E34" s="60">
        <f>MATCH($A34,'from RC summer'!C$6:C$23,0)</f>
        <v>6</v>
      </c>
      <c r="F34" s="60"/>
      <c r="G34" s="60">
        <f>MATCH($A34,'from RC summer'!E$6:E$23,0)</f>
        <v>1</v>
      </c>
      <c r="H34" s="60"/>
      <c r="I34" s="60"/>
      <c r="J34" s="60">
        <f>MATCH($A34,'from RC summer'!H$6:H$23,0)</f>
        <v>5</v>
      </c>
      <c r="K34" s="60">
        <f>MATCH($A34,'from RC summer'!I$6:I$23,0)</f>
        <v>5</v>
      </c>
      <c r="L34" s="60"/>
      <c r="M34" s="60">
        <f>MATCH($A34,'from RC summer'!K$6:K$23,0)</f>
        <v>9</v>
      </c>
      <c r="N34" s="60">
        <f>MATCH($A34,'from RC summer'!L$6:L$23,0)</f>
        <v>12</v>
      </c>
      <c r="O34" s="60">
        <f>MATCH($A34,'from RC summer'!M$6:M$23,0)</f>
        <v>12</v>
      </c>
      <c r="P34" s="60">
        <f>MATCH($A34,'from RC summer'!N$6:N$23,0)</f>
        <v>8</v>
      </c>
      <c r="Q34" s="60">
        <f>MATCH($A34,'from RC summer'!O$6:O$23,0)</f>
        <v>7</v>
      </c>
      <c r="R34" s="60"/>
      <c r="S34" s="60">
        <f>MATCH($A34,'from RC summer'!Q$6:Q$23,0)</f>
        <v>3</v>
      </c>
      <c r="T34" s="60">
        <f>MATCH($A34,'from RC summer'!R$6:R$23,0)</f>
        <v>3</v>
      </c>
      <c r="U34" s="60"/>
      <c r="V34" t="str">
        <f aca="true" t="shared" si="0" ref="V34:V52">IF(B34=0,"",B34)</f>
        <v>Shamrock VI</v>
      </c>
      <c r="Y34">
        <v>1</v>
      </c>
    </row>
    <row r="35" spans="1:25" ht="13.5" thickBot="1">
      <c r="A35" s="87">
        <v>52</v>
      </c>
      <c r="B35" s="81" t="s">
        <v>199</v>
      </c>
      <c r="C35" s="82" t="s">
        <v>38</v>
      </c>
      <c r="D35" s="60">
        <f>MATCH($A35,'from RC summer'!B$6:B$23,0)</f>
        <v>3</v>
      </c>
      <c r="E35" s="60">
        <f>MATCH($A35,'from RC summer'!C$6:C$23,0)</f>
        <v>2</v>
      </c>
      <c r="F35" s="60"/>
      <c r="G35" s="60" t="s">
        <v>209</v>
      </c>
      <c r="H35" s="60"/>
      <c r="I35" s="60"/>
      <c r="J35" s="60">
        <f>MATCH($A35,'from RC summer'!H$6:H$23,0)</f>
        <v>9</v>
      </c>
      <c r="K35" s="60">
        <f>MATCH($A35,'from RC summer'!I$6:I$23,0)</f>
        <v>9</v>
      </c>
      <c r="L35" s="60"/>
      <c r="M35" s="60">
        <f>MATCH($A35,'from RC summer'!K$6:K$23,0)</f>
        <v>1</v>
      </c>
      <c r="N35" s="60">
        <f>MATCH($A35,'from RC summer'!L$6:L$23,0)</f>
        <v>10</v>
      </c>
      <c r="O35" s="60">
        <f>MATCH($A35,'from RC summer'!M$6:M$23,0)</f>
        <v>6</v>
      </c>
      <c r="P35" s="60">
        <f>MATCH($A35,'from RC summer'!N$6:N$23,0)</f>
        <v>11</v>
      </c>
      <c r="Q35" s="60">
        <f>MATCH($A35,'from RC summer'!O$6:O$23,0)</f>
        <v>1</v>
      </c>
      <c r="R35" s="60"/>
      <c r="S35" s="60">
        <f>MATCH($A35,'from RC summer'!Q$6:Q$23,0)</f>
        <v>7</v>
      </c>
      <c r="T35" s="60">
        <f>MATCH($A35,'from RC summer'!R$6:R$23,0)</f>
        <v>9</v>
      </c>
      <c r="U35" s="60"/>
      <c r="V35" t="str">
        <f t="shared" si="0"/>
        <v>He's Baaack!</v>
      </c>
      <c r="Y35">
        <f>Y34+1</f>
        <v>2</v>
      </c>
    </row>
    <row r="36" spans="1:25" ht="13.5" thickBot="1">
      <c r="A36" s="87">
        <v>205</v>
      </c>
      <c r="B36" s="79" t="s">
        <v>106</v>
      </c>
      <c r="C36" s="80" t="s">
        <v>202</v>
      </c>
      <c r="D36" s="60">
        <f>MATCH($A36,'from RC summer'!B$6:B$23,0)</f>
        <v>9</v>
      </c>
      <c r="E36" s="60">
        <f>MATCH($A36,'from RC summer'!C$6:C$23,0)</f>
        <v>9</v>
      </c>
      <c r="F36" s="60"/>
      <c r="G36" s="60" t="s">
        <v>209</v>
      </c>
      <c r="H36" s="60"/>
      <c r="I36" s="60"/>
      <c r="J36" s="60">
        <f>MATCH($A36,'from RC summer'!H$6:H$23,0)</f>
        <v>10</v>
      </c>
      <c r="K36" s="60">
        <f>MATCH($A36,'from RC summer'!I$6:I$23,0)</f>
        <v>7</v>
      </c>
      <c r="L36" s="60"/>
      <c r="M36" s="60">
        <f>MATCH($A36,'from RC summer'!K$6:K$23,0)</f>
        <v>10</v>
      </c>
      <c r="N36" s="60">
        <f>MATCH($A36,'from RC summer'!L$6:L$23,0)</f>
        <v>8</v>
      </c>
      <c r="O36" s="60">
        <f>MATCH($A36,'from RC summer'!M$6:M$23,0)</f>
        <v>11</v>
      </c>
      <c r="P36" s="60">
        <f>MATCH($A36,'from RC summer'!N$6:N$23,0)</f>
        <v>6</v>
      </c>
      <c r="Q36" s="60">
        <f>MATCH($A36,'from RC summer'!O$6:O$23,0)</f>
        <v>4</v>
      </c>
      <c r="R36" s="60"/>
      <c r="S36" s="60">
        <f>MATCH($A36,'from RC summer'!Q$6:Q$23,0)</f>
        <v>11</v>
      </c>
      <c r="T36" s="60">
        <f>MATCH($A36,'from RC summer'!R$6:R$23,0)</f>
        <v>4</v>
      </c>
      <c r="U36" s="60"/>
      <c r="V36" t="str">
        <f t="shared" si="0"/>
        <v>The Office</v>
      </c>
      <c r="Y36">
        <f aca="true" t="shared" si="1" ref="Y36:Y51">Y35+1</f>
        <v>3</v>
      </c>
    </row>
    <row r="37" spans="1:25" ht="13.5" thickBot="1">
      <c r="A37" s="87">
        <v>155</v>
      </c>
      <c r="B37" s="81" t="s">
        <v>57</v>
      </c>
      <c r="C37" s="82" t="s">
        <v>42</v>
      </c>
      <c r="D37" s="60">
        <f>MATCH($A37,'from RC summer'!B$6:B$23,0)</f>
        <v>2</v>
      </c>
      <c r="E37" s="60">
        <f>MATCH($A37,'from RC summer'!C$6:C$23,0)</f>
        <v>4</v>
      </c>
      <c r="F37" s="60"/>
      <c r="G37" s="60" t="s">
        <v>209</v>
      </c>
      <c r="H37" s="60"/>
      <c r="I37" s="60"/>
      <c r="J37" s="60">
        <f>MATCH($A37,'from RC summer'!H$6:H$23,0)</f>
        <v>1</v>
      </c>
      <c r="K37" s="60">
        <f>MATCH($A37,'from RC summer'!I$6:I$23,0)</f>
        <v>6</v>
      </c>
      <c r="L37" s="60"/>
      <c r="M37" s="60">
        <f>MATCH($A37,'from RC summer'!K$6:K$23,0)</f>
        <v>3</v>
      </c>
      <c r="N37" s="60">
        <f>MATCH($A37,'from RC summer'!L$6:L$23,0)</f>
        <v>1</v>
      </c>
      <c r="O37" s="60">
        <f>MATCH($A37,'from RC summer'!M$6:M$23,0)</f>
        <v>3</v>
      </c>
      <c r="P37" s="60">
        <f>MATCH($A37,'from RC summer'!N$6:N$23,0)</f>
        <v>10</v>
      </c>
      <c r="Q37" s="60">
        <f>MATCH($A37,'from RC summer'!O$6:O$23,0)</f>
        <v>11</v>
      </c>
      <c r="R37" s="60"/>
      <c r="S37" s="60">
        <f>MATCH($A37,'from RC summer'!Q$6:Q$23,0)</f>
        <v>1</v>
      </c>
      <c r="T37" s="60">
        <f>MATCH($A37,'from RC summer'!R$6:R$23,0)</f>
        <v>6</v>
      </c>
      <c r="U37" s="60"/>
      <c r="V37" t="str">
        <f t="shared" si="0"/>
        <v>FKA</v>
      </c>
      <c r="Y37">
        <f t="shared" si="1"/>
        <v>4</v>
      </c>
    </row>
    <row r="38" spans="1:25" ht="13.5" thickBot="1">
      <c r="A38" s="88">
        <v>158</v>
      </c>
      <c r="B38" s="106" t="s">
        <v>14</v>
      </c>
      <c r="C38" s="107" t="s">
        <v>92</v>
      </c>
      <c r="D38" s="60">
        <f>MATCH($A38,'from RC summer'!B$6:B$23,0)</f>
        <v>10</v>
      </c>
      <c r="E38" s="60">
        <f>MATCH($A38,'from RC summer'!C$6:C$23,0)</f>
        <v>10</v>
      </c>
      <c r="F38" s="60"/>
      <c r="G38" s="60">
        <f>MATCH($A38,'from RC summer'!E$6:E$23,0)</f>
        <v>2</v>
      </c>
      <c r="H38" s="60"/>
      <c r="I38" s="60"/>
      <c r="J38" s="60">
        <f>MATCH($A38,'from RC summer'!H$6:H$23,0)</f>
        <v>2</v>
      </c>
      <c r="K38" s="60">
        <f>MATCH($A38,'from RC summer'!I$6:I$23,0)</f>
        <v>11</v>
      </c>
      <c r="L38" s="60"/>
      <c r="M38" s="60">
        <f>MATCH($A38,'from RC summer'!K$6:K$23,0)</f>
        <v>5</v>
      </c>
      <c r="N38" s="60">
        <f>MATCH($A38,'from RC summer'!L$6:L$23,0)</f>
        <v>7</v>
      </c>
      <c r="O38" s="60">
        <f>MATCH($A38,'from RC summer'!M$6:M$23,0)</f>
        <v>9</v>
      </c>
      <c r="P38" s="60">
        <f>MATCH($A38,'from RC summer'!N$6:N$23,0)</f>
        <v>1</v>
      </c>
      <c r="Q38" s="60">
        <f>MATCH($A38,'from RC summer'!O$6:O$23,0)</f>
        <v>3</v>
      </c>
      <c r="R38" s="60"/>
      <c r="S38" s="60" t="s">
        <v>96</v>
      </c>
      <c r="T38" s="60" t="s">
        <v>96</v>
      </c>
      <c r="U38" s="60"/>
      <c r="V38" t="str">
        <f t="shared" si="0"/>
        <v>Excitable Boy</v>
      </c>
      <c r="Y38">
        <f t="shared" si="1"/>
        <v>5</v>
      </c>
    </row>
    <row r="39" spans="1:25" ht="13.5" thickBot="1">
      <c r="A39" s="93">
        <v>175</v>
      </c>
      <c r="B39" s="94" t="s">
        <v>10</v>
      </c>
      <c r="C39" s="95" t="s">
        <v>41</v>
      </c>
      <c r="D39" s="60">
        <f>MATCH($A39,'from RC summer'!B$6:B$23,0)</f>
        <v>13</v>
      </c>
      <c r="E39" s="60">
        <f>MATCH($A39,'from RC summer'!C$6:C$23,0)</f>
        <v>11</v>
      </c>
      <c r="F39" s="60"/>
      <c r="G39" s="60" t="s">
        <v>209</v>
      </c>
      <c r="H39" s="60"/>
      <c r="I39" s="60"/>
      <c r="J39" s="60">
        <f>MATCH($A39,'from RC summer'!H$6:H$23,0)</f>
        <v>12</v>
      </c>
      <c r="K39" s="60">
        <f>MATCH($A39,'from RC summer'!I$6:I$23,0)</f>
        <v>8</v>
      </c>
      <c r="L39" s="60"/>
      <c r="M39" s="60">
        <f>MATCH($A39,'from RC summer'!K$6:K$23,0)</f>
        <v>11</v>
      </c>
      <c r="N39" s="60">
        <f>MATCH($A39,'from RC summer'!L$6:L$23,0)</f>
        <v>9</v>
      </c>
      <c r="O39" s="60">
        <f>MATCH($A39,'from RC summer'!M$6:M$23,0)</f>
        <v>13</v>
      </c>
      <c r="P39" s="60">
        <f>MATCH($A39,'from RC summer'!N$6:N$23,0)</f>
        <v>14</v>
      </c>
      <c r="Q39" s="60">
        <f>MATCH($A39,'from RC summer'!O$6:O$23,0)</f>
        <v>12</v>
      </c>
      <c r="R39" s="60"/>
      <c r="S39" s="60">
        <f>MATCH($A39,'from RC summer'!Q$6:Q$23,0)</f>
        <v>9</v>
      </c>
      <c r="T39" s="60">
        <f>MATCH($A39,'from RC summer'!R$6:R$23,0)</f>
        <v>2</v>
      </c>
      <c r="U39" s="60"/>
      <c r="V39" t="str">
        <f t="shared" si="0"/>
        <v>Over the Edge</v>
      </c>
      <c r="Y39">
        <f t="shared" si="1"/>
        <v>6</v>
      </c>
    </row>
    <row r="40" spans="1:25" ht="13.5" thickBot="1">
      <c r="A40" s="87">
        <v>249</v>
      </c>
      <c r="B40" s="81" t="s">
        <v>0</v>
      </c>
      <c r="C40" s="82" t="s">
        <v>39</v>
      </c>
      <c r="D40" s="60" t="s">
        <v>96</v>
      </c>
      <c r="E40" s="60" t="s">
        <v>96</v>
      </c>
      <c r="F40" s="60"/>
      <c r="G40" s="60" t="s">
        <v>209</v>
      </c>
      <c r="H40" s="60"/>
      <c r="I40" s="60"/>
      <c r="J40" s="60">
        <f>MATCH($A40,'from RC summer'!H$6:H$23,0)</f>
        <v>16</v>
      </c>
      <c r="K40" s="60">
        <f>MATCH($A40,'from RC summer'!I$6:I$23,0)</f>
        <v>15</v>
      </c>
      <c r="L40" s="60"/>
      <c r="M40" s="60">
        <f>MATCH($A40,'from RC summer'!K$6:K$23,0)</f>
        <v>13</v>
      </c>
      <c r="N40" s="60">
        <f>MATCH($A40,'from RC summer'!L$6:L$23,0)</f>
        <v>14</v>
      </c>
      <c r="O40" s="60">
        <f>MATCH($A40,'from RC summer'!M$6:M$23,0)</f>
        <v>10</v>
      </c>
      <c r="P40" s="60" t="s">
        <v>96</v>
      </c>
      <c r="Q40" s="60" t="s">
        <v>96</v>
      </c>
      <c r="R40" s="60"/>
      <c r="S40" s="60" t="s">
        <v>96</v>
      </c>
      <c r="T40" s="60" t="s">
        <v>96</v>
      </c>
      <c r="U40" s="60"/>
      <c r="V40" t="str">
        <f t="shared" si="0"/>
        <v>Dolce</v>
      </c>
      <c r="Y40">
        <f t="shared" si="1"/>
        <v>7</v>
      </c>
    </row>
    <row r="41" spans="1:25" ht="13.5" thickBot="1">
      <c r="A41" s="87">
        <v>265</v>
      </c>
      <c r="B41" s="81" t="s">
        <v>2</v>
      </c>
      <c r="C41" s="82" t="s">
        <v>93</v>
      </c>
      <c r="D41" s="60">
        <f>MATCH($A41,'from RC summer'!B$6:B$23,0)</f>
        <v>4</v>
      </c>
      <c r="E41" s="60">
        <f>MATCH($A41,'from RC summer'!C$6:C$23,0)</f>
        <v>7</v>
      </c>
      <c r="F41" s="60"/>
      <c r="G41" s="60">
        <f>MATCH($A41,'from RC summer'!E$6:E$23,0)</f>
        <v>3</v>
      </c>
      <c r="H41" s="60"/>
      <c r="I41" s="60"/>
      <c r="J41" s="60">
        <f>MATCH($A41,'from RC summer'!H$6:H$23,0)</f>
        <v>6</v>
      </c>
      <c r="K41" s="60">
        <f>MATCH($A41,'from RC summer'!I$6:I$23,0)</f>
        <v>3</v>
      </c>
      <c r="L41" s="60"/>
      <c r="M41" s="60">
        <f>MATCH($A41,'from RC summer'!K$6:K$23,0)</f>
        <v>8</v>
      </c>
      <c r="N41" s="60">
        <f>MATCH($A41,'from RC summer'!L$6:L$23,0)</f>
        <v>4</v>
      </c>
      <c r="O41" s="60">
        <f>MATCH($A41,'from RC summer'!M$6:M$23,0)</f>
        <v>2</v>
      </c>
      <c r="P41" s="60">
        <f>MATCH($A41,'from RC summer'!N$6:N$23,0)</f>
        <v>4</v>
      </c>
      <c r="Q41" s="60">
        <f>MATCH($A41,'from RC summer'!O$6:O$23,0)</f>
        <v>5</v>
      </c>
      <c r="R41" s="60"/>
      <c r="S41" s="60" t="s">
        <v>96</v>
      </c>
      <c r="T41" s="60" t="s">
        <v>96</v>
      </c>
      <c r="U41" s="60"/>
      <c r="V41" t="str">
        <f t="shared" si="0"/>
        <v>Gostosa</v>
      </c>
      <c r="Y41">
        <f t="shared" si="1"/>
        <v>8</v>
      </c>
    </row>
    <row r="42" spans="1:25" ht="13.5" thickBot="1">
      <c r="A42" s="108">
        <v>484</v>
      </c>
      <c r="B42" s="109" t="s">
        <v>13</v>
      </c>
      <c r="C42" s="110" t="s">
        <v>94</v>
      </c>
      <c r="D42" s="60" t="s">
        <v>96</v>
      </c>
      <c r="E42" s="60" t="s">
        <v>96</v>
      </c>
      <c r="F42" s="60"/>
      <c r="G42" s="60" t="s">
        <v>209</v>
      </c>
      <c r="H42" s="60"/>
      <c r="I42" s="60"/>
      <c r="J42" s="60">
        <f>MATCH($A42,'from RC summer'!H$6:H$23,0)</f>
        <v>8</v>
      </c>
      <c r="K42" s="60">
        <f>MATCH($A42,'from RC summer'!I$6:I$23,0)</f>
        <v>10</v>
      </c>
      <c r="L42" s="60"/>
      <c r="M42" s="60">
        <f>MATCH($A42,'from RC summer'!K$6:K$23,0)</f>
        <v>14</v>
      </c>
      <c r="N42" s="60">
        <f>MATCH($A42,'from RC summer'!L$6:L$23,0)</f>
        <v>13</v>
      </c>
      <c r="O42" s="60">
        <f>MATCH($A42,'from RC summer'!M$6:M$23,0)</f>
        <v>14</v>
      </c>
      <c r="P42" s="60">
        <f>MATCH($A42,'from RC summer'!N$6:N$23,0)</f>
        <v>12</v>
      </c>
      <c r="Q42" s="60">
        <f>MATCH($A42,'from RC summer'!O$6:O$23,0)</f>
        <v>8</v>
      </c>
      <c r="R42" s="60"/>
      <c r="S42" s="60">
        <f>MATCH($A42,'from RC summer'!Q$6:Q$23,0)</f>
        <v>6</v>
      </c>
      <c r="T42" s="60">
        <f>MATCH($A42,'from RC summer'!R$6:R$23,0)</f>
        <v>10</v>
      </c>
      <c r="U42" s="60"/>
      <c r="V42" t="str">
        <f t="shared" si="0"/>
        <v>Jolly Mon</v>
      </c>
      <c r="Y42">
        <f t="shared" si="1"/>
        <v>9</v>
      </c>
    </row>
    <row r="43" spans="1:25" ht="13.5" thickBot="1">
      <c r="A43" s="101">
        <v>485</v>
      </c>
      <c r="B43" s="102" t="s">
        <v>12</v>
      </c>
      <c r="C43" s="103" t="s">
        <v>218</v>
      </c>
      <c r="D43" s="60">
        <f>MATCH($A43,'from RC summer'!B$6:B$23,0)</f>
        <v>1</v>
      </c>
      <c r="E43" s="60">
        <f>MATCH($A43,'from RC summer'!C$6:C$23,0)</f>
        <v>1</v>
      </c>
      <c r="F43" s="60"/>
      <c r="G43" s="60" t="s">
        <v>209</v>
      </c>
      <c r="H43" s="60"/>
      <c r="I43" s="60"/>
      <c r="J43" s="60">
        <f>MATCH($A43,'from RC summer'!H$6:H$23,0)</f>
        <v>14</v>
      </c>
      <c r="K43" s="60">
        <f>MATCH($A43,'from RC summer'!I$6:I$23,0)</f>
        <v>4</v>
      </c>
      <c r="L43" s="60"/>
      <c r="M43" s="60">
        <f>MATCH($A43,'from RC summer'!K$6:K$23,0)</f>
        <v>2</v>
      </c>
      <c r="N43" s="60">
        <f>MATCH($A43,'from RC summer'!L$6:L$23,0)</f>
        <v>3</v>
      </c>
      <c r="O43" s="60">
        <f>MATCH($A43,'from RC summer'!M$6:M$23,0)</f>
        <v>1</v>
      </c>
      <c r="P43" s="60">
        <f>MATCH($A43,'from RC summer'!N$6:N$23,0)</f>
        <v>5</v>
      </c>
      <c r="Q43" s="60">
        <f>MATCH($A43,'from RC summer'!O$6:O$23,0)</f>
        <v>6</v>
      </c>
      <c r="R43" s="60"/>
      <c r="S43" s="60">
        <f>MATCH($A43,'from RC summer'!Q$6:Q$23,0)</f>
        <v>8</v>
      </c>
      <c r="T43" s="60">
        <f>MATCH($A43,'from RC summer'!R$6:R$23,0)</f>
        <v>5</v>
      </c>
      <c r="U43" s="60"/>
      <c r="V43" t="str">
        <f t="shared" si="0"/>
        <v>Argo III</v>
      </c>
      <c r="Y43">
        <f t="shared" si="1"/>
        <v>10</v>
      </c>
    </row>
    <row r="44" spans="1:25" ht="13.5" thickBot="1">
      <c r="A44" s="87">
        <v>588</v>
      </c>
      <c r="B44" s="81" t="s">
        <v>30</v>
      </c>
      <c r="C44" s="82" t="s">
        <v>46</v>
      </c>
      <c r="D44" s="60">
        <f>MATCH($A44,'from RC summer'!B$6:B$23,0)</f>
        <v>5</v>
      </c>
      <c r="E44" s="60">
        <f>MATCH($A44,'from RC summer'!C$6:C$23,0)</f>
        <v>3</v>
      </c>
      <c r="F44" s="60"/>
      <c r="G44" s="60" t="s">
        <v>209</v>
      </c>
      <c r="H44" s="60"/>
      <c r="I44" s="60"/>
      <c r="J44" s="60">
        <f>MATCH($A44,'from RC summer'!H$6:H$23,0)</f>
        <v>7</v>
      </c>
      <c r="K44" s="60">
        <f>MATCH($A44,'from RC summer'!I$6:I$23,0)</f>
        <v>1</v>
      </c>
      <c r="L44" s="60"/>
      <c r="M44" s="60">
        <f>MATCH($A44,'from RC summer'!K$6:K$23,0)</f>
        <v>6</v>
      </c>
      <c r="N44" s="60">
        <f>MATCH($A44,'from RC summer'!L$6:L$23,0)</f>
        <v>5</v>
      </c>
      <c r="O44" s="60">
        <f>MATCH($A44,'from RC summer'!M$6:M$23,0)</f>
        <v>8</v>
      </c>
      <c r="P44" s="60">
        <f>MATCH($A44,'from RC summer'!N$6:N$23,0)</f>
        <v>2</v>
      </c>
      <c r="Q44" s="60" t="s">
        <v>232</v>
      </c>
      <c r="R44" s="60"/>
      <c r="S44" s="60" t="s">
        <v>96</v>
      </c>
      <c r="T44" s="60" t="s">
        <v>96</v>
      </c>
      <c r="U44" s="60"/>
      <c r="V44" t="str">
        <f t="shared" si="0"/>
        <v>Gallant Fox</v>
      </c>
      <c r="Y44">
        <f t="shared" si="1"/>
        <v>11</v>
      </c>
    </row>
    <row r="45" spans="1:25" ht="13.5" thickBot="1">
      <c r="A45" s="87">
        <v>676</v>
      </c>
      <c r="B45" s="81" t="s">
        <v>31</v>
      </c>
      <c r="C45" s="82" t="s">
        <v>47</v>
      </c>
      <c r="D45" s="60">
        <f>MATCH($A45,'from RC summer'!B$6:B$23,0)</f>
        <v>11</v>
      </c>
      <c r="E45" s="60">
        <f>MATCH($A45,'from RC summer'!C$6:C$23,0)</f>
        <v>8</v>
      </c>
      <c r="F45" s="60"/>
      <c r="G45" s="60" t="s">
        <v>209</v>
      </c>
      <c r="H45" s="60"/>
      <c r="I45" s="60"/>
      <c r="J45" s="60">
        <f>MATCH($A45,'from RC summer'!H$6:H$23,0)</f>
        <v>11</v>
      </c>
      <c r="K45" s="60">
        <f>MATCH($A45,'from RC summer'!I$6:I$23,0)</f>
        <v>14</v>
      </c>
      <c r="L45" s="60"/>
      <c r="M45" s="60">
        <f>MATCH($A45,'from RC summer'!K$6:K$23,0)</f>
        <v>16</v>
      </c>
      <c r="N45" s="60">
        <f>MATCH($A45,'from RC summer'!L$6:L$23,0)</f>
        <v>11</v>
      </c>
      <c r="O45" s="60">
        <f>MATCH($A45,'from RC summer'!M$6:M$23,0)</f>
        <v>7</v>
      </c>
      <c r="P45" s="60">
        <f>MATCH($A45,'from RC summer'!N$6:N$23,0)</f>
        <v>9</v>
      </c>
      <c r="Q45" s="60">
        <f>MATCH($A45,'from RC summer'!O$6:O$23,0)</f>
        <v>9</v>
      </c>
      <c r="R45" s="60"/>
      <c r="S45" s="60">
        <f>MATCH($A45,'from RC summer'!Q$6:Q$23,0)</f>
        <v>10</v>
      </c>
      <c r="T45" s="60">
        <f>MATCH($A45,'from RC summer'!R$6:R$23,0)</f>
        <v>8</v>
      </c>
      <c r="U45" s="60"/>
      <c r="V45" t="str">
        <f t="shared" si="0"/>
        <v>Paradox</v>
      </c>
      <c r="Y45">
        <f t="shared" si="1"/>
        <v>12</v>
      </c>
    </row>
    <row r="46" spans="1:25" ht="13.5" thickBot="1">
      <c r="A46" s="87">
        <v>679</v>
      </c>
      <c r="B46" s="81" t="s">
        <v>25</v>
      </c>
      <c r="C46" s="82" t="s">
        <v>45</v>
      </c>
      <c r="D46" s="60">
        <f>MATCH($A46,'from RC summer'!B$6:B$23,0)</f>
        <v>7</v>
      </c>
      <c r="E46" s="60" t="s">
        <v>95</v>
      </c>
      <c r="F46" s="60"/>
      <c r="G46" s="60" t="s">
        <v>95</v>
      </c>
      <c r="H46" s="60"/>
      <c r="I46" s="60"/>
      <c r="J46" s="60">
        <f>MATCH($A46,'from RC summer'!H$6:H$23,0)</f>
        <v>4</v>
      </c>
      <c r="K46" s="60">
        <f>MATCH($A46,'from RC summer'!I$6:I$23,0)</f>
        <v>12</v>
      </c>
      <c r="L46" s="60"/>
      <c r="M46" s="60">
        <f>MATCH($A46,'from RC summer'!K$6:K$23,0)</f>
        <v>12</v>
      </c>
      <c r="N46" s="60">
        <f>MATCH($A46,'from RC summer'!L$6:L$23,0)</f>
        <v>15</v>
      </c>
      <c r="O46" s="60" t="s">
        <v>95</v>
      </c>
      <c r="P46" s="60">
        <f>MATCH($A46,'from RC summer'!N$6:N$23,0)</f>
        <v>13</v>
      </c>
      <c r="Q46" s="60">
        <f>MATCH($A46,'from RC summer'!O$6:O$23,0)</f>
        <v>14</v>
      </c>
      <c r="R46" s="60"/>
      <c r="S46" s="60">
        <f>MATCH($A46,'from RC summer'!Q$6:Q$23,0)</f>
        <v>5</v>
      </c>
      <c r="T46" s="60">
        <f>MATCH($A46,'from RC summer'!R$6:R$23,0)</f>
        <v>11</v>
      </c>
      <c r="U46" s="60"/>
      <c r="V46" t="str">
        <f t="shared" si="0"/>
        <v>Misty-two-six</v>
      </c>
      <c r="Y46">
        <f t="shared" si="1"/>
        <v>13</v>
      </c>
    </row>
    <row r="47" spans="1:25" ht="13.5" thickBot="1">
      <c r="A47" s="88">
        <v>220</v>
      </c>
      <c r="B47" s="106" t="s">
        <v>127</v>
      </c>
      <c r="C47" s="107" t="s">
        <v>85</v>
      </c>
      <c r="D47" s="60">
        <f>MATCH($A47,'from RC summer'!B$6:B$23,0)</f>
        <v>12</v>
      </c>
      <c r="E47" s="60">
        <f>MATCH($A47,'from RC summer'!C$6:C$23,0)</f>
        <v>12</v>
      </c>
      <c r="F47" s="60"/>
      <c r="G47" s="60" t="s">
        <v>209</v>
      </c>
      <c r="H47" s="60"/>
      <c r="I47" s="60"/>
      <c r="J47" s="60">
        <f>MATCH($A47,'from RC summer'!H$6:H$23,0)</f>
        <v>13</v>
      </c>
      <c r="K47" s="60">
        <f>MATCH($A47,'from RC summer'!I$6:I$23,0)</f>
        <v>13</v>
      </c>
      <c r="L47" s="60"/>
      <c r="M47" s="60">
        <f>MATCH($A47,'from RC summer'!K$6:K$23,0)</f>
        <v>7</v>
      </c>
      <c r="N47" s="60">
        <f>MATCH($A47,'from RC summer'!L$6:L$23,0)</f>
        <v>6</v>
      </c>
      <c r="O47" s="60">
        <f>MATCH($A47,'from RC summer'!M$6:M$23,0)</f>
        <v>5</v>
      </c>
      <c r="P47" s="60">
        <f>MATCH($A47,'from RC summer'!N$6:N$23,0)</f>
        <v>7</v>
      </c>
      <c r="Q47" s="60">
        <f>MATCH($A47,'from RC summer'!O$6:O$23,0)</f>
        <v>10</v>
      </c>
      <c r="R47" s="60"/>
      <c r="S47" s="60">
        <f>MATCH($A47,'from RC summer'!Q$6:Q$23,0)</f>
        <v>4</v>
      </c>
      <c r="T47" s="60">
        <f>MATCH($A47,'from RC summer'!R$6:R$23,0)</f>
        <v>7</v>
      </c>
      <c r="U47" s="60"/>
      <c r="V47" t="str">
        <f t="shared" si="0"/>
        <v>Stercus Accidit</v>
      </c>
      <c r="Y47">
        <f t="shared" si="1"/>
        <v>14</v>
      </c>
    </row>
    <row r="48" spans="1:25" ht="13.5" thickBot="1">
      <c r="A48" s="87">
        <v>667</v>
      </c>
      <c r="B48" s="79" t="s">
        <v>204</v>
      </c>
      <c r="C48" s="80" t="s">
        <v>43</v>
      </c>
      <c r="D48" s="60">
        <f>MATCH($A48,'from RC summer'!B$6:B$23,0)</f>
        <v>6</v>
      </c>
      <c r="E48" s="60">
        <f>MATCH($A48,'from RC summer'!C$6:C$23,0)</f>
        <v>5</v>
      </c>
      <c r="F48" s="60"/>
      <c r="G48" s="60">
        <f>MATCH($A48,'from RC summer'!E$6:E$23,0)</f>
        <v>4</v>
      </c>
      <c r="H48" s="60"/>
      <c r="I48" s="60"/>
      <c r="J48" s="60">
        <f>MATCH($A48,'from RC summer'!H$6:H$23,0)</f>
        <v>3</v>
      </c>
      <c r="K48" s="60">
        <f>MATCH($A48,'from RC summer'!I$6:I$23,0)</f>
        <v>2</v>
      </c>
      <c r="L48" s="60"/>
      <c r="M48" s="60">
        <f>MATCH($A48,'from RC summer'!K$6:K$23,0)</f>
        <v>4</v>
      </c>
      <c r="N48" s="60">
        <f>MATCH($A48,'from RC summer'!L$6:L$23,0)</f>
        <v>2</v>
      </c>
      <c r="O48" s="60">
        <f>MATCH($A48,'from RC summer'!M$6:M$23,0)</f>
        <v>4</v>
      </c>
      <c r="P48" s="60">
        <f>MATCH($A48,'from RC summer'!N$6:N$23,0)</f>
        <v>3</v>
      </c>
      <c r="Q48" s="60">
        <f>MATCH($A48,'from RC summer'!O$6:O$23,0)</f>
        <v>2</v>
      </c>
      <c r="R48" s="60"/>
      <c r="S48" s="60">
        <f>MATCH($A48,'from RC summer'!Q$6:Q$23,0)</f>
        <v>2</v>
      </c>
      <c r="T48" s="60">
        <f>MATCH($A48,'from RC summer'!R$6:R$23,0)</f>
        <v>1</v>
      </c>
      <c r="U48" s="60"/>
      <c r="V48" t="str">
        <f t="shared" si="0"/>
        <v>Pressure</v>
      </c>
      <c r="Y48">
        <f t="shared" si="1"/>
        <v>15</v>
      </c>
    </row>
    <row r="49" spans="1:25" ht="13.5" thickBot="1">
      <c r="A49" s="88">
        <v>154</v>
      </c>
      <c r="B49" s="89" t="s">
        <v>205</v>
      </c>
      <c r="C49" s="90" t="s">
        <v>206</v>
      </c>
      <c r="D49" s="60" t="s">
        <v>96</v>
      </c>
      <c r="E49" s="60" t="s">
        <v>96</v>
      </c>
      <c r="F49" s="60"/>
      <c r="G49" s="60" t="s">
        <v>96</v>
      </c>
      <c r="H49" s="60"/>
      <c r="I49" s="60"/>
      <c r="J49" s="60" t="s">
        <v>96</v>
      </c>
      <c r="K49" s="60" t="s">
        <v>96</v>
      </c>
      <c r="L49" s="60"/>
      <c r="M49" s="60" t="s">
        <v>96</v>
      </c>
      <c r="N49" s="60" t="s">
        <v>96</v>
      </c>
      <c r="O49" s="60" t="s">
        <v>96</v>
      </c>
      <c r="P49" s="60" t="s">
        <v>96</v>
      </c>
      <c r="Q49" s="60" t="s">
        <v>96</v>
      </c>
      <c r="R49" s="98"/>
      <c r="S49" s="60" t="s">
        <v>96</v>
      </c>
      <c r="T49" s="60" t="s">
        <v>96</v>
      </c>
      <c r="U49" s="99"/>
      <c r="V49" t="str">
        <f t="shared" si="0"/>
        <v>Panic-A-Track</v>
      </c>
      <c r="Y49">
        <f t="shared" si="1"/>
        <v>16</v>
      </c>
    </row>
    <row r="50" spans="1:25" ht="13.5" thickBot="1">
      <c r="A50" s="87">
        <v>97</v>
      </c>
      <c r="B50" s="81" t="s">
        <v>1</v>
      </c>
      <c r="C50" s="82" t="s">
        <v>40</v>
      </c>
      <c r="D50" s="60" t="s">
        <v>96</v>
      </c>
      <c r="E50" s="60" t="s">
        <v>96</v>
      </c>
      <c r="F50" s="68"/>
      <c r="G50" s="60" t="s">
        <v>209</v>
      </c>
      <c r="H50" s="60"/>
      <c r="I50" s="60"/>
      <c r="J50" s="60">
        <f>MATCH($A50,'from RC summer'!H$6:H$23,0)</f>
        <v>15</v>
      </c>
      <c r="K50" s="60">
        <f>MATCH($A50,'from RC summer'!I$6:I$23,0)</f>
        <v>16</v>
      </c>
      <c r="L50" s="60"/>
      <c r="M50" s="60">
        <f>MATCH($A50,'from RC summer'!K$6:K$23,0)</f>
        <v>15</v>
      </c>
      <c r="N50" s="60">
        <f>MATCH($A50,'from RC summer'!L$6:L$23,0)</f>
        <v>16</v>
      </c>
      <c r="O50" s="60" t="s">
        <v>217</v>
      </c>
      <c r="P50" s="60">
        <f>MATCH($A50,'from RC summer'!N$6:N$23,0)</f>
        <v>15</v>
      </c>
      <c r="Q50" s="60">
        <f>MATCH($A50,'from RC summer'!O$6:O$23,0)</f>
        <v>13</v>
      </c>
      <c r="R50" s="68"/>
      <c r="S50" s="60">
        <f>MATCH($A50,'from RC summer'!Q$6:Q$23,0)</f>
        <v>12</v>
      </c>
      <c r="T50" s="60">
        <f>MATCH($A50,'from RC summer'!R$6:R$23,0)</f>
        <v>12</v>
      </c>
      <c r="U50" s="64"/>
      <c r="V50" t="str">
        <f t="shared" si="0"/>
        <v>Schatz</v>
      </c>
      <c r="Y50">
        <f t="shared" si="1"/>
        <v>17</v>
      </c>
    </row>
    <row r="51" spans="1:25" ht="13.5" thickBot="1">
      <c r="A51" s="93">
        <v>82</v>
      </c>
      <c r="B51" s="94" t="s">
        <v>201</v>
      </c>
      <c r="C51" s="95" t="s">
        <v>86</v>
      </c>
      <c r="D51" s="60"/>
      <c r="E51" s="60"/>
      <c r="F51" s="68"/>
      <c r="G51" s="60"/>
      <c r="H51" s="60"/>
      <c r="I51" s="64"/>
      <c r="J51" s="59"/>
      <c r="K51" s="44"/>
      <c r="L51" s="68"/>
      <c r="M51" s="63"/>
      <c r="N51" s="44"/>
      <c r="O51" s="64"/>
      <c r="P51" s="60"/>
      <c r="Q51" s="60"/>
      <c r="R51" s="68"/>
      <c r="S51" s="60"/>
      <c r="T51" s="60"/>
      <c r="U51" s="64"/>
      <c r="V51" t="str">
        <f t="shared" si="0"/>
        <v>Sole Survivor</v>
      </c>
      <c r="Y51">
        <f t="shared" si="1"/>
        <v>18</v>
      </c>
    </row>
    <row r="52" spans="1:23" ht="13.5" thickBot="1">
      <c r="A52" s="93"/>
      <c r="B52" s="94"/>
      <c r="C52" s="95"/>
      <c r="D52" s="63"/>
      <c r="E52" s="44"/>
      <c r="F52" s="68"/>
      <c r="G52" s="63"/>
      <c r="H52" s="44"/>
      <c r="I52" s="64"/>
      <c r="J52" s="59"/>
      <c r="K52" s="44"/>
      <c r="L52" s="68"/>
      <c r="M52" s="63"/>
      <c r="N52" s="44"/>
      <c r="O52" s="64"/>
      <c r="P52" s="60"/>
      <c r="Q52" s="60"/>
      <c r="R52" s="68"/>
      <c r="S52" s="63"/>
      <c r="T52" s="44"/>
      <c r="U52" s="64"/>
      <c r="V52">
        <f t="shared" si="0"/>
      </c>
      <c r="W52">
        <f>IF(B52=0,"",B52)</f>
      </c>
    </row>
    <row r="53" spans="1:21" ht="13.5" thickBot="1">
      <c r="A53" s="108"/>
      <c r="B53" s="116"/>
      <c r="C53" s="117"/>
      <c r="D53" s="111"/>
      <c r="E53" s="112"/>
      <c r="F53" s="113"/>
      <c r="G53" s="111"/>
      <c r="H53" s="112"/>
      <c r="I53" s="114"/>
      <c r="J53" s="115"/>
      <c r="K53" s="112"/>
      <c r="L53" s="113"/>
      <c r="M53" s="111"/>
      <c r="N53" s="112"/>
      <c r="O53" s="114"/>
      <c r="P53" s="60"/>
      <c r="Q53" s="60"/>
      <c r="R53" s="113"/>
      <c r="S53" s="111"/>
      <c r="T53" s="112"/>
      <c r="U53" s="114"/>
    </row>
    <row r="54" spans="1:21" ht="13.5" thickBot="1">
      <c r="A54" s="101"/>
      <c r="B54" s="118"/>
      <c r="C54" s="119"/>
      <c r="D54" s="60"/>
      <c r="E54" s="61"/>
      <c r="F54" s="104"/>
      <c r="G54" s="60"/>
      <c r="H54" s="61"/>
      <c r="I54" s="62"/>
      <c r="J54" s="105"/>
      <c r="K54" s="61"/>
      <c r="L54" s="104"/>
      <c r="M54" s="60"/>
      <c r="N54" s="61"/>
      <c r="O54" s="62"/>
      <c r="P54" s="60"/>
      <c r="Q54" s="60"/>
      <c r="R54" s="104"/>
      <c r="S54" s="60"/>
      <c r="T54" s="61"/>
      <c r="U54" s="62"/>
    </row>
    <row r="55" spans="1:29" ht="13.5" thickBot="1">
      <c r="A55" s="87"/>
      <c r="B55" s="79"/>
      <c r="C55" s="80"/>
      <c r="D55" s="63"/>
      <c r="E55" s="44"/>
      <c r="F55" s="68"/>
      <c r="G55" s="63"/>
      <c r="H55" s="44"/>
      <c r="I55" s="64"/>
      <c r="J55" s="59"/>
      <c r="K55" s="44"/>
      <c r="L55" s="68"/>
      <c r="M55" s="63"/>
      <c r="N55" s="44"/>
      <c r="O55" s="64"/>
      <c r="P55" s="60"/>
      <c r="Q55" s="60"/>
      <c r="R55" s="68"/>
      <c r="S55" s="63"/>
      <c r="T55" s="44"/>
      <c r="U55" s="64"/>
      <c r="AB55" t="s">
        <v>77</v>
      </c>
      <c r="AC55" s="39">
        <f>MATCH(Races_Sailed,$D61:$U61,0)</f>
        <v>17</v>
      </c>
    </row>
    <row r="56" spans="1:30" ht="13.5" thickBot="1">
      <c r="A56" s="87"/>
      <c r="B56" s="79"/>
      <c r="C56" s="80"/>
      <c r="D56" s="63"/>
      <c r="E56" s="44"/>
      <c r="F56" s="68"/>
      <c r="G56" s="63"/>
      <c r="H56" s="44"/>
      <c r="I56" s="64"/>
      <c r="J56" s="59"/>
      <c r="K56" s="44"/>
      <c r="L56" s="68"/>
      <c r="M56" s="63"/>
      <c r="N56" s="44"/>
      <c r="O56" s="64"/>
      <c r="P56" s="60"/>
      <c r="Q56" s="60"/>
      <c r="R56" s="68"/>
      <c r="S56" s="63"/>
      <c r="T56" s="44"/>
      <c r="U56" s="64"/>
      <c r="AB56" t="s">
        <v>78</v>
      </c>
      <c r="AC56" s="39">
        <f>MATCH(Races_Sailed-1,$D61:$U61,0)</f>
        <v>16</v>
      </c>
      <c r="AD56" s="39"/>
    </row>
    <row r="57" spans="1:29" ht="13.5" thickBot="1">
      <c r="A57" s="87"/>
      <c r="B57" s="79"/>
      <c r="C57" s="80"/>
      <c r="D57" s="63"/>
      <c r="E57" s="44"/>
      <c r="F57" s="68"/>
      <c r="G57" s="63"/>
      <c r="H57" s="44"/>
      <c r="I57" s="64"/>
      <c r="J57" s="59"/>
      <c r="K57" s="44"/>
      <c r="L57" s="68"/>
      <c r="M57" s="63"/>
      <c r="N57" s="44"/>
      <c r="O57" s="64"/>
      <c r="P57" s="60"/>
      <c r="Q57" s="60"/>
      <c r="R57" s="68"/>
      <c r="S57" s="63"/>
      <c r="T57" s="44"/>
      <c r="U57" s="64"/>
      <c r="AB57" t="s">
        <v>79</v>
      </c>
      <c r="AC57" s="58">
        <f>COUNT($W$65:$W$89)</f>
        <v>17</v>
      </c>
    </row>
    <row r="58" spans="1:23" ht="13.5" thickBot="1">
      <c r="A58" s="88"/>
      <c r="B58" s="89"/>
      <c r="C58" s="90"/>
      <c r="D58" s="65"/>
      <c r="E58" s="66"/>
      <c r="F58" s="75"/>
      <c r="G58" s="65"/>
      <c r="H58" s="66"/>
      <c r="I58" s="67"/>
      <c r="J58" s="76"/>
      <c r="K58" s="66"/>
      <c r="L58" s="75"/>
      <c r="M58" s="65"/>
      <c r="N58" s="66"/>
      <c r="O58" s="67"/>
      <c r="P58" s="60"/>
      <c r="Q58" s="60"/>
      <c r="R58" s="75"/>
      <c r="S58" s="65"/>
      <c r="T58" s="66"/>
      <c r="U58" s="67"/>
      <c r="V58">
        <f>IF(B58=0,"",B58)</f>
      </c>
      <c r="W58">
        <f>IF(B58=0,"",B58)</f>
      </c>
    </row>
    <row r="59" spans="2:23" ht="12.75">
      <c r="B59" s="8" t="s">
        <v>28</v>
      </c>
      <c r="S59" s="1"/>
      <c r="T59" s="1"/>
      <c r="U59" s="1"/>
      <c r="V59" s="1"/>
      <c r="W59" s="2"/>
    </row>
    <row r="60" spans="3:49" ht="12.75">
      <c r="C60" s="8" t="s">
        <v>80</v>
      </c>
      <c r="D60" s="5">
        <f aca="true" t="shared" si="2" ref="D60:U60">COUNTA(D34:D58)-COUNTIF(D34:D58,"dnc")</f>
        <v>13</v>
      </c>
      <c r="E60" s="5">
        <f>COUNTA(E34:E58)-COUNTIF(E34:E58,"dnc")</f>
        <v>13</v>
      </c>
      <c r="F60" s="5">
        <f>COUNTA(F34:F58)-COUNTIF(F34:F58,"dnc")</f>
        <v>0</v>
      </c>
      <c r="G60" s="5">
        <f t="shared" si="2"/>
        <v>16</v>
      </c>
      <c r="H60" s="5">
        <f t="shared" si="2"/>
        <v>0</v>
      </c>
      <c r="I60" s="5">
        <f t="shared" si="2"/>
        <v>0</v>
      </c>
      <c r="J60" s="5">
        <f t="shared" si="2"/>
        <v>16</v>
      </c>
      <c r="K60" s="5">
        <f t="shared" si="2"/>
        <v>16</v>
      </c>
      <c r="L60" s="5">
        <f t="shared" si="2"/>
        <v>0</v>
      </c>
      <c r="M60" s="5">
        <f t="shared" si="2"/>
        <v>16</v>
      </c>
      <c r="N60" s="5">
        <f t="shared" si="2"/>
        <v>16</v>
      </c>
      <c r="O60" s="5">
        <f t="shared" si="2"/>
        <v>16</v>
      </c>
      <c r="P60" s="5">
        <f t="shared" si="2"/>
        <v>15</v>
      </c>
      <c r="Q60" s="5">
        <f t="shared" si="2"/>
        <v>15</v>
      </c>
      <c r="R60" s="5">
        <f t="shared" si="2"/>
        <v>0</v>
      </c>
      <c r="S60" s="5">
        <f t="shared" si="2"/>
        <v>12</v>
      </c>
      <c r="T60" s="5">
        <f t="shared" si="2"/>
        <v>12</v>
      </c>
      <c r="U60" s="5">
        <f t="shared" si="2"/>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2:49" ht="12.75">
      <c r="B61" s="38"/>
      <c r="C61" s="38" t="s">
        <v>66</v>
      </c>
      <c r="D61" s="58">
        <f>IF(D60&gt;3,1,"")</f>
        <v>1</v>
      </c>
      <c r="E61" s="58">
        <f>IF(E60&gt;3,COUNT($D61:D61)+1,"")</f>
        <v>2</v>
      </c>
      <c r="F61" s="58">
        <f>IF(F60&gt;3,COUNT($D61:E61)+1,"")</f>
      </c>
      <c r="G61" s="58">
        <f>IF(G60&gt;3,COUNT($D61:F61)+1,"")</f>
        <v>3</v>
      </c>
      <c r="H61" s="58">
        <f>IF(H60&gt;3,COUNT($D61:G61)+1,"")</f>
      </c>
      <c r="I61" s="58">
        <f>IF(I60&gt;3,COUNT($D61:H61)+1,"")</f>
      </c>
      <c r="J61" s="58">
        <f>IF(J60&gt;3,COUNT($D61:I61)+1,"")</f>
        <v>4</v>
      </c>
      <c r="K61" s="58">
        <f>IF(K60&gt;3,COUNT($D61:J61)+1,"")</f>
        <v>5</v>
      </c>
      <c r="L61" s="58">
        <f>IF(L60&gt;3,COUNT($D61:K61)+1,"")</f>
      </c>
      <c r="M61" s="58">
        <f>IF(M60&gt;3,COUNT($D61:L61)+1,"")</f>
        <v>6</v>
      </c>
      <c r="N61" s="58">
        <f>IF(N60&gt;3,COUNT($D61:M61)+1,"")</f>
        <v>7</v>
      </c>
      <c r="O61" s="58">
        <f>IF(O60&gt;3,COUNT($D61:N61)+1,"")</f>
        <v>8</v>
      </c>
      <c r="P61" s="58">
        <f>IF(P60&gt;3,COUNT($D61:O61)+1,"")</f>
        <v>9</v>
      </c>
      <c r="Q61" s="58">
        <f>IF(Q60&gt;3,COUNT($D61:P61)+1,"")</f>
        <v>10</v>
      </c>
      <c r="R61" s="58">
        <f>IF(R60&gt;3,COUNT($D61:Q61)+1,"")</f>
      </c>
      <c r="S61" s="58">
        <f>IF(S60&gt;3,COUNT($D61:R61)+1,"")</f>
        <v>11</v>
      </c>
      <c r="T61" s="58">
        <f>IF(T60&gt;3,COUNT($D61:S61)+1,"")</f>
        <v>12</v>
      </c>
      <c r="U61" s="58">
        <f>IF(U60&gt;3,COUNT($D61:T61)+1,"")</f>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2:49" ht="12.75">
      <c r="B62" s="38"/>
      <c r="C62" s="38" t="s">
        <v>56</v>
      </c>
      <c r="D62" s="58">
        <v>1</v>
      </c>
      <c r="E62" s="58">
        <v>1</v>
      </c>
      <c r="F62" s="58">
        <v>1</v>
      </c>
      <c r="G62" s="58">
        <v>2</v>
      </c>
      <c r="H62" s="58">
        <v>2</v>
      </c>
      <c r="I62" s="58">
        <v>2</v>
      </c>
      <c r="J62" s="58">
        <v>3</v>
      </c>
      <c r="K62" s="58">
        <v>3</v>
      </c>
      <c r="L62" s="58">
        <v>3</v>
      </c>
      <c r="M62" s="58">
        <v>4</v>
      </c>
      <c r="N62" s="58">
        <v>4</v>
      </c>
      <c r="O62" s="58">
        <v>4</v>
      </c>
      <c r="P62" s="58">
        <v>5</v>
      </c>
      <c r="Q62" s="58">
        <v>5</v>
      </c>
      <c r="R62" s="58">
        <v>5</v>
      </c>
      <c r="S62" s="58">
        <v>6</v>
      </c>
      <c r="T62" s="58">
        <v>6</v>
      </c>
      <c r="U62" s="58">
        <v>6</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2:49" ht="24.75" customHeight="1">
      <c r="B63" s="121" t="s">
        <v>83</v>
      </c>
      <c r="C63" s="4"/>
      <c r="D63" s="3"/>
      <c r="E63" s="3"/>
      <c r="F63" s="3"/>
      <c r="G63" s="3"/>
      <c r="H63" s="3"/>
      <c r="I63" s="3"/>
      <c r="J63" s="3"/>
      <c r="K63" s="3"/>
      <c r="L63" s="3"/>
      <c r="M63" s="3"/>
      <c r="N63" s="3"/>
      <c r="O63" s="3"/>
      <c r="P63" s="6"/>
      <c r="Q63" s="6"/>
      <c r="R63" s="6"/>
      <c r="S63" s="6"/>
      <c r="T63" s="6"/>
      <c r="U63" s="6"/>
      <c r="V63" s="1"/>
      <c r="W63" s="1" t="s">
        <v>58</v>
      </c>
      <c r="X63" s="1" t="s">
        <v>5</v>
      </c>
      <c r="Y63" s="1" t="s">
        <v>8</v>
      </c>
      <c r="Z63" s="1" t="s">
        <v>6</v>
      </c>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s="15" customFormat="1" ht="38.25">
      <c r="A64" s="17" t="s">
        <v>75</v>
      </c>
      <c r="B64" s="15" t="s">
        <v>74</v>
      </c>
      <c r="C64" s="15" t="s">
        <v>76</v>
      </c>
      <c r="D64" s="16">
        <f aca="true" t="shared" si="3" ref="D64:U64">D33</f>
        <v>39996</v>
      </c>
      <c r="E64" s="16">
        <f t="shared" si="3"/>
        <v>39996</v>
      </c>
      <c r="F64" s="16">
        <f t="shared" si="3"/>
        <v>39996</v>
      </c>
      <c r="G64" s="16">
        <f t="shared" si="3"/>
        <v>40003</v>
      </c>
      <c r="H64" s="16">
        <f t="shared" si="3"/>
        <v>40003</v>
      </c>
      <c r="I64" s="16">
        <f t="shared" si="3"/>
        <v>40003</v>
      </c>
      <c r="J64" s="16">
        <f t="shared" si="3"/>
        <v>40010</v>
      </c>
      <c r="K64" s="16">
        <f t="shared" si="3"/>
        <v>40010</v>
      </c>
      <c r="L64" s="16">
        <f t="shared" si="3"/>
        <v>40010</v>
      </c>
      <c r="M64" s="16">
        <f t="shared" si="3"/>
        <v>40017</v>
      </c>
      <c r="N64" s="16">
        <f t="shared" si="3"/>
        <v>40017</v>
      </c>
      <c r="O64" s="16">
        <f t="shared" si="3"/>
        <v>40017</v>
      </c>
      <c r="P64" s="16">
        <f t="shared" si="3"/>
        <v>40024</v>
      </c>
      <c r="Q64" s="16">
        <f t="shared" si="3"/>
        <v>40024</v>
      </c>
      <c r="R64" s="16">
        <f t="shared" si="3"/>
        <v>40024</v>
      </c>
      <c r="S64" s="16">
        <f t="shared" si="3"/>
        <v>40031</v>
      </c>
      <c r="T64" s="16">
        <f t="shared" si="3"/>
        <v>40031</v>
      </c>
      <c r="U64" s="16">
        <f t="shared" si="3"/>
        <v>40031</v>
      </c>
      <c r="V64" s="17" t="s">
        <v>7</v>
      </c>
      <c r="W64" s="17" t="s">
        <v>4</v>
      </c>
      <c r="X64" s="17" t="s">
        <v>49</v>
      </c>
      <c r="Y64" s="17" t="s">
        <v>9</v>
      </c>
      <c r="Z64" s="17" t="s">
        <v>7</v>
      </c>
      <c r="AA64" s="17" t="s">
        <v>16</v>
      </c>
      <c r="AB64" s="15" t="s">
        <v>74</v>
      </c>
      <c r="AC64" s="175" t="s">
        <v>254</v>
      </c>
      <c r="AD64" s="31" t="s">
        <v>82</v>
      </c>
      <c r="AE64" s="21" t="s">
        <v>50</v>
      </c>
      <c r="AF64" s="15" t="s">
        <v>51</v>
      </c>
      <c r="AG64" s="15" t="s">
        <v>52</v>
      </c>
      <c r="AH64" s="15" t="s">
        <v>53</v>
      </c>
      <c r="AI64" s="15" t="s">
        <v>54</v>
      </c>
      <c r="AJ64" s="22" t="s">
        <v>55</v>
      </c>
      <c r="AK64" s="21" t="s">
        <v>50</v>
      </c>
      <c r="AL64" s="15" t="s">
        <v>51</v>
      </c>
      <c r="AM64" s="15" t="s">
        <v>52</v>
      </c>
      <c r="AN64" s="15" t="s">
        <v>53</v>
      </c>
      <c r="AO64" s="15" t="s">
        <v>54</v>
      </c>
      <c r="AP64" s="15" t="s">
        <v>55</v>
      </c>
      <c r="AQ64" s="31" t="s">
        <v>56</v>
      </c>
      <c r="AR64" s="31" t="s">
        <v>64</v>
      </c>
      <c r="AS64" s="31" t="s">
        <v>65</v>
      </c>
      <c r="AT64" s="31" t="s">
        <v>4</v>
      </c>
      <c r="AU64" s="31" t="s">
        <v>4</v>
      </c>
      <c r="AV64" s="31" t="s">
        <v>69</v>
      </c>
      <c r="AW64" s="31" t="s">
        <v>65</v>
      </c>
    </row>
    <row r="65" spans="1:49" ht="12.75">
      <c r="A65" s="49">
        <f aca="true" t="shared" si="4" ref="A65:A88">IF($A34=0,"",$A34)</f>
        <v>591</v>
      </c>
      <c r="B65" s="50" t="str">
        <f aca="true" t="shared" si="5" ref="B65:B82">IF($B34=0,"",$B34)</f>
        <v>Shamrock VI</v>
      </c>
      <c r="C65" s="50" t="str">
        <f aca="true" t="shared" si="6" ref="C65:C82">IF($C34=0,"",$C34)</f>
        <v>Mullen</v>
      </c>
      <c r="D65" s="47">
        <f>IF(OR(D34="dnf",D34="dsq",D34="ocs",D34="raf"),D$60+1,IF(D34="dnc",IF($AQ65=D$62,"bye",D$60+1),IF(D34="tlx",MAX(D$34:D$58)+1,D34)))</f>
        <v>8</v>
      </c>
      <c r="E65" s="47">
        <f aca="true" t="shared" si="7" ref="E65:U65">IF(OR(E34="dnf",E34="dsq",E34="ocs",E34="raf"),E$60+1,IF(E34="dnc",IF($AQ65=E$62,"bye",E$60+1),IF(E34="tlx",MAX(E$34:E$58)+1,E34)))</f>
        <v>6</v>
      </c>
      <c r="F65" s="47">
        <f t="shared" si="7"/>
        <v>0</v>
      </c>
      <c r="G65" s="47">
        <f t="shared" si="7"/>
        <v>1</v>
      </c>
      <c r="H65" s="47">
        <f t="shared" si="7"/>
        <v>0</v>
      </c>
      <c r="I65" s="47">
        <f t="shared" si="7"/>
        <v>0</v>
      </c>
      <c r="J65" s="47">
        <f t="shared" si="7"/>
        <v>5</v>
      </c>
      <c r="K65" s="47">
        <f t="shared" si="7"/>
        <v>5</v>
      </c>
      <c r="L65" s="47">
        <f t="shared" si="7"/>
        <v>0</v>
      </c>
      <c r="M65" s="47">
        <f t="shared" si="7"/>
        <v>9</v>
      </c>
      <c r="N65" s="47">
        <f t="shared" si="7"/>
        <v>12</v>
      </c>
      <c r="O65" s="47">
        <f t="shared" si="7"/>
        <v>12</v>
      </c>
      <c r="P65" s="47">
        <f t="shared" si="7"/>
        <v>8</v>
      </c>
      <c r="Q65" s="47">
        <f t="shared" si="7"/>
        <v>7</v>
      </c>
      <c r="R65" s="47">
        <f t="shared" si="7"/>
        <v>0</v>
      </c>
      <c r="S65" s="47">
        <f t="shared" si="7"/>
        <v>3</v>
      </c>
      <c r="T65" s="47">
        <f t="shared" si="7"/>
        <v>3</v>
      </c>
      <c r="U65" s="47">
        <f t="shared" si="7"/>
        <v>0</v>
      </c>
      <c r="V65" s="47">
        <f aca="true" t="shared" si="8" ref="V65:V81">IF(AQ65&gt;0,INDEX(AK65:AP65,AQ65),0)</f>
        <v>0</v>
      </c>
      <c r="W65" s="47">
        <f aca="true" t="shared" si="9" ref="W65:W89">IF(SUM(D65:U65)&gt;0,SUM(D65:U65),"")</f>
        <v>79</v>
      </c>
      <c r="X65" s="47">
        <f aca="true" t="shared" si="10" ref="X65:X89">IF(Throwouts&gt;0,LARGE((D65:U65),1),0)+IF(Throwouts&gt;1,LARGE((D65:U65),2),0)+IF(Throwouts&gt;2,LARGE((D65:U65),2),0)+IF(Throwouts&gt;3,LARGE((D65:U65),3),0)</f>
        <v>12</v>
      </c>
      <c r="Y65" s="47">
        <f aca="true" t="shared" si="11" ref="Y65:Y89">IF(W65="",0,W65-X65)</f>
        <v>67</v>
      </c>
      <c r="Z65" s="48">
        <f aca="true" t="shared" si="12" ref="Z65:Z89">IF(W65="",0,Y65*(Races_Sailed-Throwouts)/(Races_Sailed-Throwouts-V65)+(AS65*0.001)+(AW65*0.00001))</f>
        <v>67.00703</v>
      </c>
      <c r="AA65" s="49">
        <f aca="true" t="shared" si="13" ref="AA65:AA89">IF(RANK(Z65,Z$65:Z$89,1)=1,"",RANK(Z65,Z$65:Z$89,1)-25+ScoredBoats+AC65)</f>
        <v>8</v>
      </c>
      <c r="AB65" s="50" t="str">
        <f aca="true" t="shared" si="14" ref="AB65:AB82">IF($B34=0,"",$B34)</f>
        <v>Shamrock VI</v>
      </c>
      <c r="AC65" s="85"/>
      <c r="AD65" s="37">
        <f aca="true" t="shared" si="15" ref="AD65:AD79">IF(AA96="",0,MATCH(AA96,AA$65:AA$89,0))</f>
        <v>15</v>
      </c>
      <c r="AE65" s="23">
        <f aca="true" t="shared" si="16" ref="AE65:AE82">IF($D34="dnc",$D$60+1,0)+IF($E34="dnc",$E$60+1,0)+IF($F34="dnc",$F$60+1,0)</f>
        <v>0</v>
      </c>
      <c r="AF65" s="24">
        <f aca="true" t="shared" si="17" ref="AF65:AF89">IF($G34="dnc",$G$60+1,0)+IF($H34="dnc",$H$60+1,0)+IF($I34="dnc",$I$60+1,0)</f>
        <v>0</v>
      </c>
      <c r="AG65" s="24">
        <f aca="true" t="shared" si="18" ref="AG65:AG89">IF($J34="dnc",$J$60+1,0)+IF($K34="dnc",$K$60+1,0)+IF($L34="dnc",$L$60+1,0)</f>
        <v>0</v>
      </c>
      <c r="AH65" s="24">
        <f aca="true" t="shared" si="19" ref="AH65:AH89">IF($M34="dnc",$M$60+1,0)+IF($N34="dnc",$N$60+1,0)+IF($O34="dnc",$O$60+1,0)</f>
        <v>0</v>
      </c>
      <c r="AI65" s="24">
        <f aca="true" t="shared" si="20" ref="AI65:AI89">IF($P34="dnc",$P$60+1,0)+IF($Q34="dnc",$Q$60+1,0)+IF($R34="dnc",$R$60+1,0)</f>
        <v>0</v>
      </c>
      <c r="AJ65" s="25">
        <f aca="true" t="shared" si="21" ref="AJ65:AJ89">IF($S34="dnc",$S$60+1,0)+IF($T34="dnc",$T$60+1,0)+IF($U34="dnc",$U$60+1,0)</f>
        <v>0</v>
      </c>
      <c r="AK65" s="23">
        <f aca="true" t="shared" si="22" ref="AK65:AK89">COUNTIF(D34:F34,"dnc")</f>
        <v>0</v>
      </c>
      <c r="AL65" s="24">
        <f aca="true" t="shared" si="23" ref="AL65:AL89">COUNTIF(G34:I34,"dnc")</f>
        <v>0</v>
      </c>
      <c r="AM65" s="24">
        <f aca="true" t="shared" si="24" ref="AM65:AM89">COUNTIF(J34:L34,"dnc")</f>
        <v>0</v>
      </c>
      <c r="AN65" s="24">
        <f aca="true" t="shared" si="25" ref="AN65:AN89">COUNTIF(M34:O34,"dnc")</f>
        <v>0</v>
      </c>
      <c r="AO65" s="24">
        <f aca="true" t="shared" si="26" ref="AO65:AO89">COUNTIF(P34:R34,"dnc")</f>
        <v>0</v>
      </c>
      <c r="AP65" s="24">
        <f aca="true" t="shared" si="27" ref="AP65:AP89">COUNTIF(S34:U34,"dnc")</f>
        <v>0</v>
      </c>
      <c r="AQ65" s="35">
        <f aca="true" t="shared" si="28" ref="AQ65:AQ89">IF(SUM(AE65:AJ65)&gt;0,MATCH(MAX(AE65:AJ65),AE65:AJ65,0),0)</f>
        <v>0</v>
      </c>
      <c r="AR65" s="40">
        <f aca="true" t="shared" si="29" ref="AR65:AR89">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10202112100200000</v>
      </c>
      <c r="AS65" s="37">
        <f aca="true" t="shared" si="30" ref="AS65:AS89">IF($Y65=0,0,(RANK($AR65,$AR$65:$AR$89,0)))</f>
        <v>7</v>
      </c>
      <c r="AT65" s="45">
        <f aca="true" t="shared" si="31" ref="AT65:AT89">IF(INDEX($D65:$U65,LastRaceIndex)="bye",$Y65/(Races_Sailed-Throwouts),INDEX($D65:$U65,LastRaceIndex))</f>
        <v>3</v>
      </c>
      <c r="AU65" s="45">
        <f aca="true" t="shared" si="32" ref="AU65:AU89">IF(INDEX($D65:$U65,NextLastIndex)="bye",$Y65/(Races_Sailed-Throwouts),INDEX($D65:$U65,NextLastIndex))</f>
        <v>3</v>
      </c>
      <c r="AV65" s="46">
        <f aca="true" t="shared" si="33" ref="AV65:AV89">AT65*100+AU65</f>
        <v>303</v>
      </c>
      <c r="AW65" s="37">
        <f>IF($Y65="",0,(RANK($AV65,$AV$65:$AV$89,1))-25+C$20)</f>
        <v>3</v>
      </c>
    </row>
    <row r="66" spans="1:49" ht="12.75">
      <c r="A66" s="49">
        <f t="shared" si="4"/>
        <v>52</v>
      </c>
      <c r="B66" s="50" t="str">
        <f t="shared" si="5"/>
        <v>He's Baaack!</v>
      </c>
      <c r="C66" s="50" t="str">
        <f t="shared" si="6"/>
        <v>Knowles</v>
      </c>
      <c r="D66" s="47">
        <f aca="true" t="shared" si="34" ref="D66:U66">IF(OR(D35="dnf",D35="dsq",D35="ocs",D35="raf"),D$60+1,IF(D35="dnc",IF($AQ66=D$62,"bye",D$60+1),IF(D35="tlx",MAX(D$34:D$58)+1,D35)))</f>
        <v>3</v>
      </c>
      <c r="E66" s="47">
        <f t="shared" si="34"/>
        <v>2</v>
      </c>
      <c r="F66" s="47">
        <f t="shared" si="34"/>
        <v>0</v>
      </c>
      <c r="G66" s="47">
        <f t="shared" si="34"/>
        <v>5</v>
      </c>
      <c r="H66" s="47">
        <f t="shared" si="34"/>
        <v>0</v>
      </c>
      <c r="I66" s="47">
        <f t="shared" si="34"/>
        <v>0</v>
      </c>
      <c r="J66" s="47">
        <f t="shared" si="34"/>
        <v>9</v>
      </c>
      <c r="K66" s="47">
        <f t="shared" si="34"/>
        <v>9</v>
      </c>
      <c r="L66" s="47">
        <f t="shared" si="34"/>
        <v>0</v>
      </c>
      <c r="M66" s="47">
        <f t="shared" si="34"/>
        <v>1</v>
      </c>
      <c r="N66" s="47">
        <f t="shared" si="34"/>
        <v>10</v>
      </c>
      <c r="O66" s="47">
        <f t="shared" si="34"/>
        <v>6</v>
      </c>
      <c r="P66" s="47">
        <f t="shared" si="34"/>
        <v>11</v>
      </c>
      <c r="Q66" s="47">
        <f t="shared" si="34"/>
        <v>1</v>
      </c>
      <c r="R66" s="47">
        <f t="shared" si="34"/>
        <v>0</v>
      </c>
      <c r="S66" s="47">
        <f t="shared" si="34"/>
        <v>7</v>
      </c>
      <c r="T66" s="47">
        <f t="shared" si="34"/>
        <v>9</v>
      </c>
      <c r="U66" s="47">
        <f t="shared" si="34"/>
        <v>0</v>
      </c>
      <c r="V66" s="47">
        <f t="shared" si="8"/>
        <v>0</v>
      </c>
      <c r="W66" s="47">
        <f t="shared" si="9"/>
        <v>73</v>
      </c>
      <c r="X66" s="47">
        <f t="shared" si="10"/>
        <v>11</v>
      </c>
      <c r="Y66" s="47">
        <f t="shared" si="11"/>
        <v>62</v>
      </c>
      <c r="Z66" s="48">
        <f t="shared" si="12"/>
        <v>62.00312</v>
      </c>
      <c r="AA66" s="49">
        <f t="shared" si="13"/>
        <v>7</v>
      </c>
      <c r="AB66" s="50" t="str">
        <f t="shared" si="14"/>
        <v>He's Baaack!</v>
      </c>
      <c r="AC66" s="85"/>
      <c r="AD66" s="37">
        <f t="shared" si="15"/>
        <v>10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21101110311000000</v>
      </c>
      <c r="AS66" s="37">
        <f t="shared" si="30"/>
        <v>3</v>
      </c>
      <c r="AT66" s="45">
        <f t="shared" si="31"/>
        <v>9</v>
      </c>
      <c r="AU66" s="45">
        <f t="shared" si="32"/>
        <v>7</v>
      </c>
      <c r="AV66" s="46">
        <f t="shared" si="33"/>
        <v>907</v>
      </c>
      <c r="AW66" s="37">
        <f aca="true" t="shared" si="35" ref="AW66:AW89">IF($Y66=0,0,(RANK($AV66,$AV$65:$AV$89,1))-25+C$20)</f>
        <v>12</v>
      </c>
    </row>
    <row r="67" spans="1:49" ht="12.75">
      <c r="A67" s="49">
        <f t="shared" si="4"/>
        <v>205</v>
      </c>
      <c r="B67" s="50" t="str">
        <f t="shared" si="5"/>
        <v>The Office</v>
      </c>
      <c r="C67" s="50" t="str">
        <f t="shared" si="6"/>
        <v>Coneys</v>
      </c>
      <c r="D67" s="47">
        <f aca="true" t="shared" si="36" ref="D67:U67">IF(OR(D36="dnf",D36="dsq",D36="ocs",D36="raf"),D$60+1,IF(D36="dnc",IF($AQ67=D$62,"bye",D$60+1),IF(D36="tlx",MAX(D$34:D$58)+1,D36)))</f>
        <v>9</v>
      </c>
      <c r="E67" s="47">
        <f t="shared" si="36"/>
        <v>9</v>
      </c>
      <c r="F67" s="47">
        <f t="shared" si="36"/>
        <v>0</v>
      </c>
      <c r="G67" s="47">
        <f t="shared" si="36"/>
        <v>5</v>
      </c>
      <c r="H67" s="47">
        <f t="shared" si="36"/>
        <v>0</v>
      </c>
      <c r="I67" s="47">
        <f t="shared" si="36"/>
        <v>0</v>
      </c>
      <c r="J67" s="47">
        <f t="shared" si="36"/>
        <v>10</v>
      </c>
      <c r="K67" s="47">
        <f t="shared" si="36"/>
        <v>7</v>
      </c>
      <c r="L67" s="47">
        <f t="shared" si="36"/>
        <v>0</v>
      </c>
      <c r="M67" s="47">
        <f t="shared" si="36"/>
        <v>10</v>
      </c>
      <c r="N67" s="47">
        <f t="shared" si="36"/>
        <v>8</v>
      </c>
      <c r="O67" s="47">
        <f t="shared" si="36"/>
        <v>11</v>
      </c>
      <c r="P67" s="47">
        <f t="shared" si="36"/>
        <v>6</v>
      </c>
      <c r="Q67" s="47">
        <f t="shared" si="36"/>
        <v>4</v>
      </c>
      <c r="R67" s="47">
        <f t="shared" si="36"/>
        <v>0</v>
      </c>
      <c r="S67" s="47">
        <f t="shared" si="36"/>
        <v>11</v>
      </c>
      <c r="T67" s="47">
        <f t="shared" si="36"/>
        <v>4</v>
      </c>
      <c r="U67" s="47">
        <f t="shared" si="36"/>
        <v>0</v>
      </c>
      <c r="V67" s="47">
        <f t="shared" si="8"/>
        <v>0</v>
      </c>
      <c r="W67" s="47">
        <f t="shared" si="9"/>
        <v>94</v>
      </c>
      <c r="X67" s="47">
        <f t="shared" si="10"/>
        <v>11</v>
      </c>
      <c r="Y67" s="47">
        <f t="shared" si="11"/>
        <v>83</v>
      </c>
      <c r="Z67" s="48">
        <f t="shared" si="12"/>
        <v>83.01006000000001</v>
      </c>
      <c r="AA67" s="49">
        <f t="shared" si="13"/>
        <v>9</v>
      </c>
      <c r="AB67" s="50" t="str">
        <f t="shared" si="14"/>
        <v>The Office</v>
      </c>
      <c r="AC67" s="85"/>
      <c r="AD67" s="37">
        <f t="shared" si="15"/>
        <v>4</v>
      </c>
      <c r="AE67" s="23">
        <f t="shared" si="16"/>
        <v>0</v>
      </c>
      <c r="AF67" s="24">
        <f t="shared" si="17"/>
        <v>0</v>
      </c>
      <c r="AG67" s="24">
        <f t="shared" si="18"/>
        <v>0</v>
      </c>
      <c r="AH67" s="24">
        <f t="shared" si="19"/>
        <v>0</v>
      </c>
      <c r="AI67" s="24">
        <f t="shared" si="20"/>
        <v>0</v>
      </c>
      <c r="AJ67" s="25">
        <f t="shared" si="21"/>
        <v>0</v>
      </c>
      <c r="AK67" s="23">
        <f t="shared" si="22"/>
        <v>0</v>
      </c>
      <c r="AL67" s="24">
        <f t="shared" si="23"/>
        <v>0</v>
      </c>
      <c r="AM67" s="24">
        <f t="shared" si="24"/>
        <v>0</v>
      </c>
      <c r="AN67" s="24">
        <f t="shared" si="25"/>
        <v>0</v>
      </c>
      <c r="AO67" s="24">
        <f t="shared" si="26"/>
        <v>0</v>
      </c>
      <c r="AP67" s="24">
        <f t="shared" si="27"/>
        <v>0</v>
      </c>
      <c r="AQ67" s="35">
        <f t="shared" si="28"/>
        <v>0</v>
      </c>
      <c r="AR67" s="40">
        <f t="shared" si="29"/>
        <v>21111222000000</v>
      </c>
      <c r="AS67" s="37">
        <f t="shared" si="30"/>
        <v>10</v>
      </c>
      <c r="AT67" s="45">
        <f t="shared" si="31"/>
        <v>4</v>
      </c>
      <c r="AU67" s="45">
        <f t="shared" si="32"/>
        <v>11</v>
      </c>
      <c r="AV67" s="46">
        <f t="shared" si="33"/>
        <v>411</v>
      </c>
      <c r="AW67" s="37">
        <f t="shared" si="35"/>
        <v>6</v>
      </c>
    </row>
    <row r="68" spans="1:49" ht="12.75">
      <c r="A68" s="49">
        <f t="shared" si="4"/>
        <v>155</v>
      </c>
      <c r="B68" s="50" t="str">
        <f t="shared" si="5"/>
        <v>FKA</v>
      </c>
      <c r="C68" s="50" t="str">
        <f t="shared" si="6"/>
        <v>Beckwith</v>
      </c>
      <c r="D68" s="47">
        <f aca="true" t="shared" si="37" ref="D68:U68">IF(OR(D37="dnf",D37="dsq",D37="ocs",D37="raf"),D$60+1,IF(D37="dnc",IF($AQ68=D$62,"bye",D$60+1),IF(D37="tlx",MAX(D$34:D$58)+1,D37)))</f>
        <v>2</v>
      </c>
      <c r="E68" s="47">
        <f t="shared" si="37"/>
        <v>4</v>
      </c>
      <c r="F68" s="47">
        <f t="shared" si="37"/>
        <v>0</v>
      </c>
      <c r="G68" s="47">
        <f t="shared" si="37"/>
        <v>5</v>
      </c>
      <c r="H68" s="47">
        <f t="shared" si="37"/>
        <v>0</v>
      </c>
      <c r="I68" s="47">
        <f t="shared" si="37"/>
        <v>0</v>
      </c>
      <c r="J68" s="47">
        <f t="shared" si="37"/>
        <v>1</v>
      </c>
      <c r="K68" s="47">
        <f t="shared" si="37"/>
        <v>6</v>
      </c>
      <c r="L68" s="47">
        <f t="shared" si="37"/>
        <v>0</v>
      </c>
      <c r="M68" s="47">
        <f t="shared" si="37"/>
        <v>3</v>
      </c>
      <c r="N68" s="47">
        <f t="shared" si="37"/>
        <v>1</v>
      </c>
      <c r="O68" s="47">
        <f t="shared" si="37"/>
        <v>3</v>
      </c>
      <c r="P68" s="47">
        <f t="shared" si="37"/>
        <v>10</v>
      </c>
      <c r="Q68" s="47">
        <f t="shared" si="37"/>
        <v>11</v>
      </c>
      <c r="R68" s="47">
        <f t="shared" si="37"/>
        <v>0</v>
      </c>
      <c r="S68" s="47">
        <f t="shared" si="37"/>
        <v>1</v>
      </c>
      <c r="T68" s="47">
        <f t="shared" si="37"/>
        <v>6</v>
      </c>
      <c r="U68" s="47">
        <f t="shared" si="37"/>
        <v>0</v>
      </c>
      <c r="V68" s="47">
        <f t="shared" si="8"/>
        <v>0</v>
      </c>
      <c r="W68" s="47">
        <f t="shared" si="9"/>
        <v>53</v>
      </c>
      <c r="X68" s="47">
        <f t="shared" si="10"/>
        <v>11</v>
      </c>
      <c r="Y68" s="47">
        <f t="shared" si="11"/>
        <v>42</v>
      </c>
      <c r="Z68" s="48">
        <f t="shared" si="12"/>
        <v>42.00109</v>
      </c>
      <c r="AA68" s="49">
        <f t="shared" si="13"/>
        <v>3</v>
      </c>
      <c r="AB68" s="50" t="str">
        <f t="shared" si="14"/>
        <v>FKA</v>
      </c>
      <c r="AC68" s="85"/>
      <c r="AD68" s="37">
        <f t="shared" si="15"/>
        <v>8</v>
      </c>
      <c r="AE68" s="23">
        <f t="shared" si="16"/>
        <v>0</v>
      </c>
      <c r="AF68" s="24">
        <f t="shared" si="17"/>
        <v>0</v>
      </c>
      <c r="AG68" s="24">
        <f t="shared" si="18"/>
        <v>0</v>
      </c>
      <c r="AH68" s="24">
        <f t="shared" si="19"/>
        <v>0</v>
      </c>
      <c r="AI68" s="24">
        <f t="shared" si="20"/>
        <v>0</v>
      </c>
      <c r="AJ68" s="25">
        <f t="shared" si="21"/>
        <v>0</v>
      </c>
      <c r="AK68" s="23">
        <f t="shared" si="22"/>
        <v>0</v>
      </c>
      <c r="AL68" s="24">
        <f t="shared" si="23"/>
        <v>0</v>
      </c>
      <c r="AM68" s="24">
        <f t="shared" si="24"/>
        <v>0</v>
      </c>
      <c r="AN68" s="24">
        <f t="shared" si="25"/>
        <v>0</v>
      </c>
      <c r="AO68" s="24">
        <f t="shared" si="26"/>
        <v>0</v>
      </c>
      <c r="AP68" s="24">
        <f t="shared" si="27"/>
        <v>0</v>
      </c>
      <c r="AQ68" s="35">
        <f t="shared" si="28"/>
        <v>0</v>
      </c>
      <c r="AR68" s="40">
        <f t="shared" si="29"/>
        <v>31211200011000000</v>
      </c>
      <c r="AS68" s="37">
        <f t="shared" si="30"/>
        <v>1</v>
      </c>
      <c r="AT68" s="45">
        <f t="shared" si="31"/>
        <v>6</v>
      </c>
      <c r="AU68" s="45">
        <f t="shared" si="32"/>
        <v>1</v>
      </c>
      <c r="AV68" s="46">
        <f t="shared" si="33"/>
        <v>601</v>
      </c>
      <c r="AW68" s="37">
        <f t="shared" si="35"/>
        <v>9</v>
      </c>
    </row>
    <row r="69" spans="1:49" ht="12.75">
      <c r="A69" s="49">
        <f t="shared" si="4"/>
        <v>158</v>
      </c>
      <c r="B69" s="50" t="str">
        <f t="shared" si="5"/>
        <v>Excitable Boy</v>
      </c>
      <c r="C69" s="50" t="str">
        <f t="shared" si="6"/>
        <v>Delgado/Philpot</v>
      </c>
      <c r="D69" s="47">
        <f aca="true" t="shared" si="38" ref="D69:U69">IF(OR(D38="dnf",D38="dsq",D38="ocs",D38="raf"),D$60+1,IF(D38="dnc",IF($AQ69=D$62,"bye",D$60+1),IF(D38="tlx",MAX(D$34:D$58)+1,D38)))</f>
        <v>10</v>
      </c>
      <c r="E69" s="47">
        <f t="shared" si="38"/>
        <v>10</v>
      </c>
      <c r="F69" s="47">
        <f t="shared" si="38"/>
        <v>0</v>
      </c>
      <c r="G69" s="47">
        <f t="shared" si="38"/>
        <v>2</v>
      </c>
      <c r="H69" s="47">
        <f t="shared" si="38"/>
        <v>0</v>
      </c>
      <c r="I69" s="47">
        <f t="shared" si="38"/>
        <v>0</v>
      </c>
      <c r="J69" s="47">
        <f t="shared" si="38"/>
        <v>2</v>
      </c>
      <c r="K69" s="47">
        <f t="shared" si="38"/>
        <v>11</v>
      </c>
      <c r="L69" s="47">
        <f t="shared" si="38"/>
        <v>0</v>
      </c>
      <c r="M69" s="47">
        <f t="shared" si="38"/>
        <v>5</v>
      </c>
      <c r="N69" s="47">
        <f t="shared" si="38"/>
        <v>7</v>
      </c>
      <c r="O69" s="47">
        <f t="shared" si="38"/>
        <v>9</v>
      </c>
      <c r="P69" s="47">
        <f t="shared" si="38"/>
        <v>1</v>
      </c>
      <c r="Q69" s="47">
        <f t="shared" si="38"/>
        <v>3</v>
      </c>
      <c r="R69" s="47">
        <f t="shared" si="38"/>
        <v>0</v>
      </c>
      <c r="S69" s="47" t="str">
        <f t="shared" si="38"/>
        <v>bye</v>
      </c>
      <c r="T69" s="47" t="str">
        <f t="shared" si="38"/>
        <v>bye</v>
      </c>
      <c r="U69" s="47">
        <f t="shared" si="38"/>
        <v>0</v>
      </c>
      <c r="V69" s="47">
        <f t="shared" si="8"/>
        <v>2</v>
      </c>
      <c r="W69" s="47">
        <f t="shared" si="9"/>
        <v>60</v>
      </c>
      <c r="X69" s="47">
        <f t="shared" si="10"/>
        <v>11</v>
      </c>
      <c r="Y69" s="47">
        <f t="shared" si="11"/>
        <v>49</v>
      </c>
      <c r="Z69" s="48">
        <f t="shared" si="12"/>
        <v>59.89395888888889</v>
      </c>
      <c r="AA69" s="49">
        <f t="shared" si="13"/>
        <v>6</v>
      </c>
      <c r="AB69" s="50" t="str">
        <f t="shared" si="14"/>
        <v>Excitable Boy</v>
      </c>
      <c r="AC69" s="85"/>
      <c r="AD69" s="37">
        <f t="shared" si="15"/>
        <v>11</v>
      </c>
      <c r="AE69" s="23">
        <f t="shared" si="16"/>
        <v>0</v>
      </c>
      <c r="AF69" s="24">
        <f t="shared" si="17"/>
        <v>0</v>
      </c>
      <c r="AG69" s="24">
        <f t="shared" si="18"/>
        <v>0</v>
      </c>
      <c r="AH69" s="24">
        <f t="shared" si="19"/>
        <v>0</v>
      </c>
      <c r="AI69" s="24">
        <f t="shared" si="20"/>
        <v>0</v>
      </c>
      <c r="AJ69" s="25">
        <f t="shared" si="21"/>
        <v>26</v>
      </c>
      <c r="AK69" s="23">
        <f t="shared" si="22"/>
        <v>0</v>
      </c>
      <c r="AL69" s="24">
        <f t="shared" si="23"/>
        <v>0</v>
      </c>
      <c r="AM69" s="24">
        <f t="shared" si="24"/>
        <v>0</v>
      </c>
      <c r="AN69" s="24">
        <f t="shared" si="25"/>
        <v>0</v>
      </c>
      <c r="AO69" s="24">
        <f t="shared" si="26"/>
        <v>0</v>
      </c>
      <c r="AP69" s="24">
        <f t="shared" si="27"/>
        <v>2</v>
      </c>
      <c r="AQ69" s="35">
        <f t="shared" si="28"/>
        <v>6</v>
      </c>
      <c r="AR69" s="40">
        <f t="shared" si="29"/>
        <v>12101010121000000</v>
      </c>
      <c r="AS69" s="37">
        <f t="shared" si="30"/>
        <v>5</v>
      </c>
      <c r="AT69" s="45">
        <f t="shared" si="31"/>
        <v>4.454545454545454</v>
      </c>
      <c r="AU69" s="45">
        <f t="shared" si="32"/>
        <v>4.454545454545454</v>
      </c>
      <c r="AV69" s="46">
        <f t="shared" si="33"/>
        <v>449.9090909090909</v>
      </c>
      <c r="AW69" s="37">
        <f t="shared" si="35"/>
        <v>7</v>
      </c>
    </row>
    <row r="70" spans="1:49" ht="12.75">
      <c r="A70" s="49">
        <f t="shared" si="4"/>
        <v>175</v>
      </c>
      <c r="B70" s="50" t="str">
        <f t="shared" si="5"/>
        <v>Over the Edge</v>
      </c>
      <c r="C70" s="50" t="str">
        <f t="shared" si="6"/>
        <v>Scott</v>
      </c>
      <c r="D70" s="47">
        <f aca="true" t="shared" si="39" ref="D70:U70">IF(OR(D39="dnf",D39="dsq",D39="ocs",D39="raf"),D$60+1,IF(D39="dnc",IF($AQ70=D$62,"bye",D$60+1),IF(D39="tlx",MAX(D$34:D$58)+1,D39)))</f>
        <v>13</v>
      </c>
      <c r="E70" s="47">
        <f t="shared" si="39"/>
        <v>11</v>
      </c>
      <c r="F70" s="47">
        <f t="shared" si="39"/>
        <v>0</v>
      </c>
      <c r="G70" s="47">
        <f t="shared" si="39"/>
        <v>5</v>
      </c>
      <c r="H70" s="47">
        <f t="shared" si="39"/>
        <v>0</v>
      </c>
      <c r="I70" s="47">
        <f t="shared" si="39"/>
        <v>0</v>
      </c>
      <c r="J70" s="47">
        <f t="shared" si="39"/>
        <v>12</v>
      </c>
      <c r="K70" s="47">
        <f t="shared" si="39"/>
        <v>8</v>
      </c>
      <c r="L70" s="47">
        <f t="shared" si="39"/>
        <v>0</v>
      </c>
      <c r="M70" s="47">
        <f t="shared" si="39"/>
        <v>11</v>
      </c>
      <c r="N70" s="47">
        <f t="shared" si="39"/>
        <v>9</v>
      </c>
      <c r="O70" s="47">
        <f t="shared" si="39"/>
        <v>13</v>
      </c>
      <c r="P70" s="47">
        <f t="shared" si="39"/>
        <v>14</v>
      </c>
      <c r="Q70" s="47">
        <f t="shared" si="39"/>
        <v>12</v>
      </c>
      <c r="R70" s="47">
        <f t="shared" si="39"/>
        <v>0</v>
      </c>
      <c r="S70" s="47">
        <f t="shared" si="39"/>
        <v>9</v>
      </c>
      <c r="T70" s="47">
        <f t="shared" si="39"/>
        <v>2</v>
      </c>
      <c r="U70" s="47">
        <f t="shared" si="39"/>
        <v>0</v>
      </c>
      <c r="V70" s="47">
        <f t="shared" si="8"/>
        <v>0</v>
      </c>
      <c r="W70" s="47">
        <f t="shared" si="9"/>
        <v>119</v>
      </c>
      <c r="X70" s="47">
        <f t="shared" si="10"/>
        <v>14</v>
      </c>
      <c r="Y70" s="47">
        <f t="shared" si="11"/>
        <v>105</v>
      </c>
      <c r="Z70" s="48">
        <f t="shared" si="12"/>
        <v>105.00902</v>
      </c>
      <c r="AA70" s="49">
        <f t="shared" si="13"/>
        <v>12</v>
      </c>
      <c r="AB70" s="50" t="str">
        <f t="shared" si="14"/>
        <v>Over the Edge</v>
      </c>
      <c r="AC70" s="85"/>
      <c r="AD70" s="37">
        <f t="shared" si="15"/>
        <v>5</v>
      </c>
      <c r="AE70" s="23">
        <f t="shared" si="16"/>
        <v>0</v>
      </c>
      <c r="AF70" s="24">
        <f t="shared" si="17"/>
        <v>0</v>
      </c>
      <c r="AG70" s="24">
        <f t="shared" si="18"/>
        <v>0</v>
      </c>
      <c r="AH70" s="24">
        <f t="shared" si="19"/>
        <v>0</v>
      </c>
      <c r="AI70" s="24">
        <f t="shared" si="20"/>
        <v>0</v>
      </c>
      <c r="AJ70" s="25">
        <f t="shared" si="21"/>
        <v>0</v>
      </c>
      <c r="AK70" s="23">
        <f t="shared" si="22"/>
        <v>0</v>
      </c>
      <c r="AL70" s="24">
        <f t="shared" si="23"/>
        <v>0</v>
      </c>
      <c r="AM70" s="24">
        <f t="shared" si="24"/>
        <v>0</v>
      </c>
      <c r="AN70" s="24">
        <f t="shared" si="25"/>
        <v>0</v>
      </c>
      <c r="AO70" s="24">
        <f t="shared" si="26"/>
        <v>0</v>
      </c>
      <c r="AP70" s="24">
        <f t="shared" si="27"/>
        <v>0</v>
      </c>
      <c r="AQ70" s="35">
        <f t="shared" si="28"/>
        <v>0</v>
      </c>
      <c r="AR70" s="40">
        <f t="shared" si="29"/>
        <v>1001001202221000</v>
      </c>
      <c r="AS70" s="37">
        <f t="shared" si="30"/>
        <v>9</v>
      </c>
      <c r="AT70" s="45">
        <f t="shared" si="31"/>
        <v>2</v>
      </c>
      <c r="AU70" s="45">
        <f t="shared" si="32"/>
        <v>9</v>
      </c>
      <c r="AV70" s="46">
        <f t="shared" si="33"/>
        <v>209</v>
      </c>
      <c r="AW70" s="37">
        <f t="shared" si="35"/>
        <v>2</v>
      </c>
    </row>
    <row r="71" spans="1:49" ht="12.75">
      <c r="A71" s="49">
        <f t="shared" si="4"/>
        <v>249</v>
      </c>
      <c r="B71" s="50" t="str">
        <f t="shared" si="5"/>
        <v>Dolce</v>
      </c>
      <c r="C71" s="50" t="str">
        <f t="shared" si="6"/>
        <v>Sonn</v>
      </c>
      <c r="D71" s="47">
        <f aca="true" t="shared" si="40" ref="D71:U71">IF(OR(D40="dnf",D40="dsq",D40="ocs",D40="raf"),D$60+1,IF(D40="dnc",IF($AQ71=D$62,"bye",D$60+1),IF(D40="tlx",MAX(D$34:D$58)+1,D40)))</f>
        <v>14</v>
      </c>
      <c r="E71" s="47">
        <f t="shared" si="40"/>
        <v>14</v>
      </c>
      <c r="F71" s="47">
        <f t="shared" si="40"/>
        <v>0</v>
      </c>
      <c r="G71" s="47">
        <f t="shared" si="40"/>
        <v>5</v>
      </c>
      <c r="H71" s="47">
        <f t="shared" si="40"/>
        <v>0</v>
      </c>
      <c r="I71" s="47">
        <f t="shared" si="40"/>
        <v>0</v>
      </c>
      <c r="J71" s="47">
        <f t="shared" si="40"/>
        <v>16</v>
      </c>
      <c r="K71" s="47">
        <f t="shared" si="40"/>
        <v>15</v>
      </c>
      <c r="L71" s="47">
        <f t="shared" si="40"/>
        <v>0</v>
      </c>
      <c r="M71" s="47">
        <f t="shared" si="40"/>
        <v>13</v>
      </c>
      <c r="N71" s="47">
        <f t="shared" si="40"/>
        <v>14</v>
      </c>
      <c r="O71" s="47">
        <f t="shared" si="40"/>
        <v>10</v>
      </c>
      <c r="P71" s="47" t="str">
        <f t="shared" si="40"/>
        <v>bye</v>
      </c>
      <c r="Q71" s="47" t="str">
        <f t="shared" si="40"/>
        <v>bye</v>
      </c>
      <c r="R71" s="47">
        <f t="shared" si="40"/>
        <v>0</v>
      </c>
      <c r="S71" s="47">
        <f t="shared" si="40"/>
        <v>13</v>
      </c>
      <c r="T71" s="47">
        <f t="shared" si="40"/>
        <v>13</v>
      </c>
      <c r="U71" s="47">
        <f t="shared" si="40"/>
        <v>0</v>
      </c>
      <c r="V71" s="47">
        <f t="shared" si="8"/>
        <v>2</v>
      </c>
      <c r="W71" s="47">
        <f t="shared" si="9"/>
        <v>127</v>
      </c>
      <c r="X71" s="47">
        <f t="shared" si="10"/>
        <v>16</v>
      </c>
      <c r="Y71" s="47">
        <f t="shared" si="11"/>
        <v>111</v>
      </c>
      <c r="Z71" s="48">
        <f t="shared" si="12"/>
        <v>135.68182666666664</v>
      </c>
      <c r="AA71" s="49">
        <f t="shared" si="13"/>
        <v>15</v>
      </c>
      <c r="AB71" s="50" t="str">
        <f t="shared" si="14"/>
        <v>Dolce</v>
      </c>
      <c r="AC71" s="85"/>
      <c r="AD71" s="37">
        <f t="shared" si="15"/>
        <v>2</v>
      </c>
      <c r="AE71" s="23">
        <f t="shared" si="16"/>
        <v>28</v>
      </c>
      <c r="AF71" s="24">
        <f t="shared" si="17"/>
        <v>0</v>
      </c>
      <c r="AG71" s="24">
        <f t="shared" si="18"/>
        <v>0</v>
      </c>
      <c r="AH71" s="24">
        <f t="shared" si="19"/>
        <v>0</v>
      </c>
      <c r="AI71" s="24">
        <f t="shared" si="20"/>
        <v>32</v>
      </c>
      <c r="AJ71" s="25">
        <f t="shared" si="21"/>
        <v>26</v>
      </c>
      <c r="AK71" s="23">
        <f t="shared" si="22"/>
        <v>2</v>
      </c>
      <c r="AL71" s="24">
        <f t="shared" si="23"/>
        <v>0</v>
      </c>
      <c r="AM71" s="24">
        <f t="shared" si="24"/>
        <v>0</v>
      </c>
      <c r="AN71" s="24">
        <f t="shared" si="25"/>
        <v>0</v>
      </c>
      <c r="AO71" s="24">
        <f t="shared" si="26"/>
        <v>2</v>
      </c>
      <c r="AP71" s="24">
        <f t="shared" si="27"/>
        <v>2</v>
      </c>
      <c r="AQ71" s="35">
        <f t="shared" si="28"/>
        <v>5</v>
      </c>
      <c r="AR71" s="40">
        <f t="shared" si="29"/>
        <v>1000010033110</v>
      </c>
      <c r="AS71" s="37">
        <f t="shared" si="30"/>
        <v>15</v>
      </c>
      <c r="AT71" s="45">
        <f t="shared" si="31"/>
        <v>13</v>
      </c>
      <c r="AU71" s="45">
        <f t="shared" si="32"/>
        <v>13</v>
      </c>
      <c r="AV71" s="46">
        <f t="shared" si="33"/>
        <v>1313</v>
      </c>
      <c r="AW71" s="37">
        <f t="shared" si="35"/>
        <v>16</v>
      </c>
    </row>
    <row r="72" spans="1:49" ht="12.75">
      <c r="A72" s="49">
        <f t="shared" si="4"/>
        <v>265</v>
      </c>
      <c r="B72" s="50" t="str">
        <f t="shared" si="5"/>
        <v>Gostosa</v>
      </c>
      <c r="C72" s="50" t="str">
        <f t="shared" si="6"/>
        <v>Hayes/Kirchhoff</v>
      </c>
      <c r="D72" s="47">
        <f aca="true" t="shared" si="41" ref="D72:U72">IF(OR(D41="dnf",D41="dsq",D41="ocs",D41="raf"),D$60+1,IF(D41="dnc",IF($AQ72=D$62,"bye",D$60+1),IF(D41="tlx",MAX(D$34:D$58)+1,D41)))</f>
        <v>4</v>
      </c>
      <c r="E72" s="47">
        <f t="shared" si="41"/>
        <v>7</v>
      </c>
      <c r="F72" s="47">
        <f t="shared" si="41"/>
        <v>0</v>
      </c>
      <c r="G72" s="47">
        <f t="shared" si="41"/>
        <v>3</v>
      </c>
      <c r="H72" s="47">
        <f t="shared" si="41"/>
        <v>0</v>
      </c>
      <c r="I72" s="47">
        <f t="shared" si="41"/>
        <v>0</v>
      </c>
      <c r="J72" s="47">
        <f t="shared" si="41"/>
        <v>6</v>
      </c>
      <c r="K72" s="47">
        <f t="shared" si="41"/>
        <v>3</v>
      </c>
      <c r="L72" s="47">
        <f t="shared" si="41"/>
        <v>0</v>
      </c>
      <c r="M72" s="47">
        <f t="shared" si="41"/>
        <v>8</v>
      </c>
      <c r="N72" s="47">
        <f t="shared" si="41"/>
        <v>4</v>
      </c>
      <c r="O72" s="47">
        <f t="shared" si="41"/>
        <v>2</v>
      </c>
      <c r="P72" s="47">
        <f t="shared" si="41"/>
        <v>4</v>
      </c>
      <c r="Q72" s="47">
        <f t="shared" si="41"/>
        <v>5</v>
      </c>
      <c r="R72" s="47">
        <f t="shared" si="41"/>
        <v>0</v>
      </c>
      <c r="S72" s="47" t="str">
        <f t="shared" si="41"/>
        <v>bye</v>
      </c>
      <c r="T72" s="47" t="str">
        <f t="shared" si="41"/>
        <v>bye</v>
      </c>
      <c r="U72" s="47">
        <f t="shared" si="41"/>
        <v>0</v>
      </c>
      <c r="V72" s="47">
        <f t="shared" si="8"/>
        <v>2</v>
      </c>
      <c r="W72" s="47">
        <f t="shared" si="9"/>
        <v>46</v>
      </c>
      <c r="X72" s="47">
        <f t="shared" si="10"/>
        <v>8</v>
      </c>
      <c r="Y72" s="47">
        <f t="shared" si="11"/>
        <v>38</v>
      </c>
      <c r="Z72" s="48">
        <f t="shared" si="12"/>
        <v>46.452484444444444</v>
      </c>
      <c r="AA72" s="49">
        <f t="shared" si="13"/>
        <v>4</v>
      </c>
      <c r="AB72" s="50" t="str">
        <f t="shared" si="14"/>
        <v>Gostosa</v>
      </c>
      <c r="AC72" s="85"/>
      <c r="AD72" s="37">
        <f t="shared" si="15"/>
        <v>1</v>
      </c>
      <c r="AE72" s="23">
        <f t="shared" si="16"/>
        <v>0</v>
      </c>
      <c r="AF72" s="24">
        <f t="shared" si="17"/>
        <v>0</v>
      </c>
      <c r="AG72" s="24">
        <f t="shared" si="18"/>
        <v>0</v>
      </c>
      <c r="AH72" s="24">
        <f t="shared" si="19"/>
        <v>0</v>
      </c>
      <c r="AI72" s="24">
        <f t="shared" si="20"/>
        <v>0</v>
      </c>
      <c r="AJ72" s="25">
        <f t="shared" si="21"/>
        <v>26</v>
      </c>
      <c r="AK72" s="23">
        <f t="shared" si="22"/>
        <v>0</v>
      </c>
      <c r="AL72" s="24">
        <f t="shared" si="23"/>
        <v>0</v>
      </c>
      <c r="AM72" s="24">
        <f t="shared" si="24"/>
        <v>0</v>
      </c>
      <c r="AN72" s="24">
        <f t="shared" si="25"/>
        <v>0</v>
      </c>
      <c r="AO72" s="24">
        <f t="shared" si="26"/>
        <v>0</v>
      </c>
      <c r="AP72" s="24">
        <f t="shared" si="27"/>
        <v>2</v>
      </c>
      <c r="AQ72" s="35">
        <f t="shared" si="28"/>
        <v>6</v>
      </c>
      <c r="AR72" s="40">
        <f t="shared" si="29"/>
        <v>1231111000000000</v>
      </c>
      <c r="AS72" s="37">
        <f t="shared" si="30"/>
        <v>8</v>
      </c>
      <c r="AT72" s="45">
        <f t="shared" si="31"/>
        <v>3.4545454545454546</v>
      </c>
      <c r="AU72" s="45">
        <f t="shared" si="32"/>
        <v>3.4545454545454546</v>
      </c>
      <c r="AV72" s="46">
        <f t="shared" si="33"/>
        <v>348.9090909090909</v>
      </c>
      <c r="AW72" s="37">
        <f t="shared" si="35"/>
        <v>4</v>
      </c>
    </row>
    <row r="73" spans="1:49" ht="12.75">
      <c r="A73" s="49">
        <f t="shared" si="4"/>
        <v>484</v>
      </c>
      <c r="B73" s="50" t="str">
        <f t="shared" si="5"/>
        <v>Jolly Mon</v>
      </c>
      <c r="C73" s="50" t="str">
        <f t="shared" si="6"/>
        <v>LaVin/Rochlis</v>
      </c>
      <c r="D73" s="47" t="str">
        <f aca="true" t="shared" si="42" ref="D73:U73">IF(OR(D42="dnf",D42="dsq",D42="ocs",D42="raf"),D$60+1,IF(D42="dnc",IF($AQ73=D$62,"bye",D$60+1),IF(D42="tlx",MAX(D$34:D$58)+1,D42)))</f>
        <v>bye</v>
      </c>
      <c r="E73" s="47" t="str">
        <f t="shared" si="42"/>
        <v>bye</v>
      </c>
      <c r="F73" s="47">
        <f t="shared" si="42"/>
        <v>0</v>
      </c>
      <c r="G73" s="47">
        <f t="shared" si="42"/>
        <v>5</v>
      </c>
      <c r="H73" s="47">
        <f t="shared" si="42"/>
        <v>0</v>
      </c>
      <c r="I73" s="47">
        <f t="shared" si="42"/>
        <v>0</v>
      </c>
      <c r="J73" s="47">
        <f t="shared" si="42"/>
        <v>8</v>
      </c>
      <c r="K73" s="47">
        <f t="shared" si="42"/>
        <v>10</v>
      </c>
      <c r="L73" s="47">
        <f t="shared" si="42"/>
        <v>0</v>
      </c>
      <c r="M73" s="47">
        <f t="shared" si="42"/>
        <v>14</v>
      </c>
      <c r="N73" s="47">
        <f t="shared" si="42"/>
        <v>13</v>
      </c>
      <c r="O73" s="47">
        <f t="shared" si="42"/>
        <v>14</v>
      </c>
      <c r="P73" s="47">
        <f t="shared" si="42"/>
        <v>12</v>
      </c>
      <c r="Q73" s="47">
        <f t="shared" si="42"/>
        <v>8</v>
      </c>
      <c r="R73" s="47">
        <f t="shared" si="42"/>
        <v>0</v>
      </c>
      <c r="S73" s="47">
        <f t="shared" si="42"/>
        <v>6</v>
      </c>
      <c r="T73" s="47">
        <f t="shared" si="42"/>
        <v>10</v>
      </c>
      <c r="U73" s="47">
        <f t="shared" si="42"/>
        <v>0</v>
      </c>
      <c r="V73" s="47">
        <f t="shared" si="8"/>
        <v>2</v>
      </c>
      <c r="W73" s="47">
        <f t="shared" si="9"/>
        <v>100</v>
      </c>
      <c r="X73" s="47">
        <f t="shared" si="10"/>
        <v>14</v>
      </c>
      <c r="Y73" s="47">
        <f t="shared" si="11"/>
        <v>86</v>
      </c>
      <c r="Z73" s="48">
        <f t="shared" si="12"/>
        <v>105.12424111111112</v>
      </c>
      <c r="AA73" s="49">
        <f t="shared" si="13"/>
        <v>13</v>
      </c>
      <c r="AB73" s="50" t="str">
        <f t="shared" si="14"/>
        <v>Jolly Mon</v>
      </c>
      <c r="AC73" s="37"/>
      <c r="AD73" s="37">
        <f t="shared" si="15"/>
        <v>3</v>
      </c>
      <c r="AE73" s="23">
        <f t="shared" si="16"/>
        <v>28</v>
      </c>
      <c r="AF73" s="24">
        <f t="shared" si="17"/>
        <v>0</v>
      </c>
      <c r="AG73" s="24">
        <f t="shared" si="18"/>
        <v>0</v>
      </c>
      <c r="AH73" s="24">
        <f t="shared" si="19"/>
        <v>0</v>
      </c>
      <c r="AI73" s="24">
        <f t="shared" si="20"/>
        <v>0</v>
      </c>
      <c r="AJ73" s="25">
        <f t="shared" si="21"/>
        <v>0</v>
      </c>
      <c r="AK73" s="23">
        <f t="shared" si="22"/>
        <v>2</v>
      </c>
      <c r="AL73" s="24">
        <f t="shared" si="23"/>
        <v>0</v>
      </c>
      <c r="AM73" s="24">
        <f t="shared" si="24"/>
        <v>0</v>
      </c>
      <c r="AN73" s="24">
        <f t="shared" si="25"/>
        <v>0</v>
      </c>
      <c r="AO73" s="24">
        <f t="shared" si="26"/>
        <v>0</v>
      </c>
      <c r="AP73" s="24">
        <f t="shared" si="27"/>
        <v>0</v>
      </c>
      <c r="AQ73" s="35">
        <f t="shared" si="28"/>
        <v>1</v>
      </c>
      <c r="AR73" s="40">
        <f t="shared" si="29"/>
        <v>1102020112000</v>
      </c>
      <c r="AS73" s="37">
        <f t="shared" si="30"/>
        <v>13</v>
      </c>
      <c r="AT73" s="45">
        <f t="shared" si="31"/>
        <v>10</v>
      </c>
      <c r="AU73" s="45">
        <f t="shared" si="32"/>
        <v>6</v>
      </c>
      <c r="AV73" s="46">
        <f t="shared" si="33"/>
        <v>1006</v>
      </c>
      <c r="AW73" s="37">
        <f t="shared" si="35"/>
        <v>13</v>
      </c>
    </row>
    <row r="74" spans="1:49" ht="12.75">
      <c r="A74" s="49">
        <f t="shared" si="4"/>
        <v>485</v>
      </c>
      <c r="B74" s="50" t="str">
        <f t="shared" si="5"/>
        <v>Argo III</v>
      </c>
      <c r="C74" s="50" t="str">
        <f t="shared" si="6"/>
        <v>J. Thompson</v>
      </c>
      <c r="D74" s="47">
        <f aca="true" t="shared" si="43" ref="D74:U74">IF(OR(D43="dnf",D43="dsq",D43="ocs",D43="raf"),D$60+1,IF(D43="dnc",IF($AQ74=D$62,"bye",D$60+1),IF(D43="tlx",MAX(D$34:D$58)+1,D43)))</f>
        <v>1</v>
      </c>
      <c r="E74" s="47">
        <f t="shared" si="43"/>
        <v>1</v>
      </c>
      <c r="F74" s="47">
        <f t="shared" si="43"/>
        <v>0</v>
      </c>
      <c r="G74" s="47">
        <f t="shared" si="43"/>
        <v>5</v>
      </c>
      <c r="H74" s="47">
        <f t="shared" si="43"/>
        <v>0</v>
      </c>
      <c r="I74" s="47">
        <f t="shared" si="43"/>
        <v>0</v>
      </c>
      <c r="J74" s="47">
        <f t="shared" si="43"/>
        <v>14</v>
      </c>
      <c r="K74" s="47">
        <f t="shared" si="43"/>
        <v>4</v>
      </c>
      <c r="L74" s="47">
        <f t="shared" si="43"/>
        <v>0</v>
      </c>
      <c r="M74" s="47">
        <f t="shared" si="43"/>
        <v>2</v>
      </c>
      <c r="N74" s="47">
        <f t="shared" si="43"/>
        <v>3</v>
      </c>
      <c r="O74" s="47">
        <f t="shared" si="43"/>
        <v>1</v>
      </c>
      <c r="P74" s="47">
        <f t="shared" si="43"/>
        <v>5</v>
      </c>
      <c r="Q74" s="47">
        <f t="shared" si="43"/>
        <v>6</v>
      </c>
      <c r="R74" s="47">
        <f t="shared" si="43"/>
        <v>0</v>
      </c>
      <c r="S74" s="47">
        <f t="shared" si="43"/>
        <v>8</v>
      </c>
      <c r="T74" s="47">
        <f t="shared" si="43"/>
        <v>5</v>
      </c>
      <c r="U74" s="47">
        <f t="shared" si="43"/>
        <v>0</v>
      </c>
      <c r="V74" s="47">
        <f t="shared" si="8"/>
        <v>0</v>
      </c>
      <c r="W74" s="47">
        <f t="shared" si="9"/>
        <v>55</v>
      </c>
      <c r="X74" s="47">
        <f t="shared" si="10"/>
        <v>14</v>
      </c>
      <c r="Y74" s="47">
        <f t="shared" si="11"/>
        <v>41</v>
      </c>
      <c r="Z74" s="48">
        <f t="shared" si="12"/>
        <v>41.00208</v>
      </c>
      <c r="AA74" s="49">
        <f t="shared" si="13"/>
        <v>2</v>
      </c>
      <c r="AB74" s="50" t="str">
        <f t="shared" si="14"/>
        <v>Argo III</v>
      </c>
      <c r="AC74" s="37"/>
      <c r="AD74" s="37">
        <f t="shared" si="15"/>
        <v>14</v>
      </c>
      <c r="AE74" s="23">
        <f t="shared" si="16"/>
        <v>0</v>
      </c>
      <c r="AF74" s="24">
        <f t="shared" si="17"/>
        <v>0</v>
      </c>
      <c r="AG74" s="24">
        <f t="shared" si="18"/>
        <v>0</v>
      </c>
      <c r="AH74" s="24">
        <f t="shared" si="19"/>
        <v>0</v>
      </c>
      <c r="AI74" s="24">
        <f t="shared" si="20"/>
        <v>0</v>
      </c>
      <c r="AJ74" s="25">
        <f t="shared" si="21"/>
        <v>0</v>
      </c>
      <c r="AK74" s="23">
        <f t="shared" si="22"/>
        <v>0</v>
      </c>
      <c r="AL74" s="24">
        <f t="shared" si="23"/>
        <v>0</v>
      </c>
      <c r="AM74" s="24">
        <f t="shared" si="24"/>
        <v>0</v>
      </c>
      <c r="AN74" s="24">
        <f t="shared" si="25"/>
        <v>0</v>
      </c>
      <c r="AO74" s="24">
        <f t="shared" si="26"/>
        <v>0</v>
      </c>
      <c r="AP74" s="24">
        <f t="shared" si="27"/>
        <v>0</v>
      </c>
      <c r="AQ74" s="35">
        <f t="shared" si="28"/>
        <v>0</v>
      </c>
      <c r="AR74" s="40">
        <f t="shared" si="29"/>
        <v>31113101000001000</v>
      </c>
      <c r="AS74" s="37">
        <f t="shared" si="30"/>
        <v>2</v>
      </c>
      <c r="AT74" s="45">
        <f t="shared" si="31"/>
        <v>5</v>
      </c>
      <c r="AU74" s="45">
        <f t="shared" si="32"/>
        <v>8</v>
      </c>
      <c r="AV74" s="46">
        <f t="shared" si="33"/>
        <v>508</v>
      </c>
      <c r="AW74" s="37">
        <f t="shared" si="35"/>
        <v>8</v>
      </c>
    </row>
    <row r="75" spans="1:49" ht="12.75">
      <c r="A75" s="49">
        <f t="shared" si="4"/>
        <v>588</v>
      </c>
      <c r="B75" s="50" t="str">
        <f t="shared" si="5"/>
        <v>Gallant Fox</v>
      </c>
      <c r="C75" s="50" t="str">
        <f t="shared" si="6"/>
        <v>Dempsey</v>
      </c>
      <c r="D75" s="47">
        <f aca="true" t="shared" si="44" ref="D75:U75">IF(OR(D44="dnf",D44="dsq",D44="ocs",D44="raf"),D$60+1,IF(D44="dnc",IF($AQ75=D$62,"bye",D$60+1),IF(D44="tlx",MAX(D$34:D$58)+1,D44)))</f>
        <v>5</v>
      </c>
      <c r="E75" s="47">
        <f t="shared" si="44"/>
        <v>3</v>
      </c>
      <c r="F75" s="47">
        <f t="shared" si="44"/>
        <v>0</v>
      </c>
      <c r="G75" s="47">
        <f t="shared" si="44"/>
        <v>5</v>
      </c>
      <c r="H75" s="47">
        <f t="shared" si="44"/>
        <v>0</v>
      </c>
      <c r="I75" s="47">
        <f t="shared" si="44"/>
        <v>0</v>
      </c>
      <c r="J75" s="47">
        <f t="shared" si="44"/>
        <v>7</v>
      </c>
      <c r="K75" s="47">
        <f t="shared" si="44"/>
        <v>1</v>
      </c>
      <c r="L75" s="47">
        <f t="shared" si="44"/>
        <v>0</v>
      </c>
      <c r="M75" s="47">
        <f t="shared" si="44"/>
        <v>6</v>
      </c>
      <c r="N75" s="47">
        <f t="shared" si="44"/>
        <v>5</v>
      </c>
      <c r="O75" s="47">
        <f t="shared" si="44"/>
        <v>8</v>
      </c>
      <c r="P75" s="47">
        <f t="shared" si="44"/>
        <v>2</v>
      </c>
      <c r="Q75" s="47">
        <f t="shared" si="44"/>
        <v>16</v>
      </c>
      <c r="R75" s="47">
        <f t="shared" si="44"/>
        <v>0</v>
      </c>
      <c r="S75" s="47" t="str">
        <f t="shared" si="44"/>
        <v>bye</v>
      </c>
      <c r="T75" s="47" t="str">
        <f t="shared" si="44"/>
        <v>bye</v>
      </c>
      <c r="U75" s="47">
        <f t="shared" si="44"/>
        <v>0</v>
      </c>
      <c r="V75" s="47">
        <f t="shared" si="8"/>
        <v>2</v>
      </c>
      <c r="W75" s="47">
        <f t="shared" si="9"/>
        <v>58</v>
      </c>
      <c r="X75" s="47">
        <f t="shared" si="10"/>
        <v>16</v>
      </c>
      <c r="Y75" s="47">
        <f t="shared" si="11"/>
        <v>42</v>
      </c>
      <c r="Z75" s="48">
        <f t="shared" si="12"/>
        <v>51.33938333333334</v>
      </c>
      <c r="AA75" s="49">
        <f t="shared" si="13"/>
        <v>5</v>
      </c>
      <c r="AB75" s="50" t="str">
        <f t="shared" si="14"/>
        <v>Gallant Fox</v>
      </c>
      <c r="AC75" s="37"/>
      <c r="AD75" s="37">
        <f t="shared" si="15"/>
        <v>12</v>
      </c>
      <c r="AE75" s="23">
        <f t="shared" si="16"/>
        <v>0</v>
      </c>
      <c r="AF75" s="24">
        <f t="shared" si="17"/>
        <v>0</v>
      </c>
      <c r="AG75" s="24">
        <f t="shared" si="18"/>
        <v>0</v>
      </c>
      <c r="AH75" s="24">
        <f t="shared" si="19"/>
        <v>0</v>
      </c>
      <c r="AI75" s="24">
        <f t="shared" si="20"/>
        <v>0</v>
      </c>
      <c r="AJ75" s="25">
        <f t="shared" si="21"/>
        <v>26</v>
      </c>
      <c r="AK75" s="23">
        <f t="shared" si="22"/>
        <v>0</v>
      </c>
      <c r="AL75" s="24">
        <f t="shared" si="23"/>
        <v>0</v>
      </c>
      <c r="AM75" s="24">
        <f t="shared" si="24"/>
        <v>0</v>
      </c>
      <c r="AN75" s="24">
        <f t="shared" si="25"/>
        <v>0</v>
      </c>
      <c r="AO75" s="24">
        <f t="shared" si="26"/>
        <v>0</v>
      </c>
      <c r="AP75" s="24">
        <f t="shared" si="27"/>
        <v>2</v>
      </c>
      <c r="AQ75" s="35">
        <f t="shared" si="28"/>
        <v>6</v>
      </c>
      <c r="AR75" s="40">
        <f t="shared" si="29"/>
        <v>11103111000000010</v>
      </c>
      <c r="AS75" s="37">
        <f t="shared" si="30"/>
        <v>6</v>
      </c>
      <c r="AT75" s="45">
        <f t="shared" si="31"/>
        <v>3.8181818181818183</v>
      </c>
      <c r="AU75" s="45">
        <f t="shared" si="32"/>
        <v>3.8181818181818183</v>
      </c>
      <c r="AV75" s="46">
        <f t="shared" si="33"/>
        <v>385.6363636363636</v>
      </c>
      <c r="AW75" s="37">
        <f t="shared" si="35"/>
        <v>5</v>
      </c>
    </row>
    <row r="76" spans="1:49" ht="12.75">
      <c r="A76" s="49">
        <f t="shared" si="4"/>
        <v>676</v>
      </c>
      <c r="B76" s="50" t="str">
        <f t="shared" si="5"/>
        <v>Paradox</v>
      </c>
      <c r="C76" s="50" t="str">
        <f t="shared" si="6"/>
        <v>Stowe</v>
      </c>
      <c r="D76" s="47">
        <f aca="true" t="shared" si="45" ref="D76:U76">IF(OR(D45="dnf",D45="dsq",D45="ocs",D45="raf"),D$60+1,IF(D45="dnc",IF($AQ76=D$62,"bye",D$60+1),IF(D45="tlx",MAX(D$34:D$58)+1,D45)))</f>
        <v>11</v>
      </c>
      <c r="E76" s="47">
        <f t="shared" si="45"/>
        <v>8</v>
      </c>
      <c r="F76" s="47">
        <f t="shared" si="45"/>
        <v>0</v>
      </c>
      <c r="G76" s="47">
        <f t="shared" si="45"/>
        <v>5</v>
      </c>
      <c r="H76" s="47">
        <f t="shared" si="45"/>
        <v>0</v>
      </c>
      <c r="I76" s="47">
        <f t="shared" si="45"/>
        <v>0</v>
      </c>
      <c r="J76" s="47">
        <f t="shared" si="45"/>
        <v>11</v>
      </c>
      <c r="K76" s="47">
        <f t="shared" si="45"/>
        <v>14</v>
      </c>
      <c r="L76" s="47">
        <f t="shared" si="45"/>
        <v>0</v>
      </c>
      <c r="M76" s="47">
        <f t="shared" si="45"/>
        <v>16</v>
      </c>
      <c r="N76" s="47">
        <f t="shared" si="45"/>
        <v>11</v>
      </c>
      <c r="O76" s="47">
        <f t="shared" si="45"/>
        <v>7</v>
      </c>
      <c r="P76" s="47">
        <f t="shared" si="45"/>
        <v>9</v>
      </c>
      <c r="Q76" s="47">
        <f t="shared" si="45"/>
        <v>9</v>
      </c>
      <c r="R76" s="47">
        <f t="shared" si="45"/>
        <v>0</v>
      </c>
      <c r="S76" s="47">
        <f t="shared" si="45"/>
        <v>10</v>
      </c>
      <c r="T76" s="47">
        <f t="shared" si="45"/>
        <v>8</v>
      </c>
      <c r="U76" s="47">
        <f t="shared" si="45"/>
        <v>0</v>
      </c>
      <c r="V76" s="47">
        <f t="shared" si="8"/>
        <v>0</v>
      </c>
      <c r="W76" s="47">
        <f t="shared" si="9"/>
        <v>119</v>
      </c>
      <c r="X76" s="47">
        <f t="shared" si="10"/>
        <v>16</v>
      </c>
      <c r="Y76" s="47">
        <f t="shared" si="11"/>
        <v>103</v>
      </c>
      <c r="Z76" s="48">
        <f t="shared" si="12"/>
        <v>103.01411</v>
      </c>
      <c r="AA76" s="49">
        <f t="shared" si="13"/>
        <v>11</v>
      </c>
      <c r="AB76" s="50" t="str">
        <f t="shared" si="14"/>
        <v>Paradox</v>
      </c>
      <c r="AC76" s="37"/>
      <c r="AD76" s="37">
        <f t="shared" si="15"/>
        <v>6</v>
      </c>
      <c r="AE76" s="23">
        <f t="shared" si="16"/>
        <v>0</v>
      </c>
      <c r="AF76" s="24">
        <f t="shared" si="17"/>
        <v>0</v>
      </c>
      <c r="AG76" s="24">
        <f t="shared" si="18"/>
        <v>0</v>
      </c>
      <c r="AH76" s="24">
        <f t="shared" si="19"/>
        <v>0</v>
      </c>
      <c r="AI76" s="24">
        <f t="shared" si="20"/>
        <v>0</v>
      </c>
      <c r="AJ76" s="25">
        <f t="shared" si="21"/>
        <v>0</v>
      </c>
      <c r="AK76" s="23">
        <f t="shared" si="22"/>
        <v>0</v>
      </c>
      <c r="AL76" s="24">
        <f t="shared" si="23"/>
        <v>0</v>
      </c>
      <c r="AM76" s="24">
        <f t="shared" si="24"/>
        <v>0</v>
      </c>
      <c r="AN76" s="24">
        <f t="shared" si="25"/>
        <v>0</v>
      </c>
      <c r="AO76" s="24">
        <f t="shared" si="26"/>
        <v>0</v>
      </c>
      <c r="AP76" s="24">
        <f t="shared" si="27"/>
        <v>0</v>
      </c>
      <c r="AQ76" s="35">
        <f t="shared" si="28"/>
        <v>0</v>
      </c>
      <c r="AR76" s="40">
        <f t="shared" si="29"/>
        <v>1012213001010</v>
      </c>
      <c r="AS76" s="37">
        <f t="shared" si="30"/>
        <v>14</v>
      </c>
      <c r="AT76" s="45">
        <f t="shared" si="31"/>
        <v>8</v>
      </c>
      <c r="AU76" s="45">
        <f t="shared" si="32"/>
        <v>10</v>
      </c>
      <c r="AV76" s="46">
        <f t="shared" si="33"/>
        <v>810</v>
      </c>
      <c r="AW76" s="37">
        <f t="shared" si="35"/>
        <v>11</v>
      </c>
    </row>
    <row r="77" spans="1:49" ht="12.75">
      <c r="A77" s="49">
        <f t="shared" si="4"/>
        <v>679</v>
      </c>
      <c r="B77" s="50" t="str">
        <f t="shared" si="5"/>
        <v>Misty-two-six</v>
      </c>
      <c r="C77" s="50" t="str">
        <f t="shared" si="6"/>
        <v>Sibson</v>
      </c>
      <c r="D77" s="47">
        <f aca="true" t="shared" si="46" ref="D77:U77">IF(OR(D46="dnf",D46="dsq",D46="ocs",D46="raf"),D$60+1,IF(D46="dnc",IF($AQ77=D$62,"bye",D$60+1),IF(D46="tlx",MAX(D$34:D$58)+1,D46)))</f>
        <v>7</v>
      </c>
      <c r="E77" s="47">
        <f t="shared" si="46"/>
        <v>14</v>
      </c>
      <c r="F77" s="47">
        <f t="shared" si="46"/>
        <v>0</v>
      </c>
      <c r="G77" s="47">
        <f t="shared" si="46"/>
        <v>17</v>
      </c>
      <c r="H77" s="47">
        <f t="shared" si="46"/>
        <v>0</v>
      </c>
      <c r="I77" s="47">
        <f t="shared" si="46"/>
        <v>0</v>
      </c>
      <c r="J77" s="47">
        <f t="shared" si="46"/>
        <v>4</v>
      </c>
      <c r="K77" s="47">
        <f t="shared" si="46"/>
        <v>12</v>
      </c>
      <c r="L77" s="47">
        <f t="shared" si="46"/>
        <v>0</v>
      </c>
      <c r="M77" s="47">
        <f t="shared" si="46"/>
        <v>12</v>
      </c>
      <c r="N77" s="47">
        <f t="shared" si="46"/>
        <v>15</v>
      </c>
      <c r="O77" s="47">
        <f t="shared" si="46"/>
        <v>17</v>
      </c>
      <c r="P77" s="47">
        <f t="shared" si="46"/>
        <v>13</v>
      </c>
      <c r="Q77" s="47">
        <f t="shared" si="46"/>
        <v>14</v>
      </c>
      <c r="R77" s="47">
        <f t="shared" si="46"/>
        <v>0</v>
      </c>
      <c r="S77" s="47">
        <f t="shared" si="46"/>
        <v>5</v>
      </c>
      <c r="T77" s="47">
        <f t="shared" si="46"/>
        <v>11</v>
      </c>
      <c r="U77" s="47">
        <f t="shared" si="46"/>
        <v>0</v>
      </c>
      <c r="V77" s="47">
        <f t="shared" si="8"/>
        <v>0</v>
      </c>
      <c r="W77" s="47">
        <f t="shared" si="9"/>
        <v>141</v>
      </c>
      <c r="X77" s="47">
        <f t="shared" si="10"/>
        <v>17</v>
      </c>
      <c r="Y77" s="47">
        <f t="shared" si="11"/>
        <v>124</v>
      </c>
      <c r="Z77" s="48">
        <f t="shared" si="12"/>
        <v>124.01214</v>
      </c>
      <c r="AA77" s="49">
        <f t="shared" si="13"/>
        <v>14</v>
      </c>
      <c r="AB77" s="50" t="str">
        <f t="shared" si="14"/>
        <v>Misty-two-six</v>
      </c>
      <c r="AC77" s="37"/>
      <c r="AD77" s="37">
        <f t="shared" si="15"/>
        <v>9</v>
      </c>
      <c r="AE77" s="23">
        <f t="shared" si="16"/>
        <v>0</v>
      </c>
      <c r="AF77" s="24">
        <f t="shared" si="17"/>
        <v>0</v>
      </c>
      <c r="AG77" s="24">
        <f t="shared" si="18"/>
        <v>0</v>
      </c>
      <c r="AH77" s="24">
        <f t="shared" si="19"/>
        <v>0</v>
      </c>
      <c r="AI77" s="24">
        <f t="shared" si="20"/>
        <v>0</v>
      </c>
      <c r="AJ77" s="25">
        <f t="shared" si="21"/>
        <v>0</v>
      </c>
      <c r="AK77" s="23">
        <f t="shared" si="22"/>
        <v>0</v>
      </c>
      <c r="AL77" s="24">
        <f t="shared" si="23"/>
        <v>0</v>
      </c>
      <c r="AM77" s="24">
        <f t="shared" si="24"/>
        <v>0</v>
      </c>
      <c r="AN77" s="24">
        <f t="shared" si="25"/>
        <v>0</v>
      </c>
      <c r="AO77" s="24">
        <f t="shared" si="26"/>
        <v>0</v>
      </c>
      <c r="AP77" s="24">
        <f t="shared" si="27"/>
        <v>0</v>
      </c>
      <c r="AQ77" s="35">
        <f t="shared" si="28"/>
        <v>0</v>
      </c>
      <c r="AR77" s="40">
        <f t="shared" si="29"/>
        <v>11010001212102</v>
      </c>
      <c r="AS77" s="37">
        <f t="shared" si="30"/>
        <v>12</v>
      </c>
      <c r="AT77" s="45">
        <f t="shared" si="31"/>
        <v>11</v>
      </c>
      <c r="AU77" s="45">
        <f t="shared" si="32"/>
        <v>5</v>
      </c>
      <c r="AV77" s="46">
        <f t="shared" si="33"/>
        <v>1105</v>
      </c>
      <c r="AW77" s="37">
        <f t="shared" si="35"/>
        <v>14</v>
      </c>
    </row>
    <row r="78" spans="1:49" ht="12.75">
      <c r="A78" s="49">
        <f t="shared" si="4"/>
        <v>220</v>
      </c>
      <c r="B78" s="50" t="str">
        <f t="shared" si="5"/>
        <v>Stercus Accidit</v>
      </c>
      <c r="C78" s="50" t="str">
        <f t="shared" si="6"/>
        <v>Blais</v>
      </c>
      <c r="D78" s="47">
        <f aca="true" t="shared" si="47" ref="D78:U78">IF(OR(D47="dnf",D47="dsq",D47="ocs",D47="raf"),D$60+1,IF(D47="dnc",IF($AQ78=D$62,"bye",D$60+1),IF(D47="tlx",MAX(D$34:D$58)+1,D47)))</f>
        <v>12</v>
      </c>
      <c r="E78" s="47">
        <f t="shared" si="47"/>
        <v>12</v>
      </c>
      <c r="F78" s="47">
        <f t="shared" si="47"/>
        <v>0</v>
      </c>
      <c r="G78" s="47">
        <f t="shared" si="47"/>
        <v>5</v>
      </c>
      <c r="H78" s="47">
        <f t="shared" si="47"/>
        <v>0</v>
      </c>
      <c r="I78" s="47">
        <f t="shared" si="47"/>
        <v>0</v>
      </c>
      <c r="J78" s="47">
        <f t="shared" si="47"/>
        <v>13</v>
      </c>
      <c r="K78" s="47">
        <f t="shared" si="47"/>
        <v>13</v>
      </c>
      <c r="L78" s="47">
        <f t="shared" si="47"/>
        <v>0</v>
      </c>
      <c r="M78" s="47">
        <f t="shared" si="47"/>
        <v>7</v>
      </c>
      <c r="N78" s="47">
        <f t="shared" si="47"/>
        <v>6</v>
      </c>
      <c r="O78" s="47">
        <f t="shared" si="47"/>
        <v>5</v>
      </c>
      <c r="P78" s="47">
        <f t="shared" si="47"/>
        <v>7</v>
      </c>
      <c r="Q78" s="47">
        <f t="shared" si="47"/>
        <v>10</v>
      </c>
      <c r="R78" s="47">
        <f t="shared" si="47"/>
        <v>0</v>
      </c>
      <c r="S78" s="47">
        <f t="shared" si="47"/>
        <v>4</v>
      </c>
      <c r="T78" s="47">
        <f t="shared" si="47"/>
        <v>7</v>
      </c>
      <c r="U78" s="47">
        <f t="shared" si="47"/>
        <v>0</v>
      </c>
      <c r="V78" s="47">
        <f t="shared" si="8"/>
        <v>0</v>
      </c>
      <c r="W78" s="47">
        <f t="shared" si="9"/>
        <v>101</v>
      </c>
      <c r="X78" s="47">
        <f t="shared" si="10"/>
        <v>13</v>
      </c>
      <c r="Y78" s="47">
        <f t="shared" si="11"/>
        <v>88</v>
      </c>
      <c r="Z78" s="48">
        <f t="shared" si="12"/>
        <v>88.0111</v>
      </c>
      <c r="AA78" s="49">
        <f t="shared" si="13"/>
        <v>10</v>
      </c>
      <c r="AB78" s="50" t="str">
        <f t="shared" si="14"/>
        <v>Stercus Accidit</v>
      </c>
      <c r="AC78" s="37"/>
      <c r="AD78" s="37">
        <f t="shared" si="15"/>
        <v>13</v>
      </c>
      <c r="AE78" s="23">
        <f t="shared" si="16"/>
        <v>0</v>
      </c>
      <c r="AF78" s="24">
        <f t="shared" si="17"/>
        <v>0</v>
      </c>
      <c r="AG78" s="24">
        <f t="shared" si="18"/>
        <v>0</v>
      </c>
      <c r="AH78" s="24">
        <f t="shared" si="19"/>
        <v>0</v>
      </c>
      <c r="AI78" s="24">
        <f t="shared" si="20"/>
        <v>0</v>
      </c>
      <c r="AJ78" s="25">
        <f t="shared" si="21"/>
        <v>0</v>
      </c>
      <c r="AK78" s="23">
        <f t="shared" si="22"/>
        <v>0</v>
      </c>
      <c r="AL78" s="24">
        <f t="shared" si="23"/>
        <v>0</v>
      </c>
      <c r="AM78" s="24">
        <f t="shared" si="24"/>
        <v>0</v>
      </c>
      <c r="AN78" s="24">
        <f t="shared" si="25"/>
        <v>0</v>
      </c>
      <c r="AO78" s="24">
        <f t="shared" si="26"/>
        <v>0</v>
      </c>
      <c r="AP78" s="24">
        <f t="shared" si="27"/>
        <v>0</v>
      </c>
      <c r="AQ78" s="35">
        <f t="shared" si="28"/>
        <v>0</v>
      </c>
      <c r="AR78" s="40">
        <f t="shared" si="29"/>
        <v>12130010220000</v>
      </c>
      <c r="AS78" s="37">
        <f t="shared" si="30"/>
        <v>11</v>
      </c>
      <c r="AT78" s="45">
        <f t="shared" si="31"/>
        <v>7</v>
      </c>
      <c r="AU78" s="45">
        <f t="shared" si="32"/>
        <v>4</v>
      </c>
      <c r="AV78" s="46">
        <f t="shared" si="33"/>
        <v>704</v>
      </c>
      <c r="AW78" s="37">
        <f t="shared" si="35"/>
        <v>10</v>
      </c>
    </row>
    <row r="79" spans="1:49" ht="12.75">
      <c r="A79" s="49">
        <f t="shared" si="4"/>
        <v>667</v>
      </c>
      <c r="B79" s="50" t="str">
        <f t="shared" si="5"/>
        <v>Pressure</v>
      </c>
      <c r="C79" s="50" t="str">
        <f t="shared" si="6"/>
        <v>Nickerson</v>
      </c>
      <c r="D79" s="47">
        <f aca="true" t="shared" si="48" ref="D79:U79">IF(OR(D48="dnf",D48="dsq",D48="ocs",D48="raf"),D$60+1,IF(D48="dnc",IF($AQ79=D$62,"bye",D$60+1),IF(D48="tlx",MAX(D$34:D$58)+1,D48)))</f>
        <v>6</v>
      </c>
      <c r="E79" s="47">
        <f t="shared" si="48"/>
        <v>5</v>
      </c>
      <c r="F79" s="47">
        <f t="shared" si="48"/>
        <v>0</v>
      </c>
      <c r="G79" s="47">
        <f t="shared" si="48"/>
        <v>4</v>
      </c>
      <c r="H79" s="47">
        <f t="shared" si="48"/>
        <v>0</v>
      </c>
      <c r="I79" s="47">
        <f t="shared" si="48"/>
        <v>0</v>
      </c>
      <c r="J79" s="47">
        <f t="shared" si="48"/>
        <v>3</v>
      </c>
      <c r="K79" s="47">
        <f t="shared" si="48"/>
        <v>2</v>
      </c>
      <c r="L79" s="47">
        <f t="shared" si="48"/>
        <v>0</v>
      </c>
      <c r="M79" s="47">
        <f t="shared" si="48"/>
        <v>4</v>
      </c>
      <c r="N79" s="47">
        <f t="shared" si="48"/>
        <v>2</v>
      </c>
      <c r="O79" s="47">
        <f t="shared" si="48"/>
        <v>4</v>
      </c>
      <c r="P79" s="47">
        <f t="shared" si="48"/>
        <v>3</v>
      </c>
      <c r="Q79" s="47">
        <f t="shared" si="48"/>
        <v>2</v>
      </c>
      <c r="R79" s="47">
        <f t="shared" si="48"/>
        <v>0</v>
      </c>
      <c r="S79" s="47">
        <f t="shared" si="48"/>
        <v>2</v>
      </c>
      <c r="T79" s="47">
        <f t="shared" si="48"/>
        <v>1</v>
      </c>
      <c r="U79" s="47">
        <f t="shared" si="48"/>
        <v>0</v>
      </c>
      <c r="V79" s="47">
        <f t="shared" si="8"/>
        <v>0</v>
      </c>
      <c r="W79" s="47">
        <f t="shared" si="9"/>
        <v>38</v>
      </c>
      <c r="X79" s="47">
        <f t="shared" si="10"/>
        <v>6</v>
      </c>
      <c r="Y79" s="47">
        <f t="shared" si="11"/>
        <v>32</v>
      </c>
      <c r="Z79" s="48">
        <f t="shared" si="12"/>
        <v>32.00401</v>
      </c>
      <c r="AA79" s="49">
        <f t="shared" si="13"/>
        <v>1</v>
      </c>
      <c r="AB79" s="50" t="str">
        <f t="shared" si="14"/>
        <v>Pressure</v>
      </c>
      <c r="AC79" s="37"/>
      <c r="AD79" s="37">
        <f t="shared" si="15"/>
        <v>7</v>
      </c>
      <c r="AE79" s="23">
        <f t="shared" si="16"/>
        <v>0</v>
      </c>
      <c r="AF79" s="24">
        <f t="shared" si="17"/>
        <v>0</v>
      </c>
      <c r="AG79" s="24">
        <f t="shared" si="18"/>
        <v>0</v>
      </c>
      <c r="AH79" s="24">
        <f t="shared" si="19"/>
        <v>0</v>
      </c>
      <c r="AI79" s="24">
        <f t="shared" si="20"/>
        <v>0</v>
      </c>
      <c r="AJ79" s="25">
        <f t="shared" si="21"/>
        <v>0</v>
      </c>
      <c r="AK79" s="23">
        <f t="shared" si="22"/>
        <v>0</v>
      </c>
      <c r="AL79" s="24">
        <f t="shared" si="23"/>
        <v>0</v>
      </c>
      <c r="AM79" s="24">
        <f t="shared" si="24"/>
        <v>0</v>
      </c>
      <c r="AN79" s="24">
        <f t="shared" si="25"/>
        <v>0</v>
      </c>
      <c r="AO79" s="24">
        <f t="shared" si="26"/>
        <v>0</v>
      </c>
      <c r="AP79" s="24">
        <f t="shared" si="27"/>
        <v>0</v>
      </c>
      <c r="AQ79" s="35">
        <f t="shared" si="28"/>
        <v>0</v>
      </c>
      <c r="AR79" s="40">
        <f t="shared" si="29"/>
        <v>14231100000000000</v>
      </c>
      <c r="AS79" s="37">
        <f t="shared" si="30"/>
        <v>4</v>
      </c>
      <c r="AT79" s="45">
        <f t="shared" si="31"/>
        <v>1</v>
      </c>
      <c r="AU79" s="45">
        <f t="shared" si="32"/>
        <v>2</v>
      </c>
      <c r="AV79" s="46">
        <f t="shared" si="33"/>
        <v>102</v>
      </c>
      <c r="AW79" s="37">
        <f t="shared" si="35"/>
        <v>1</v>
      </c>
    </row>
    <row r="80" spans="1:49" ht="12.75">
      <c r="A80" s="49">
        <f t="shared" si="4"/>
        <v>154</v>
      </c>
      <c r="B80" s="50" t="str">
        <f t="shared" si="5"/>
        <v>Panic-A-Track</v>
      </c>
      <c r="C80" s="50" t="str">
        <f t="shared" si="6"/>
        <v>Gilchrist</v>
      </c>
      <c r="D80" s="47">
        <f aca="true" t="shared" si="49" ref="D80:U80">IF(OR(D49="dnf",D49="dsq",D49="ocs",D49="raf"),D$60+1,IF(D49="dnc",IF($AQ80=D$62,"bye",D$60+1),IF(D49="tlx",MAX(D$34:D$58)+1,D49)))</f>
        <v>14</v>
      </c>
      <c r="E80" s="47">
        <f t="shared" si="49"/>
        <v>14</v>
      </c>
      <c r="F80" s="47">
        <f t="shared" si="49"/>
        <v>0</v>
      </c>
      <c r="G80" s="47">
        <f t="shared" si="49"/>
        <v>17</v>
      </c>
      <c r="H80" s="47">
        <f t="shared" si="49"/>
        <v>0</v>
      </c>
      <c r="I80" s="47">
        <f t="shared" si="49"/>
        <v>0</v>
      </c>
      <c r="J80" s="47">
        <f t="shared" si="49"/>
        <v>17</v>
      </c>
      <c r="K80" s="47">
        <f t="shared" si="49"/>
        <v>17</v>
      </c>
      <c r="L80" s="47">
        <f t="shared" si="49"/>
        <v>0</v>
      </c>
      <c r="M80" s="47" t="str">
        <f t="shared" si="49"/>
        <v>bye</v>
      </c>
      <c r="N80" s="47" t="str">
        <f t="shared" si="49"/>
        <v>bye</v>
      </c>
      <c r="O80" s="47" t="str">
        <f t="shared" si="49"/>
        <v>bye</v>
      </c>
      <c r="P80" s="47">
        <f t="shared" si="49"/>
        <v>16</v>
      </c>
      <c r="Q80" s="47">
        <f t="shared" si="49"/>
        <v>16</v>
      </c>
      <c r="R80" s="47">
        <f t="shared" si="49"/>
        <v>0</v>
      </c>
      <c r="S80" s="47">
        <f t="shared" si="49"/>
        <v>13</v>
      </c>
      <c r="T80" s="47">
        <f t="shared" si="49"/>
        <v>13</v>
      </c>
      <c r="U80" s="47">
        <f t="shared" si="49"/>
        <v>0</v>
      </c>
      <c r="V80" s="47">
        <f t="shared" si="8"/>
        <v>3</v>
      </c>
      <c r="W80" s="47">
        <f t="shared" si="9"/>
        <v>137</v>
      </c>
      <c r="X80" s="47">
        <f t="shared" si="10"/>
        <v>17</v>
      </c>
      <c r="Y80" s="47">
        <f t="shared" si="11"/>
        <v>120</v>
      </c>
      <c r="Z80" s="48">
        <f t="shared" si="12"/>
        <v>165.01716</v>
      </c>
      <c r="AA80" s="49">
        <f t="shared" si="13"/>
        <v>17</v>
      </c>
      <c r="AB80" s="50" t="str">
        <f t="shared" si="14"/>
        <v>Panic-A-Track</v>
      </c>
      <c r="AC80" s="37"/>
      <c r="AD80" s="37">
        <f>MATCH(AA111,AA$65:AA$89,0)</f>
        <v>17</v>
      </c>
      <c r="AE80" s="23">
        <f t="shared" si="16"/>
        <v>28</v>
      </c>
      <c r="AF80" s="24">
        <f t="shared" si="17"/>
        <v>17</v>
      </c>
      <c r="AG80" s="24">
        <f t="shared" si="18"/>
        <v>34</v>
      </c>
      <c r="AH80" s="24">
        <f t="shared" si="19"/>
        <v>51</v>
      </c>
      <c r="AI80" s="24">
        <f t="shared" si="20"/>
        <v>32</v>
      </c>
      <c r="AJ80" s="25">
        <f t="shared" si="21"/>
        <v>26</v>
      </c>
      <c r="AK80" s="23">
        <f t="shared" si="22"/>
        <v>2</v>
      </c>
      <c r="AL80" s="24">
        <f t="shared" si="23"/>
        <v>1</v>
      </c>
      <c r="AM80" s="24">
        <f t="shared" si="24"/>
        <v>2</v>
      </c>
      <c r="AN80" s="24">
        <f t="shared" si="25"/>
        <v>3</v>
      </c>
      <c r="AO80" s="24">
        <f t="shared" si="26"/>
        <v>2</v>
      </c>
      <c r="AP80" s="24">
        <f t="shared" si="27"/>
        <v>2</v>
      </c>
      <c r="AQ80" s="35">
        <f t="shared" si="28"/>
        <v>4</v>
      </c>
      <c r="AR80" s="40">
        <f t="shared" si="29"/>
        <v>22023</v>
      </c>
      <c r="AS80" s="37">
        <f t="shared" si="30"/>
        <v>17</v>
      </c>
      <c r="AT80" s="45">
        <f t="shared" si="31"/>
        <v>13</v>
      </c>
      <c r="AU80" s="45">
        <f t="shared" si="32"/>
        <v>13</v>
      </c>
      <c r="AV80" s="46">
        <f t="shared" si="33"/>
        <v>1313</v>
      </c>
      <c r="AW80" s="37">
        <f t="shared" si="35"/>
        <v>16</v>
      </c>
    </row>
    <row r="81" spans="1:49" ht="12.75">
      <c r="A81" s="49">
        <f t="shared" si="4"/>
        <v>97</v>
      </c>
      <c r="B81" s="50" t="str">
        <f t="shared" si="5"/>
        <v>Schatz</v>
      </c>
      <c r="C81" s="50" t="str">
        <f t="shared" si="6"/>
        <v>Herte</v>
      </c>
      <c r="D81" s="47" t="str">
        <f aca="true" t="shared" si="50" ref="D81:U81">IF(OR(D50="dnf",D50="dsq",D50="ocs",D50="raf"),D$60+1,IF(D50="dnc",IF($AQ81=D$62,"bye",D$60+1),IF(D50="tlx",MAX(D$34:D$58)+1,D50)))</f>
        <v>bye</v>
      </c>
      <c r="E81" s="47" t="str">
        <f t="shared" si="50"/>
        <v>bye</v>
      </c>
      <c r="F81" s="47">
        <f t="shared" si="50"/>
        <v>0</v>
      </c>
      <c r="G81" s="47">
        <f t="shared" si="50"/>
        <v>5</v>
      </c>
      <c r="H81" s="47">
        <f t="shared" si="50"/>
        <v>0</v>
      </c>
      <c r="I81" s="47">
        <f t="shared" si="50"/>
        <v>0</v>
      </c>
      <c r="J81" s="47">
        <f t="shared" si="50"/>
        <v>15</v>
      </c>
      <c r="K81" s="47">
        <f t="shared" si="50"/>
        <v>16</v>
      </c>
      <c r="L81" s="47">
        <f t="shared" si="50"/>
        <v>0</v>
      </c>
      <c r="M81" s="47">
        <f t="shared" si="50"/>
        <v>15</v>
      </c>
      <c r="N81" s="47">
        <f t="shared" si="50"/>
        <v>16</v>
      </c>
      <c r="O81" s="47">
        <f t="shared" si="50"/>
        <v>17</v>
      </c>
      <c r="P81" s="47">
        <f t="shared" si="50"/>
        <v>15</v>
      </c>
      <c r="Q81" s="47">
        <f t="shared" si="50"/>
        <v>13</v>
      </c>
      <c r="R81" s="47">
        <f t="shared" si="50"/>
        <v>0</v>
      </c>
      <c r="S81" s="47">
        <f t="shared" si="50"/>
        <v>12</v>
      </c>
      <c r="T81" s="47">
        <f t="shared" si="50"/>
        <v>12</v>
      </c>
      <c r="U81" s="47">
        <f t="shared" si="50"/>
        <v>0</v>
      </c>
      <c r="V81" s="47">
        <f t="shared" si="8"/>
        <v>2</v>
      </c>
      <c r="W81" s="47">
        <f t="shared" si="9"/>
        <v>136</v>
      </c>
      <c r="X81" s="47">
        <f t="shared" si="10"/>
        <v>17</v>
      </c>
      <c r="Y81" s="47">
        <f t="shared" si="11"/>
        <v>119</v>
      </c>
      <c r="Z81" s="48">
        <f t="shared" si="12"/>
        <v>145.46059444444444</v>
      </c>
      <c r="AA81" s="49">
        <f t="shared" si="13"/>
        <v>16</v>
      </c>
      <c r="AB81" s="50" t="str">
        <f t="shared" si="14"/>
        <v>Schatz</v>
      </c>
      <c r="AC81" s="37"/>
      <c r="AD81" s="37">
        <f aca="true" t="shared" si="51" ref="AD81:AD89">IF(AA112="",0,MATCH(AA112,AA$65:AA$89,0))</f>
        <v>16</v>
      </c>
      <c r="AE81" s="23">
        <f t="shared" si="16"/>
        <v>28</v>
      </c>
      <c r="AF81" s="24">
        <f t="shared" si="17"/>
        <v>0</v>
      </c>
      <c r="AG81" s="24">
        <f t="shared" si="18"/>
        <v>0</v>
      </c>
      <c r="AH81" s="24">
        <f t="shared" si="19"/>
        <v>0</v>
      </c>
      <c r="AI81" s="24">
        <f t="shared" si="20"/>
        <v>0</v>
      </c>
      <c r="AJ81" s="25">
        <f t="shared" si="21"/>
        <v>0</v>
      </c>
      <c r="AK81" s="23">
        <f t="shared" si="22"/>
        <v>2</v>
      </c>
      <c r="AL81" s="24">
        <f t="shared" si="23"/>
        <v>0</v>
      </c>
      <c r="AM81" s="24">
        <f t="shared" si="24"/>
        <v>0</v>
      </c>
      <c r="AN81" s="24">
        <f t="shared" si="25"/>
        <v>0</v>
      </c>
      <c r="AO81" s="24">
        <f t="shared" si="26"/>
        <v>0</v>
      </c>
      <c r="AP81" s="24">
        <f t="shared" si="27"/>
        <v>0</v>
      </c>
      <c r="AQ81" s="35">
        <f t="shared" si="28"/>
        <v>1</v>
      </c>
      <c r="AR81" s="40">
        <f t="shared" si="29"/>
        <v>1000000210321</v>
      </c>
      <c r="AS81" s="37">
        <f t="shared" si="30"/>
        <v>16</v>
      </c>
      <c r="AT81" s="45">
        <f t="shared" si="31"/>
        <v>12</v>
      </c>
      <c r="AU81" s="45">
        <f t="shared" si="32"/>
        <v>12</v>
      </c>
      <c r="AV81" s="46">
        <f t="shared" si="33"/>
        <v>1212</v>
      </c>
      <c r="AW81" s="37">
        <f t="shared" si="35"/>
        <v>15</v>
      </c>
    </row>
    <row r="82" spans="1:49" ht="12.75">
      <c r="A82" s="49">
        <f t="shared" si="4"/>
        <v>82</v>
      </c>
      <c r="B82" s="50" t="str">
        <f t="shared" si="5"/>
        <v>Sole Survivor</v>
      </c>
      <c r="C82" s="50" t="str">
        <f t="shared" si="6"/>
        <v>Lemaire</v>
      </c>
      <c r="D82" s="47">
        <f aca="true" t="shared" si="52" ref="D82:U82">IF(OR(D51="dnf",D51="dsq",D51="ocs",D51="raf"),D$60+1,IF(D51="dnc",IF($AQ82=D$62,"bye",D$60+1),IF(D51="tlx",MAX(D$34:D$58)+1,D51)))</f>
        <v>0</v>
      </c>
      <c r="E82" s="47">
        <f t="shared" si="52"/>
        <v>0</v>
      </c>
      <c r="F82" s="47">
        <f t="shared" si="52"/>
        <v>0</v>
      </c>
      <c r="G82" s="47">
        <f t="shared" si="52"/>
        <v>0</v>
      </c>
      <c r="H82" s="47">
        <f t="shared" si="52"/>
        <v>0</v>
      </c>
      <c r="I82" s="47">
        <f t="shared" si="52"/>
        <v>0</v>
      </c>
      <c r="J82" s="47">
        <f t="shared" si="52"/>
        <v>0</v>
      </c>
      <c r="K82" s="47">
        <f t="shared" si="52"/>
        <v>0</v>
      </c>
      <c r="L82" s="47">
        <f t="shared" si="52"/>
        <v>0</v>
      </c>
      <c r="M82" s="47">
        <f t="shared" si="52"/>
        <v>0</v>
      </c>
      <c r="N82" s="47">
        <f t="shared" si="52"/>
        <v>0</v>
      </c>
      <c r="O82" s="47">
        <f t="shared" si="52"/>
        <v>0</v>
      </c>
      <c r="P82" s="47">
        <f t="shared" si="52"/>
        <v>0</v>
      </c>
      <c r="Q82" s="47">
        <f t="shared" si="52"/>
        <v>0</v>
      </c>
      <c r="R82" s="47">
        <f t="shared" si="52"/>
        <v>0</v>
      </c>
      <c r="S82" s="47">
        <f t="shared" si="52"/>
        <v>0</v>
      </c>
      <c r="T82" s="47">
        <f t="shared" si="52"/>
        <v>0</v>
      </c>
      <c r="U82" s="47">
        <f t="shared" si="52"/>
        <v>0</v>
      </c>
      <c r="V82" s="47">
        <f>COUNTIF(D82:U82,"bye")</f>
        <v>0</v>
      </c>
      <c r="W82" s="47">
        <f t="shared" si="9"/>
      </c>
      <c r="X82" s="47">
        <f t="shared" si="10"/>
        <v>0</v>
      </c>
      <c r="Y82" s="47">
        <f t="shared" si="11"/>
        <v>0</v>
      </c>
      <c r="Z82" s="48">
        <f t="shared" si="12"/>
        <v>0</v>
      </c>
      <c r="AA82" s="49">
        <f t="shared" si="13"/>
      </c>
      <c r="AB82" s="50" t="str">
        <f t="shared" si="14"/>
        <v>Sole Survivor</v>
      </c>
      <c r="AC82" s="85"/>
      <c r="AD82" s="37">
        <f t="shared" si="51"/>
        <v>0</v>
      </c>
      <c r="AE82" s="23">
        <f t="shared" si="16"/>
        <v>0</v>
      </c>
      <c r="AF82" s="24">
        <f t="shared" si="17"/>
        <v>0</v>
      </c>
      <c r="AG82" s="24">
        <f t="shared" si="18"/>
        <v>0</v>
      </c>
      <c r="AH82" s="24">
        <f t="shared" si="19"/>
        <v>0</v>
      </c>
      <c r="AI82" s="24">
        <f t="shared" si="20"/>
        <v>0</v>
      </c>
      <c r="AJ82" s="25">
        <f t="shared" si="21"/>
        <v>0</v>
      </c>
      <c r="AK82" s="23">
        <f>COUNTIF(D51:F51,"dnc")</f>
        <v>0</v>
      </c>
      <c r="AL82" s="24">
        <f t="shared" si="23"/>
        <v>0</v>
      </c>
      <c r="AM82" s="24">
        <f t="shared" si="24"/>
        <v>0</v>
      </c>
      <c r="AN82" s="24">
        <f t="shared" si="25"/>
        <v>0</v>
      </c>
      <c r="AO82" s="24">
        <f t="shared" si="26"/>
        <v>0</v>
      </c>
      <c r="AP82" s="24">
        <f t="shared" si="27"/>
        <v>0</v>
      </c>
      <c r="AQ82" s="35">
        <f t="shared" si="28"/>
        <v>0</v>
      </c>
      <c r="AR82" s="40">
        <f t="shared" si="29"/>
        <v>0</v>
      </c>
      <c r="AS82" s="37">
        <f t="shared" si="30"/>
        <v>0</v>
      </c>
      <c r="AT82" s="36">
        <f t="shared" si="31"/>
        <v>0</v>
      </c>
      <c r="AU82" s="36">
        <f t="shared" si="32"/>
        <v>0</v>
      </c>
      <c r="AV82" s="37">
        <f t="shared" si="33"/>
        <v>0</v>
      </c>
      <c r="AW82" s="37">
        <f t="shared" si="35"/>
        <v>0</v>
      </c>
    </row>
    <row r="83" spans="1:49" ht="12.75">
      <c r="A83" s="49">
        <f t="shared" si="4"/>
      </c>
      <c r="B83" s="50"/>
      <c r="C83" s="50"/>
      <c r="D83" s="47">
        <f aca="true" t="shared" si="53" ref="D83:U83">IF(OR(D52="dnf",D52="dsq",D52="ocs",D52="raf"),D$60+1,IF(D52="dnc",IF($AQ83=D$62,"bye",D$60+1),IF(D52="tlx",MAX(D$34:D$58)+1,D52)))</f>
        <v>0</v>
      </c>
      <c r="E83" s="47">
        <f t="shared" si="53"/>
        <v>0</v>
      </c>
      <c r="F83" s="47">
        <f t="shared" si="53"/>
        <v>0</v>
      </c>
      <c r="G83" s="47">
        <f t="shared" si="53"/>
        <v>0</v>
      </c>
      <c r="H83" s="47">
        <f t="shared" si="53"/>
        <v>0</v>
      </c>
      <c r="I83" s="47">
        <f t="shared" si="53"/>
        <v>0</v>
      </c>
      <c r="J83" s="47">
        <f t="shared" si="53"/>
        <v>0</v>
      </c>
      <c r="K83" s="47">
        <f t="shared" si="53"/>
        <v>0</v>
      </c>
      <c r="L83" s="47">
        <f t="shared" si="53"/>
        <v>0</v>
      </c>
      <c r="M83" s="47">
        <f t="shared" si="53"/>
        <v>0</v>
      </c>
      <c r="N83" s="47">
        <f t="shared" si="53"/>
        <v>0</v>
      </c>
      <c r="O83" s="47">
        <f t="shared" si="53"/>
        <v>0</v>
      </c>
      <c r="P83" s="47">
        <f t="shared" si="53"/>
        <v>0</v>
      </c>
      <c r="Q83" s="47">
        <f t="shared" si="53"/>
        <v>0</v>
      </c>
      <c r="R83" s="47">
        <f t="shared" si="53"/>
        <v>0</v>
      </c>
      <c r="S83" s="47">
        <f t="shared" si="53"/>
        <v>0</v>
      </c>
      <c r="T83" s="47">
        <f t="shared" si="53"/>
        <v>0</v>
      </c>
      <c r="U83" s="47">
        <f t="shared" si="53"/>
        <v>0</v>
      </c>
      <c r="V83" s="47"/>
      <c r="W83" s="47">
        <f t="shared" si="9"/>
      </c>
      <c r="X83" s="47">
        <f t="shared" si="10"/>
        <v>0</v>
      </c>
      <c r="Y83" s="47">
        <f t="shared" si="11"/>
        <v>0</v>
      </c>
      <c r="Z83" s="48">
        <f t="shared" si="12"/>
        <v>0</v>
      </c>
      <c r="AA83" s="49">
        <f t="shared" si="13"/>
      </c>
      <c r="AB83" s="50"/>
      <c r="AC83" s="85"/>
      <c r="AD83" s="37">
        <f t="shared" si="51"/>
        <v>0</v>
      </c>
      <c r="AE83" s="23">
        <f aca="true" t="shared" si="54" ref="AE83:AE89">IF($D52="dnc",$D$60+1,0)+IF($E52="dnc",$E$60+1,0)+IF($F52="dnc",$F$60+1,0)</f>
        <v>0</v>
      </c>
      <c r="AF83" s="24">
        <f t="shared" si="17"/>
        <v>0</v>
      </c>
      <c r="AG83" s="24">
        <f t="shared" si="18"/>
        <v>0</v>
      </c>
      <c r="AH83" s="24">
        <f t="shared" si="19"/>
        <v>0</v>
      </c>
      <c r="AI83" s="24">
        <f t="shared" si="20"/>
        <v>0</v>
      </c>
      <c r="AJ83" s="25">
        <f t="shared" si="21"/>
        <v>0</v>
      </c>
      <c r="AK83" s="23">
        <f t="shared" si="22"/>
        <v>0</v>
      </c>
      <c r="AL83" s="24">
        <f t="shared" si="23"/>
        <v>0</v>
      </c>
      <c r="AM83" s="24">
        <f t="shared" si="24"/>
        <v>0</v>
      </c>
      <c r="AN83" s="24">
        <f t="shared" si="25"/>
        <v>0</v>
      </c>
      <c r="AO83" s="24">
        <f t="shared" si="26"/>
        <v>0</v>
      </c>
      <c r="AP83" s="24">
        <f t="shared" si="27"/>
        <v>0</v>
      </c>
      <c r="AQ83" s="35">
        <f t="shared" si="28"/>
        <v>0</v>
      </c>
      <c r="AR83" s="40">
        <f t="shared" si="29"/>
        <v>0</v>
      </c>
      <c r="AS83" s="37">
        <f t="shared" si="30"/>
        <v>0</v>
      </c>
      <c r="AT83" s="36">
        <f t="shared" si="31"/>
        <v>0</v>
      </c>
      <c r="AU83" s="36">
        <f t="shared" si="32"/>
        <v>0</v>
      </c>
      <c r="AV83" s="37">
        <f t="shared" si="33"/>
        <v>0</v>
      </c>
      <c r="AW83" s="37">
        <f t="shared" si="35"/>
        <v>0</v>
      </c>
    </row>
    <row r="84" spans="1:49" ht="12.75">
      <c r="A84" s="49">
        <f t="shared" si="4"/>
      </c>
      <c r="B84" s="50"/>
      <c r="C84" s="50"/>
      <c r="D84" s="47">
        <f aca="true" t="shared" si="55" ref="D84:U84">IF(OR(D53="dnf",D53="dsq",D53="ocs",D53="raf"),D$60+1,IF(D53="dnc",IF($AQ84=D$62,"bye",D$60+1),IF(D53="tlx",MAX(D$34:D$58)+1,D53)))</f>
        <v>0</v>
      </c>
      <c r="E84" s="47">
        <f t="shared" si="55"/>
        <v>0</v>
      </c>
      <c r="F84" s="47">
        <f t="shared" si="55"/>
        <v>0</v>
      </c>
      <c r="G84" s="47">
        <f t="shared" si="55"/>
        <v>0</v>
      </c>
      <c r="H84" s="47">
        <f t="shared" si="55"/>
        <v>0</v>
      </c>
      <c r="I84" s="47">
        <f t="shared" si="55"/>
        <v>0</v>
      </c>
      <c r="J84" s="47">
        <f t="shared" si="55"/>
        <v>0</v>
      </c>
      <c r="K84" s="47">
        <f t="shared" si="55"/>
        <v>0</v>
      </c>
      <c r="L84" s="47">
        <f t="shared" si="55"/>
        <v>0</v>
      </c>
      <c r="M84" s="47">
        <f t="shared" si="55"/>
        <v>0</v>
      </c>
      <c r="N84" s="47">
        <f t="shared" si="55"/>
        <v>0</v>
      </c>
      <c r="O84" s="47">
        <f t="shared" si="55"/>
        <v>0</v>
      </c>
      <c r="P84" s="47">
        <f t="shared" si="55"/>
        <v>0</v>
      </c>
      <c r="Q84" s="47">
        <f t="shared" si="55"/>
        <v>0</v>
      </c>
      <c r="R84" s="47">
        <f t="shared" si="55"/>
        <v>0</v>
      </c>
      <c r="S84" s="47">
        <f t="shared" si="55"/>
        <v>0</v>
      </c>
      <c r="T84" s="47">
        <f t="shared" si="55"/>
        <v>0</v>
      </c>
      <c r="U84" s="47">
        <f t="shared" si="55"/>
        <v>0</v>
      </c>
      <c r="V84" s="47"/>
      <c r="W84" s="47">
        <f t="shared" si="9"/>
      </c>
      <c r="X84" s="47">
        <f t="shared" si="10"/>
        <v>0</v>
      </c>
      <c r="Y84" s="47">
        <f t="shared" si="11"/>
        <v>0</v>
      </c>
      <c r="Z84" s="48">
        <f t="shared" si="12"/>
        <v>0</v>
      </c>
      <c r="AA84" s="49">
        <f t="shared" si="13"/>
      </c>
      <c r="AB84" s="50"/>
      <c r="AC84" s="85"/>
      <c r="AD84" s="37">
        <f t="shared" si="51"/>
        <v>0</v>
      </c>
      <c r="AE84" s="23">
        <f t="shared" si="54"/>
        <v>0</v>
      </c>
      <c r="AF84" s="24">
        <f t="shared" si="17"/>
        <v>0</v>
      </c>
      <c r="AG84" s="24">
        <f t="shared" si="18"/>
        <v>0</v>
      </c>
      <c r="AH84" s="24">
        <f t="shared" si="19"/>
        <v>0</v>
      </c>
      <c r="AI84" s="24">
        <f t="shared" si="20"/>
        <v>0</v>
      </c>
      <c r="AJ84" s="25">
        <f t="shared" si="21"/>
        <v>0</v>
      </c>
      <c r="AK84" s="23">
        <f t="shared" si="22"/>
        <v>0</v>
      </c>
      <c r="AL84" s="24">
        <f t="shared" si="23"/>
        <v>0</v>
      </c>
      <c r="AM84" s="24">
        <f t="shared" si="24"/>
        <v>0</v>
      </c>
      <c r="AN84" s="24">
        <f t="shared" si="25"/>
        <v>0</v>
      </c>
      <c r="AO84" s="24">
        <f t="shared" si="26"/>
        <v>0</v>
      </c>
      <c r="AP84" s="24">
        <f t="shared" si="27"/>
        <v>0</v>
      </c>
      <c r="AQ84" s="35">
        <f t="shared" si="28"/>
        <v>0</v>
      </c>
      <c r="AR84" s="40">
        <f t="shared" si="29"/>
        <v>0</v>
      </c>
      <c r="AS84" s="37">
        <f t="shared" si="30"/>
        <v>0</v>
      </c>
      <c r="AT84" s="36">
        <f t="shared" si="31"/>
        <v>0</v>
      </c>
      <c r="AU84" s="36">
        <f t="shared" si="32"/>
        <v>0</v>
      </c>
      <c r="AV84" s="37">
        <f t="shared" si="33"/>
        <v>0</v>
      </c>
      <c r="AW84" s="37">
        <f t="shared" si="35"/>
        <v>0</v>
      </c>
    </row>
    <row r="85" spans="1:49" ht="12.75">
      <c r="A85" s="49">
        <f t="shared" si="4"/>
      </c>
      <c r="B85" s="50"/>
      <c r="C85" s="50"/>
      <c r="D85" s="47">
        <f aca="true" t="shared" si="56" ref="D85:U85">IF(OR(D54="dnf",D54="dsq",D54="ocs",D54="raf"),D$60+1,IF(D54="dnc",IF($AQ85=D$62,"bye",D$60+1),IF(D54="tlx",MAX(D$34:D$58)+1,D54)))</f>
        <v>0</v>
      </c>
      <c r="E85" s="47">
        <f t="shared" si="56"/>
        <v>0</v>
      </c>
      <c r="F85" s="47">
        <f t="shared" si="56"/>
        <v>0</v>
      </c>
      <c r="G85" s="47">
        <f t="shared" si="56"/>
        <v>0</v>
      </c>
      <c r="H85" s="47">
        <f t="shared" si="56"/>
        <v>0</v>
      </c>
      <c r="I85" s="47">
        <f t="shared" si="56"/>
        <v>0</v>
      </c>
      <c r="J85" s="47">
        <f t="shared" si="56"/>
        <v>0</v>
      </c>
      <c r="K85" s="47">
        <f t="shared" si="56"/>
        <v>0</v>
      </c>
      <c r="L85" s="47">
        <f t="shared" si="56"/>
        <v>0</v>
      </c>
      <c r="M85" s="47">
        <f t="shared" si="56"/>
        <v>0</v>
      </c>
      <c r="N85" s="47">
        <f t="shared" si="56"/>
        <v>0</v>
      </c>
      <c r="O85" s="47">
        <f t="shared" si="56"/>
        <v>0</v>
      </c>
      <c r="P85" s="47">
        <f t="shared" si="56"/>
        <v>0</v>
      </c>
      <c r="Q85" s="47">
        <f t="shared" si="56"/>
        <v>0</v>
      </c>
      <c r="R85" s="47">
        <f t="shared" si="56"/>
        <v>0</v>
      </c>
      <c r="S85" s="47">
        <f t="shared" si="56"/>
        <v>0</v>
      </c>
      <c r="T85" s="47">
        <f t="shared" si="56"/>
        <v>0</v>
      </c>
      <c r="U85" s="47">
        <f t="shared" si="56"/>
        <v>0</v>
      </c>
      <c r="V85" s="50"/>
      <c r="W85" s="47">
        <f t="shared" si="9"/>
      </c>
      <c r="X85" s="47">
        <f t="shared" si="10"/>
        <v>0</v>
      </c>
      <c r="Y85" s="47">
        <f t="shared" si="11"/>
        <v>0</v>
      </c>
      <c r="Z85" s="48">
        <f t="shared" si="12"/>
        <v>0</v>
      </c>
      <c r="AA85" s="49">
        <f t="shared" si="13"/>
      </c>
      <c r="AB85" s="50"/>
      <c r="AC85" s="85"/>
      <c r="AD85" s="37">
        <f t="shared" si="51"/>
        <v>0</v>
      </c>
      <c r="AE85" s="23">
        <f t="shared" si="54"/>
        <v>0</v>
      </c>
      <c r="AF85" s="24">
        <f t="shared" si="17"/>
        <v>0</v>
      </c>
      <c r="AG85" s="24">
        <f t="shared" si="18"/>
        <v>0</v>
      </c>
      <c r="AH85" s="24">
        <f t="shared" si="19"/>
        <v>0</v>
      </c>
      <c r="AI85" s="24">
        <f t="shared" si="20"/>
        <v>0</v>
      </c>
      <c r="AJ85" s="25">
        <f t="shared" si="21"/>
        <v>0</v>
      </c>
      <c r="AK85" s="23">
        <f t="shared" si="22"/>
        <v>0</v>
      </c>
      <c r="AL85" s="24">
        <f t="shared" si="23"/>
        <v>0</v>
      </c>
      <c r="AM85" s="24">
        <f t="shared" si="24"/>
        <v>0</v>
      </c>
      <c r="AN85" s="24">
        <f t="shared" si="25"/>
        <v>0</v>
      </c>
      <c r="AO85" s="24">
        <f t="shared" si="26"/>
        <v>0</v>
      </c>
      <c r="AP85" s="24">
        <f t="shared" si="27"/>
        <v>0</v>
      </c>
      <c r="AQ85" s="35">
        <f t="shared" si="28"/>
        <v>0</v>
      </c>
      <c r="AR85" s="40">
        <f t="shared" si="29"/>
        <v>0</v>
      </c>
      <c r="AS85" s="37">
        <f t="shared" si="30"/>
        <v>0</v>
      </c>
      <c r="AT85" s="36">
        <f t="shared" si="31"/>
        <v>0</v>
      </c>
      <c r="AU85" s="36">
        <f t="shared" si="32"/>
        <v>0</v>
      </c>
      <c r="AV85" s="37">
        <f t="shared" si="33"/>
        <v>0</v>
      </c>
      <c r="AW85" s="37">
        <f t="shared" si="35"/>
        <v>0</v>
      </c>
    </row>
    <row r="86" spans="1:49" ht="12.75">
      <c r="A86" s="49">
        <f t="shared" si="4"/>
      </c>
      <c r="B86" s="50"/>
      <c r="C86" s="50"/>
      <c r="D86" s="47">
        <f aca="true" t="shared" si="57" ref="D86:U86">IF(OR(D55="dnf",D55="dsq",D55="ocs",D55="raf"),D$60+1,IF(D55="dnc",IF($AQ86=D$62,"bye",D$60+1),IF(D55="tlx",MAX(D$34:D$58)+1,D55)))</f>
        <v>0</v>
      </c>
      <c r="E86" s="47">
        <f t="shared" si="57"/>
        <v>0</v>
      </c>
      <c r="F86" s="47">
        <f t="shared" si="57"/>
        <v>0</v>
      </c>
      <c r="G86" s="47">
        <f t="shared" si="57"/>
        <v>0</v>
      </c>
      <c r="H86" s="47">
        <f t="shared" si="57"/>
        <v>0</v>
      </c>
      <c r="I86" s="47">
        <f t="shared" si="57"/>
        <v>0</v>
      </c>
      <c r="J86" s="47">
        <f t="shared" si="57"/>
        <v>0</v>
      </c>
      <c r="K86" s="47">
        <f t="shared" si="57"/>
        <v>0</v>
      </c>
      <c r="L86" s="47">
        <f t="shared" si="57"/>
        <v>0</v>
      </c>
      <c r="M86" s="47">
        <f t="shared" si="57"/>
        <v>0</v>
      </c>
      <c r="N86" s="47">
        <f t="shared" si="57"/>
        <v>0</v>
      </c>
      <c r="O86" s="47">
        <f t="shared" si="57"/>
        <v>0</v>
      </c>
      <c r="P86" s="47">
        <f t="shared" si="57"/>
        <v>0</v>
      </c>
      <c r="Q86" s="47">
        <f t="shared" si="57"/>
        <v>0</v>
      </c>
      <c r="R86" s="47">
        <f t="shared" si="57"/>
        <v>0</v>
      </c>
      <c r="S86" s="47">
        <f t="shared" si="57"/>
        <v>0</v>
      </c>
      <c r="T86" s="47">
        <f t="shared" si="57"/>
        <v>0</v>
      </c>
      <c r="U86" s="47">
        <f t="shared" si="57"/>
        <v>0</v>
      </c>
      <c r="V86" s="50"/>
      <c r="W86" s="47">
        <f t="shared" si="9"/>
      </c>
      <c r="X86" s="47">
        <f t="shared" si="10"/>
        <v>0</v>
      </c>
      <c r="Y86" s="47">
        <f t="shared" si="11"/>
        <v>0</v>
      </c>
      <c r="Z86" s="48">
        <f t="shared" si="12"/>
        <v>0</v>
      </c>
      <c r="AA86" s="49">
        <f t="shared" si="13"/>
      </c>
      <c r="AB86" s="50"/>
      <c r="AC86" s="86"/>
      <c r="AD86" s="37">
        <f t="shared" si="51"/>
        <v>0</v>
      </c>
      <c r="AE86" s="23">
        <f t="shared" si="54"/>
        <v>0</v>
      </c>
      <c r="AF86" s="24">
        <f t="shared" si="17"/>
        <v>0</v>
      </c>
      <c r="AG86" s="24">
        <f t="shared" si="18"/>
        <v>0</v>
      </c>
      <c r="AH86" s="24">
        <f t="shared" si="19"/>
        <v>0</v>
      </c>
      <c r="AI86" s="24">
        <f t="shared" si="20"/>
        <v>0</v>
      </c>
      <c r="AJ86" s="25">
        <f t="shared" si="21"/>
        <v>0</v>
      </c>
      <c r="AK86" s="23">
        <f t="shared" si="22"/>
        <v>0</v>
      </c>
      <c r="AL86" s="24">
        <f t="shared" si="23"/>
        <v>0</v>
      </c>
      <c r="AM86" s="24">
        <f t="shared" si="24"/>
        <v>0</v>
      </c>
      <c r="AN86" s="24">
        <f t="shared" si="25"/>
        <v>0</v>
      </c>
      <c r="AO86" s="24">
        <f t="shared" si="26"/>
        <v>0</v>
      </c>
      <c r="AP86" s="24">
        <f t="shared" si="27"/>
        <v>0</v>
      </c>
      <c r="AQ86" s="35">
        <f t="shared" si="28"/>
        <v>0</v>
      </c>
      <c r="AR86" s="40">
        <f t="shared" si="29"/>
        <v>0</v>
      </c>
      <c r="AS86" s="37">
        <f t="shared" si="30"/>
        <v>0</v>
      </c>
      <c r="AT86" s="36">
        <f t="shared" si="31"/>
        <v>0</v>
      </c>
      <c r="AU86" s="36">
        <f t="shared" si="32"/>
        <v>0</v>
      </c>
      <c r="AV86" s="37">
        <f t="shared" si="33"/>
        <v>0</v>
      </c>
      <c r="AW86" s="37">
        <f t="shared" si="35"/>
        <v>0</v>
      </c>
    </row>
    <row r="87" spans="1:49" ht="12.75">
      <c r="A87" s="49">
        <f t="shared" si="4"/>
      </c>
      <c r="B87" s="50"/>
      <c r="C87" s="50"/>
      <c r="D87" s="47">
        <f aca="true" t="shared" si="58" ref="D87:U87">IF(OR(D56="dnf",D56="dsq",D56="ocs",D56="raf"),D$60+1,IF(D56="dnc",IF($AQ87=D$62,"bye",D$60+1),IF(D56="tlx",MAX(D$34:D$58)+1,D56)))</f>
        <v>0</v>
      </c>
      <c r="E87" s="47">
        <f t="shared" si="58"/>
        <v>0</v>
      </c>
      <c r="F87" s="47">
        <f t="shared" si="58"/>
        <v>0</v>
      </c>
      <c r="G87" s="47">
        <f t="shared" si="58"/>
        <v>0</v>
      </c>
      <c r="H87" s="47">
        <f t="shared" si="58"/>
        <v>0</v>
      </c>
      <c r="I87" s="47">
        <f t="shared" si="58"/>
        <v>0</v>
      </c>
      <c r="J87" s="47">
        <f t="shared" si="58"/>
        <v>0</v>
      </c>
      <c r="K87" s="47">
        <f t="shared" si="58"/>
        <v>0</v>
      </c>
      <c r="L87" s="47">
        <f t="shared" si="58"/>
        <v>0</v>
      </c>
      <c r="M87" s="47">
        <f t="shared" si="58"/>
        <v>0</v>
      </c>
      <c r="N87" s="47">
        <f t="shared" si="58"/>
        <v>0</v>
      </c>
      <c r="O87" s="47">
        <f t="shared" si="58"/>
        <v>0</v>
      </c>
      <c r="P87" s="47">
        <f t="shared" si="58"/>
        <v>0</v>
      </c>
      <c r="Q87" s="47">
        <f t="shared" si="58"/>
        <v>0</v>
      </c>
      <c r="R87" s="47">
        <f t="shared" si="58"/>
        <v>0</v>
      </c>
      <c r="S87" s="47">
        <f t="shared" si="58"/>
        <v>0</v>
      </c>
      <c r="T87" s="47">
        <f t="shared" si="58"/>
        <v>0</v>
      </c>
      <c r="U87" s="47">
        <f t="shared" si="58"/>
        <v>0</v>
      </c>
      <c r="V87" s="50"/>
      <c r="W87" s="47">
        <f t="shared" si="9"/>
      </c>
      <c r="X87" s="47">
        <f t="shared" si="10"/>
        <v>0</v>
      </c>
      <c r="Y87" s="47">
        <f t="shared" si="11"/>
        <v>0</v>
      </c>
      <c r="Z87" s="48">
        <f t="shared" si="12"/>
        <v>0</v>
      </c>
      <c r="AA87" s="49">
        <f t="shared" si="13"/>
      </c>
      <c r="AB87" s="50"/>
      <c r="AC87" s="86"/>
      <c r="AD87" s="37">
        <f t="shared" si="51"/>
        <v>0</v>
      </c>
      <c r="AE87" s="23">
        <f t="shared" si="54"/>
        <v>0</v>
      </c>
      <c r="AF87" s="24">
        <f t="shared" si="17"/>
        <v>0</v>
      </c>
      <c r="AG87" s="24">
        <f t="shared" si="18"/>
        <v>0</v>
      </c>
      <c r="AH87" s="24">
        <f t="shared" si="19"/>
        <v>0</v>
      </c>
      <c r="AI87" s="24">
        <f t="shared" si="20"/>
        <v>0</v>
      </c>
      <c r="AJ87" s="25">
        <f t="shared" si="21"/>
        <v>0</v>
      </c>
      <c r="AK87" s="23">
        <f t="shared" si="22"/>
        <v>0</v>
      </c>
      <c r="AL87" s="24">
        <f t="shared" si="23"/>
        <v>0</v>
      </c>
      <c r="AM87" s="24">
        <f t="shared" si="24"/>
        <v>0</v>
      </c>
      <c r="AN87" s="24">
        <f t="shared" si="25"/>
        <v>0</v>
      </c>
      <c r="AO87" s="24">
        <f t="shared" si="26"/>
        <v>0</v>
      </c>
      <c r="AP87" s="24">
        <f t="shared" si="27"/>
        <v>0</v>
      </c>
      <c r="AQ87" s="35">
        <f t="shared" si="28"/>
        <v>0</v>
      </c>
      <c r="AR87" s="40">
        <f t="shared" si="29"/>
        <v>0</v>
      </c>
      <c r="AS87" s="37">
        <f t="shared" si="30"/>
        <v>0</v>
      </c>
      <c r="AT87" s="36">
        <f t="shared" si="31"/>
        <v>0</v>
      </c>
      <c r="AU87" s="36">
        <f t="shared" si="32"/>
        <v>0</v>
      </c>
      <c r="AV87" s="37">
        <f t="shared" si="33"/>
        <v>0</v>
      </c>
      <c r="AW87" s="37">
        <f t="shared" si="35"/>
        <v>0</v>
      </c>
    </row>
    <row r="88" spans="1:49" ht="12.75">
      <c r="A88" s="49">
        <f t="shared" si="4"/>
      </c>
      <c r="B88" s="50"/>
      <c r="C88" s="50"/>
      <c r="D88" s="47">
        <f aca="true" t="shared" si="59" ref="D88:U88">IF(OR(D57="dnf",D57="dsq",D57="ocs",D57="raf"),D$60+1,IF(D57="dnc",IF($AQ88=D$62,"bye",D$60+1),IF(D57="tlx",MAX(D$34:D$58)+1,D57)))</f>
        <v>0</v>
      </c>
      <c r="E88" s="47">
        <f t="shared" si="59"/>
        <v>0</v>
      </c>
      <c r="F88" s="47">
        <f t="shared" si="59"/>
        <v>0</v>
      </c>
      <c r="G88" s="47">
        <f t="shared" si="59"/>
        <v>0</v>
      </c>
      <c r="H88" s="47">
        <f t="shared" si="59"/>
        <v>0</v>
      </c>
      <c r="I88" s="47">
        <f t="shared" si="59"/>
        <v>0</v>
      </c>
      <c r="J88" s="47">
        <f t="shared" si="59"/>
        <v>0</v>
      </c>
      <c r="K88" s="47">
        <f t="shared" si="59"/>
        <v>0</v>
      </c>
      <c r="L88" s="47">
        <f t="shared" si="59"/>
        <v>0</v>
      </c>
      <c r="M88" s="47">
        <f t="shared" si="59"/>
        <v>0</v>
      </c>
      <c r="N88" s="47">
        <f t="shared" si="59"/>
        <v>0</v>
      </c>
      <c r="O88" s="47">
        <f t="shared" si="59"/>
        <v>0</v>
      </c>
      <c r="P88" s="47">
        <f t="shared" si="59"/>
        <v>0</v>
      </c>
      <c r="Q88" s="47">
        <f t="shared" si="59"/>
        <v>0</v>
      </c>
      <c r="R88" s="47">
        <f t="shared" si="59"/>
        <v>0</v>
      </c>
      <c r="S88" s="47">
        <f t="shared" si="59"/>
        <v>0</v>
      </c>
      <c r="T88" s="47">
        <f t="shared" si="59"/>
        <v>0</v>
      </c>
      <c r="U88" s="47">
        <f t="shared" si="59"/>
        <v>0</v>
      </c>
      <c r="V88" s="50"/>
      <c r="W88" s="47">
        <f t="shared" si="9"/>
      </c>
      <c r="X88" s="47">
        <f t="shared" si="10"/>
        <v>0</v>
      </c>
      <c r="Y88" s="47">
        <f t="shared" si="11"/>
        <v>0</v>
      </c>
      <c r="Z88" s="48">
        <f t="shared" si="12"/>
        <v>0</v>
      </c>
      <c r="AA88" s="49">
        <f t="shared" si="13"/>
      </c>
      <c r="AB88" s="50"/>
      <c r="AC88" s="86"/>
      <c r="AD88" s="37">
        <f t="shared" si="51"/>
        <v>0</v>
      </c>
      <c r="AE88" s="23">
        <f t="shared" si="54"/>
        <v>0</v>
      </c>
      <c r="AF88" s="24">
        <f t="shared" si="17"/>
        <v>0</v>
      </c>
      <c r="AG88" s="24">
        <f t="shared" si="18"/>
        <v>0</v>
      </c>
      <c r="AH88" s="24">
        <f t="shared" si="19"/>
        <v>0</v>
      </c>
      <c r="AI88" s="24">
        <f t="shared" si="20"/>
        <v>0</v>
      </c>
      <c r="AJ88" s="25">
        <f t="shared" si="21"/>
        <v>0</v>
      </c>
      <c r="AK88" s="23">
        <f t="shared" si="22"/>
        <v>0</v>
      </c>
      <c r="AL88" s="24">
        <f t="shared" si="23"/>
        <v>0</v>
      </c>
      <c r="AM88" s="24">
        <f t="shared" si="24"/>
        <v>0</v>
      </c>
      <c r="AN88" s="24">
        <f t="shared" si="25"/>
        <v>0</v>
      </c>
      <c r="AO88" s="24">
        <f t="shared" si="26"/>
        <v>0</v>
      </c>
      <c r="AP88" s="24">
        <f t="shared" si="27"/>
        <v>0</v>
      </c>
      <c r="AQ88" s="35">
        <f t="shared" si="28"/>
        <v>0</v>
      </c>
      <c r="AR88" s="40">
        <f t="shared" si="29"/>
        <v>0</v>
      </c>
      <c r="AS88" s="37">
        <f t="shared" si="30"/>
        <v>0</v>
      </c>
      <c r="AT88" s="36">
        <f t="shared" si="31"/>
        <v>0</v>
      </c>
      <c r="AU88" s="36">
        <f t="shared" si="32"/>
        <v>0</v>
      </c>
      <c r="AV88" s="37">
        <f t="shared" si="33"/>
        <v>0</v>
      </c>
      <c r="AW88" s="37">
        <f t="shared" si="35"/>
        <v>0</v>
      </c>
    </row>
    <row r="89" spans="1:49" ht="12.75">
      <c r="A89" s="49"/>
      <c r="B89" s="50"/>
      <c r="C89" s="50"/>
      <c r="D89" s="47">
        <f aca="true" t="shared" si="60" ref="D89:U89">IF(OR(D58="dnf",D58="dsq",D58="ocs",D58="raf"),D$60+1,IF(D58="dnc",IF($AQ89=D$62,"bye",D$60+1),IF(D58="tlx",MAX(D$34:D$58)+1,D58)))</f>
        <v>0</v>
      </c>
      <c r="E89" s="47">
        <f t="shared" si="60"/>
        <v>0</v>
      </c>
      <c r="F89" s="47">
        <f t="shared" si="60"/>
        <v>0</v>
      </c>
      <c r="G89" s="47">
        <f t="shared" si="60"/>
        <v>0</v>
      </c>
      <c r="H89" s="47">
        <f t="shared" si="60"/>
        <v>0</v>
      </c>
      <c r="I89" s="47">
        <f t="shared" si="60"/>
        <v>0</v>
      </c>
      <c r="J89" s="47">
        <f t="shared" si="60"/>
        <v>0</v>
      </c>
      <c r="K89" s="47">
        <f t="shared" si="60"/>
        <v>0</v>
      </c>
      <c r="L89" s="47">
        <f t="shared" si="60"/>
        <v>0</v>
      </c>
      <c r="M89" s="47">
        <f t="shared" si="60"/>
        <v>0</v>
      </c>
      <c r="N89" s="47">
        <f t="shared" si="60"/>
        <v>0</v>
      </c>
      <c r="O89" s="47">
        <f t="shared" si="60"/>
        <v>0</v>
      </c>
      <c r="P89" s="47">
        <f t="shared" si="60"/>
        <v>0</v>
      </c>
      <c r="Q89" s="47">
        <f t="shared" si="60"/>
        <v>0</v>
      </c>
      <c r="R89" s="47">
        <f t="shared" si="60"/>
        <v>0</v>
      </c>
      <c r="S89" s="47">
        <f t="shared" si="60"/>
        <v>0</v>
      </c>
      <c r="T89" s="47">
        <f t="shared" si="60"/>
        <v>0</v>
      </c>
      <c r="U89" s="47">
        <f t="shared" si="60"/>
        <v>0</v>
      </c>
      <c r="V89" s="50"/>
      <c r="W89" s="47">
        <f t="shared" si="9"/>
      </c>
      <c r="X89" s="47">
        <f t="shared" si="10"/>
        <v>0</v>
      </c>
      <c r="Y89" s="47">
        <f t="shared" si="11"/>
        <v>0</v>
      </c>
      <c r="Z89" s="48">
        <f t="shared" si="12"/>
        <v>0</v>
      </c>
      <c r="AA89" s="49">
        <f t="shared" si="13"/>
      </c>
      <c r="AB89" s="50"/>
      <c r="AC89" s="86"/>
      <c r="AD89" s="43">
        <f t="shared" si="51"/>
        <v>0</v>
      </c>
      <c r="AE89" s="26">
        <f t="shared" si="54"/>
        <v>0</v>
      </c>
      <c r="AF89" s="27">
        <f t="shared" si="17"/>
        <v>0</v>
      </c>
      <c r="AG89" s="27">
        <f t="shared" si="18"/>
        <v>0</v>
      </c>
      <c r="AH89" s="27">
        <f t="shared" si="19"/>
        <v>0</v>
      </c>
      <c r="AI89" s="27">
        <f t="shared" si="20"/>
        <v>0</v>
      </c>
      <c r="AJ89" s="28">
        <f t="shared" si="21"/>
        <v>0</v>
      </c>
      <c r="AK89" s="26">
        <f t="shared" si="22"/>
        <v>0</v>
      </c>
      <c r="AL89" s="27">
        <f t="shared" si="23"/>
        <v>0</v>
      </c>
      <c r="AM89" s="27">
        <f t="shared" si="24"/>
        <v>0</v>
      </c>
      <c r="AN89" s="27">
        <f t="shared" si="25"/>
        <v>0</v>
      </c>
      <c r="AO89" s="27">
        <f t="shared" si="26"/>
        <v>0</v>
      </c>
      <c r="AP89" s="27">
        <f t="shared" si="27"/>
        <v>0</v>
      </c>
      <c r="AQ89" s="35">
        <f t="shared" si="28"/>
        <v>0</v>
      </c>
      <c r="AR89" s="40">
        <f t="shared" si="29"/>
        <v>0</v>
      </c>
      <c r="AS89" s="37">
        <f t="shared" si="30"/>
        <v>0</v>
      </c>
      <c r="AT89" s="36">
        <f t="shared" si="31"/>
        <v>0</v>
      </c>
      <c r="AU89" s="36">
        <f t="shared" si="32"/>
        <v>0</v>
      </c>
      <c r="AV89" s="37">
        <f t="shared" si="33"/>
        <v>0</v>
      </c>
      <c r="AW89" s="43">
        <f t="shared" si="35"/>
        <v>0</v>
      </c>
    </row>
    <row r="90" spans="1:2" s="14" customFormat="1" ht="12.75">
      <c r="A90" s="83"/>
      <c r="B90" s="56"/>
    </row>
    <row r="91" spans="1:36" s="38" customFormat="1" ht="12.75">
      <c r="A91" s="58"/>
      <c r="B91" s="51"/>
      <c r="AJ91" s="39"/>
    </row>
    <row r="92" spans="1:36" s="38" customFormat="1" ht="12.75">
      <c r="A92" s="124"/>
      <c r="B92" s="8" t="s">
        <v>88</v>
      </c>
      <c r="C92" s="124" t="s">
        <v>89</v>
      </c>
      <c r="AJ92" s="39"/>
    </row>
    <row r="93" spans="1:36" s="38" customFormat="1" ht="12.75">
      <c r="A93" s="124"/>
      <c r="B93" s="86"/>
      <c r="C93" s="124"/>
      <c r="AJ93" s="39"/>
    </row>
    <row r="94" spans="1:26" s="38" customFormat="1" ht="24.75" customHeight="1">
      <c r="A94" s="58"/>
      <c r="B94" s="122" t="s">
        <v>84</v>
      </c>
      <c r="C94" s="123"/>
      <c r="D94" s="123"/>
      <c r="E94" s="123"/>
      <c r="F94" s="123"/>
      <c r="G94" s="123"/>
      <c r="H94" s="123"/>
      <c r="I94" s="123"/>
      <c r="J94" s="123"/>
      <c r="K94" s="123"/>
      <c r="L94" s="123"/>
      <c r="M94" s="123"/>
      <c r="N94" s="123"/>
      <c r="O94" s="123"/>
      <c r="W94" s="1" t="s">
        <v>58</v>
      </c>
      <c r="X94" s="1" t="s">
        <v>5</v>
      </c>
      <c r="Y94" s="1" t="s">
        <v>8</v>
      </c>
      <c r="Z94" s="1" t="s">
        <v>6</v>
      </c>
    </row>
    <row r="95" spans="1:49" s="38" customFormat="1" ht="12.75">
      <c r="A95" s="58" t="s">
        <v>75</v>
      </c>
      <c r="B95" s="38" t="s">
        <v>74</v>
      </c>
      <c r="C95" s="38" t="s">
        <v>76</v>
      </c>
      <c r="D95" s="57">
        <f aca="true" t="shared" si="61" ref="D95:U95">D64</f>
        <v>39996</v>
      </c>
      <c r="E95" s="57">
        <f t="shared" si="61"/>
        <v>39996</v>
      </c>
      <c r="F95" s="57">
        <f t="shared" si="61"/>
        <v>39996</v>
      </c>
      <c r="G95" s="57">
        <f t="shared" si="61"/>
        <v>40003</v>
      </c>
      <c r="H95" s="57">
        <f t="shared" si="61"/>
        <v>40003</v>
      </c>
      <c r="I95" s="57">
        <f t="shared" si="61"/>
        <v>40003</v>
      </c>
      <c r="J95" s="57">
        <f t="shared" si="61"/>
        <v>40010</v>
      </c>
      <c r="K95" s="57">
        <f t="shared" si="61"/>
        <v>40010</v>
      </c>
      <c r="L95" s="57">
        <f t="shared" si="61"/>
        <v>40010</v>
      </c>
      <c r="M95" s="57">
        <f t="shared" si="61"/>
        <v>40017</v>
      </c>
      <c r="N95" s="57">
        <f t="shared" si="61"/>
        <v>40017</v>
      </c>
      <c r="O95" s="57">
        <f t="shared" si="61"/>
        <v>40017</v>
      </c>
      <c r="P95" s="57">
        <f t="shared" si="61"/>
        <v>40024</v>
      </c>
      <c r="Q95" s="57">
        <f t="shared" si="61"/>
        <v>40024</v>
      </c>
      <c r="R95" s="57">
        <f t="shared" si="61"/>
        <v>40024</v>
      </c>
      <c r="S95" s="57">
        <f t="shared" si="61"/>
        <v>40031</v>
      </c>
      <c r="T95" s="57">
        <f t="shared" si="61"/>
        <v>40031</v>
      </c>
      <c r="U95" s="57">
        <f t="shared" si="61"/>
        <v>40031</v>
      </c>
      <c r="V95" s="58" t="s">
        <v>7</v>
      </c>
      <c r="W95" s="58" t="s">
        <v>4</v>
      </c>
      <c r="X95" s="58" t="s">
        <v>49</v>
      </c>
      <c r="Y95" s="58" t="s">
        <v>9</v>
      </c>
      <c r="Z95" s="58" t="s">
        <v>7</v>
      </c>
      <c r="AA95" s="58" t="s">
        <v>16</v>
      </c>
      <c r="AB95" s="84" t="s">
        <v>74</v>
      </c>
      <c r="AQ95" s="58"/>
      <c r="AR95" s="58"/>
      <c r="AS95" s="58"/>
      <c r="AT95" s="58"/>
      <c r="AU95" s="58"/>
      <c r="AV95" s="58"/>
      <c r="AW95" s="58"/>
    </row>
    <row r="96" spans="1:29" ht="12.75">
      <c r="A96" s="53">
        <f aca="true" t="shared" si="62" ref="A96:Z96">IF($AD65&gt;0,INDEX(A$65:A$89,$AD65),"")</f>
        <v>667</v>
      </c>
      <c r="B96" s="52" t="str">
        <f t="shared" si="62"/>
        <v>Pressure</v>
      </c>
      <c r="C96" s="52" t="str">
        <f t="shared" si="62"/>
        <v>Nickerson</v>
      </c>
      <c r="D96" s="54">
        <f t="shared" si="62"/>
        <v>6</v>
      </c>
      <c r="E96" s="54">
        <f t="shared" si="62"/>
        <v>5</v>
      </c>
      <c r="F96" s="54">
        <f t="shared" si="62"/>
        <v>0</v>
      </c>
      <c r="G96" s="54">
        <f t="shared" si="62"/>
        <v>4</v>
      </c>
      <c r="H96" s="54">
        <f t="shared" si="62"/>
        <v>0</v>
      </c>
      <c r="I96" s="54">
        <f t="shared" si="62"/>
        <v>0</v>
      </c>
      <c r="J96" s="54">
        <f t="shared" si="62"/>
        <v>3</v>
      </c>
      <c r="K96" s="54">
        <f t="shared" si="62"/>
        <v>2</v>
      </c>
      <c r="L96" s="54">
        <f t="shared" si="62"/>
        <v>0</v>
      </c>
      <c r="M96" s="54">
        <f t="shared" si="62"/>
        <v>4</v>
      </c>
      <c r="N96" s="54">
        <f t="shared" si="62"/>
        <v>2</v>
      </c>
      <c r="O96" s="54">
        <f t="shared" si="62"/>
        <v>4</v>
      </c>
      <c r="P96" s="54">
        <f t="shared" si="62"/>
        <v>3</v>
      </c>
      <c r="Q96" s="54">
        <f t="shared" si="62"/>
        <v>2</v>
      </c>
      <c r="R96" s="54">
        <f t="shared" si="62"/>
        <v>0</v>
      </c>
      <c r="S96" s="54">
        <f t="shared" si="62"/>
        <v>2</v>
      </c>
      <c r="T96" s="54">
        <f t="shared" si="62"/>
        <v>1</v>
      </c>
      <c r="U96" s="54">
        <f t="shared" si="62"/>
        <v>0</v>
      </c>
      <c r="V96" s="54">
        <f t="shared" si="62"/>
        <v>0</v>
      </c>
      <c r="W96" s="54">
        <f t="shared" si="62"/>
        <v>38</v>
      </c>
      <c r="X96" s="54">
        <f t="shared" si="62"/>
        <v>6</v>
      </c>
      <c r="Y96" s="54">
        <f t="shared" si="62"/>
        <v>32</v>
      </c>
      <c r="Z96" s="55">
        <f t="shared" si="62"/>
        <v>32.00401</v>
      </c>
      <c r="AA96" s="53">
        <f>IF(ScoredBoats&gt;0,1,"")</f>
        <v>1</v>
      </c>
      <c r="AB96" s="52" t="str">
        <f aca="true" t="shared" si="63" ref="AB96:AB120">IF($AD65&gt;0,INDEX(AB$65:AB$89,$AD65),"")</f>
        <v>Pressure</v>
      </c>
      <c r="AC96" s="13"/>
    </row>
    <row r="97" spans="1:29" ht="12.75">
      <c r="A97" s="53">
        <f aca="true" t="shared" si="64" ref="A97:Z97">IF($AD66&gt;0,INDEX(A$65:A$89,$AD66),"")</f>
        <v>485</v>
      </c>
      <c r="B97" s="52" t="str">
        <f t="shared" si="64"/>
        <v>Argo III</v>
      </c>
      <c r="C97" s="52" t="str">
        <f t="shared" si="64"/>
        <v>J. Thompson</v>
      </c>
      <c r="D97" s="54">
        <f t="shared" si="64"/>
        <v>1</v>
      </c>
      <c r="E97" s="54">
        <f t="shared" si="64"/>
        <v>1</v>
      </c>
      <c r="F97" s="54">
        <f t="shared" si="64"/>
        <v>0</v>
      </c>
      <c r="G97" s="54">
        <f t="shared" si="64"/>
        <v>5</v>
      </c>
      <c r="H97" s="54">
        <f t="shared" si="64"/>
        <v>0</v>
      </c>
      <c r="I97" s="54">
        <f t="shared" si="64"/>
        <v>0</v>
      </c>
      <c r="J97" s="54">
        <f t="shared" si="64"/>
        <v>14</v>
      </c>
      <c r="K97" s="54">
        <f t="shared" si="64"/>
        <v>4</v>
      </c>
      <c r="L97" s="54">
        <f t="shared" si="64"/>
        <v>0</v>
      </c>
      <c r="M97" s="54">
        <f t="shared" si="64"/>
        <v>2</v>
      </c>
      <c r="N97" s="54">
        <f t="shared" si="64"/>
        <v>3</v>
      </c>
      <c r="O97" s="54">
        <f t="shared" si="64"/>
        <v>1</v>
      </c>
      <c r="P97" s="54">
        <f t="shared" si="64"/>
        <v>5</v>
      </c>
      <c r="Q97" s="54">
        <f t="shared" si="64"/>
        <v>6</v>
      </c>
      <c r="R97" s="54">
        <f t="shared" si="64"/>
        <v>0</v>
      </c>
      <c r="S97" s="54">
        <f t="shared" si="64"/>
        <v>8</v>
      </c>
      <c r="T97" s="54">
        <f t="shared" si="64"/>
        <v>5</v>
      </c>
      <c r="U97" s="54">
        <f t="shared" si="64"/>
        <v>0</v>
      </c>
      <c r="V97" s="54">
        <f t="shared" si="64"/>
        <v>0</v>
      </c>
      <c r="W97" s="54">
        <f t="shared" si="64"/>
        <v>55</v>
      </c>
      <c r="X97" s="54">
        <f t="shared" si="64"/>
        <v>14</v>
      </c>
      <c r="Y97" s="54">
        <f t="shared" si="64"/>
        <v>41</v>
      </c>
      <c r="Z97" s="55">
        <f t="shared" si="64"/>
        <v>41.00208</v>
      </c>
      <c r="AA97" s="53">
        <f aca="true" t="shared" si="65" ref="AA97:AA120">IF(AA96&lt;ScoredBoats,AA96+1,"")</f>
        <v>2</v>
      </c>
      <c r="AB97" s="52" t="str">
        <f t="shared" si="63"/>
        <v>Argo III</v>
      </c>
      <c r="AC97" s="13"/>
    </row>
    <row r="98" spans="1:29" ht="12.75">
      <c r="A98" s="53">
        <f aca="true" t="shared" si="66" ref="A98:Z98">IF($AD67&gt;0,INDEX(A$65:A$89,$AD67),"")</f>
        <v>155</v>
      </c>
      <c r="B98" s="52" t="str">
        <f t="shared" si="66"/>
        <v>FKA</v>
      </c>
      <c r="C98" s="52" t="str">
        <f t="shared" si="66"/>
        <v>Beckwith</v>
      </c>
      <c r="D98" s="54">
        <f t="shared" si="66"/>
        <v>2</v>
      </c>
      <c r="E98" s="54">
        <f t="shared" si="66"/>
        <v>4</v>
      </c>
      <c r="F98" s="54">
        <f t="shared" si="66"/>
        <v>0</v>
      </c>
      <c r="G98" s="54">
        <f t="shared" si="66"/>
        <v>5</v>
      </c>
      <c r="H98" s="54">
        <f t="shared" si="66"/>
        <v>0</v>
      </c>
      <c r="I98" s="54">
        <f t="shared" si="66"/>
        <v>0</v>
      </c>
      <c r="J98" s="54">
        <f t="shared" si="66"/>
        <v>1</v>
      </c>
      <c r="K98" s="54">
        <f t="shared" si="66"/>
        <v>6</v>
      </c>
      <c r="L98" s="54">
        <f t="shared" si="66"/>
        <v>0</v>
      </c>
      <c r="M98" s="54">
        <f t="shared" si="66"/>
        <v>3</v>
      </c>
      <c r="N98" s="54">
        <f t="shared" si="66"/>
        <v>1</v>
      </c>
      <c r="O98" s="54">
        <f t="shared" si="66"/>
        <v>3</v>
      </c>
      <c r="P98" s="54">
        <f t="shared" si="66"/>
        <v>10</v>
      </c>
      <c r="Q98" s="54">
        <f t="shared" si="66"/>
        <v>11</v>
      </c>
      <c r="R98" s="54">
        <f t="shared" si="66"/>
        <v>0</v>
      </c>
      <c r="S98" s="54">
        <f t="shared" si="66"/>
        <v>1</v>
      </c>
      <c r="T98" s="54">
        <f t="shared" si="66"/>
        <v>6</v>
      </c>
      <c r="U98" s="54">
        <f t="shared" si="66"/>
        <v>0</v>
      </c>
      <c r="V98" s="54">
        <f t="shared" si="66"/>
        <v>0</v>
      </c>
      <c r="W98" s="54">
        <f t="shared" si="66"/>
        <v>53</v>
      </c>
      <c r="X98" s="54">
        <f t="shared" si="66"/>
        <v>11</v>
      </c>
      <c r="Y98" s="54">
        <f t="shared" si="66"/>
        <v>42</v>
      </c>
      <c r="Z98" s="55">
        <f t="shared" si="66"/>
        <v>42.00109</v>
      </c>
      <c r="AA98" s="53">
        <f t="shared" si="65"/>
        <v>3</v>
      </c>
      <c r="AB98" s="52" t="str">
        <f t="shared" si="63"/>
        <v>FKA</v>
      </c>
      <c r="AC98" s="13"/>
    </row>
    <row r="99" spans="1:29" ht="12.75">
      <c r="A99" s="53">
        <f aca="true" t="shared" si="67" ref="A99:Z99">IF($AD68&gt;0,INDEX(A$65:A$89,$AD68),"")</f>
        <v>265</v>
      </c>
      <c r="B99" s="52" t="str">
        <f t="shared" si="67"/>
        <v>Gostosa</v>
      </c>
      <c r="C99" s="52" t="str">
        <f t="shared" si="67"/>
        <v>Hayes/Kirchhoff</v>
      </c>
      <c r="D99" s="54">
        <f t="shared" si="67"/>
        <v>4</v>
      </c>
      <c r="E99" s="54">
        <f t="shared" si="67"/>
        <v>7</v>
      </c>
      <c r="F99" s="54">
        <f t="shared" si="67"/>
        <v>0</v>
      </c>
      <c r="G99" s="54">
        <f t="shared" si="67"/>
        <v>3</v>
      </c>
      <c r="H99" s="54">
        <f t="shared" si="67"/>
        <v>0</v>
      </c>
      <c r="I99" s="54">
        <f t="shared" si="67"/>
        <v>0</v>
      </c>
      <c r="J99" s="54">
        <f t="shared" si="67"/>
        <v>6</v>
      </c>
      <c r="K99" s="54">
        <f t="shared" si="67"/>
        <v>3</v>
      </c>
      <c r="L99" s="54">
        <f t="shared" si="67"/>
        <v>0</v>
      </c>
      <c r="M99" s="54">
        <f t="shared" si="67"/>
        <v>8</v>
      </c>
      <c r="N99" s="54">
        <f t="shared" si="67"/>
        <v>4</v>
      </c>
      <c r="O99" s="54">
        <f t="shared" si="67"/>
        <v>2</v>
      </c>
      <c r="P99" s="54">
        <f t="shared" si="67"/>
        <v>4</v>
      </c>
      <c r="Q99" s="54">
        <f t="shared" si="67"/>
        <v>5</v>
      </c>
      <c r="R99" s="54">
        <f t="shared" si="67"/>
        <v>0</v>
      </c>
      <c r="S99" s="54" t="str">
        <f t="shared" si="67"/>
        <v>bye</v>
      </c>
      <c r="T99" s="54" t="str">
        <f t="shared" si="67"/>
        <v>bye</v>
      </c>
      <c r="U99" s="54">
        <f t="shared" si="67"/>
        <v>0</v>
      </c>
      <c r="V99" s="54">
        <f t="shared" si="67"/>
        <v>2</v>
      </c>
      <c r="W99" s="54">
        <f t="shared" si="67"/>
        <v>46</v>
      </c>
      <c r="X99" s="54">
        <f t="shared" si="67"/>
        <v>8</v>
      </c>
      <c r="Y99" s="54">
        <f t="shared" si="67"/>
        <v>38</v>
      </c>
      <c r="Z99" s="55">
        <f t="shared" si="67"/>
        <v>46.452484444444444</v>
      </c>
      <c r="AA99" s="53">
        <f t="shared" si="65"/>
        <v>4</v>
      </c>
      <c r="AB99" s="52" t="str">
        <f t="shared" si="63"/>
        <v>Gostosa</v>
      </c>
      <c r="AC99" s="13"/>
    </row>
    <row r="100" spans="1:29" ht="12.75">
      <c r="A100" s="53">
        <f aca="true" t="shared" si="68" ref="A100:Z100">IF($AD69&gt;0,INDEX(A$65:A$89,$AD69),"")</f>
        <v>588</v>
      </c>
      <c r="B100" s="52" t="str">
        <f t="shared" si="68"/>
        <v>Gallant Fox</v>
      </c>
      <c r="C100" s="52" t="str">
        <f t="shared" si="68"/>
        <v>Dempsey</v>
      </c>
      <c r="D100" s="54">
        <f t="shared" si="68"/>
        <v>5</v>
      </c>
      <c r="E100" s="54">
        <f t="shared" si="68"/>
        <v>3</v>
      </c>
      <c r="F100" s="54">
        <f t="shared" si="68"/>
        <v>0</v>
      </c>
      <c r="G100" s="54">
        <f t="shared" si="68"/>
        <v>5</v>
      </c>
      <c r="H100" s="54">
        <f t="shared" si="68"/>
        <v>0</v>
      </c>
      <c r="I100" s="54">
        <f t="shared" si="68"/>
        <v>0</v>
      </c>
      <c r="J100" s="54">
        <f t="shared" si="68"/>
        <v>7</v>
      </c>
      <c r="K100" s="54">
        <f t="shared" si="68"/>
        <v>1</v>
      </c>
      <c r="L100" s="54">
        <f t="shared" si="68"/>
        <v>0</v>
      </c>
      <c r="M100" s="54">
        <f t="shared" si="68"/>
        <v>6</v>
      </c>
      <c r="N100" s="54">
        <f t="shared" si="68"/>
        <v>5</v>
      </c>
      <c r="O100" s="54">
        <f t="shared" si="68"/>
        <v>8</v>
      </c>
      <c r="P100" s="54">
        <f t="shared" si="68"/>
        <v>2</v>
      </c>
      <c r="Q100" s="54">
        <f t="shared" si="68"/>
        <v>16</v>
      </c>
      <c r="R100" s="54">
        <f t="shared" si="68"/>
        <v>0</v>
      </c>
      <c r="S100" s="54" t="str">
        <f t="shared" si="68"/>
        <v>bye</v>
      </c>
      <c r="T100" s="54" t="str">
        <f t="shared" si="68"/>
        <v>bye</v>
      </c>
      <c r="U100" s="54">
        <f t="shared" si="68"/>
        <v>0</v>
      </c>
      <c r="V100" s="54">
        <f t="shared" si="68"/>
        <v>2</v>
      </c>
      <c r="W100" s="54">
        <f t="shared" si="68"/>
        <v>58</v>
      </c>
      <c r="X100" s="54">
        <f t="shared" si="68"/>
        <v>16</v>
      </c>
      <c r="Y100" s="54">
        <f t="shared" si="68"/>
        <v>42</v>
      </c>
      <c r="Z100" s="55">
        <f t="shared" si="68"/>
        <v>51.33938333333334</v>
      </c>
      <c r="AA100" s="53">
        <f t="shared" si="65"/>
        <v>5</v>
      </c>
      <c r="AB100" s="52" t="str">
        <f t="shared" si="63"/>
        <v>Gallant Fox</v>
      </c>
      <c r="AC100" s="13"/>
    </row>
    <row r="101" spans="1:29" ht="12.75">
      <c r="A101" s="53">
        <f aca="true" t="shared" si="69" ref="A101:Z101">IF($AD70&gt;0,INDEX(A$65:A$89,$AD70),"")</f>
        <v>158</v>
      </c>
      <c r="B101" s="52" t="str">
        <f t="shared" si="69"/>
        <v>Excitable Boy</v>
      </c>
      <c r="C101" s="52" t="str">
        <f t="shared" si="69"/>
        <v>Delgado/Philpot</v>
      </c>
      <c r="D101" s="54">
        <f t="shared" si="69"/>
        <v>10</v>
      </c>
      <c r="E101" s="54">
        <f t="shared" si="69"/>
        <v>10</v>
      </c>
      <c r="F101" s="54">
        <f t="shared" si="69"/>
        <v>0</v>
      </c>
      <c r="G101" s="54">
        <f t="shared" si="69"/>
        <v>2</v>
      </c>
      <c r="H101" s="54">
        <f t="shared" si="69"/>
        <v>0</v>
      </c>
      <c r="I101" s="54">
        <f t="shared" si="69"/>
        <v>0</v>
      </c>
      <c r="J101" s="54">
        <f t="shared" si="69"/>
        <v>2</v>
      </c>
      <c r="K101" s="54">
        <f t="shared" si="69"/>
        <v>11</v>
      </c>
      <c r="L101" s="54">
        <f t="shared" si="69"/>
        <v>0</v>
      </c>
      <c r="M101" s="54">
        <f t="shared" si="69"/>
        <v>5</v>
      </c>
      <c r="N101" s="54">
        <f t="shared" si="69"/>
        <v>7</v>
      </c>
      <c r="O101" s="54">
        <f t="shared" si="69"/>
        <v>9</v>
      </c>
      <c r="P101" s="54">
        <f t="shared" si="69"/>
        <v>1</v>
      </c>
      <c r="Q101" s="54">
        <f t="shared" si="69"/>
        <v>3</v>
      </c>
      <c r="R101" s="54">
        <f t="shared" si="69"/>
        <v>0</v>
      </c>
      <c r="S101" s="54" t="str">
        <f t="shared" si="69"/>
        <v>bye</v>
      </c>
      <c r="T101" s="54" t="str">
        <f t="shared" si="69"/>
        <v>bye</v>
      </c>
      <c r="U101" s="54">
        <f t="shared" si="69"/>
        <v>0</v>
      </c>
      <c r="V101" s="54">
        <f t="shared" si="69"/>
        <v>2</v>
      </c>
      <c r="W101" s="54">
        <f t="shared" si="69"/>
        <v>60</v>
      </c>
      <c r="X101" s="54">
        <f t="shared" si="69"/>
        <v>11</v>
      </c>
      <c r="Y101" s="54">
        <f t="shared" si="69"/>
        <v>49</v>
      </c>
      <c r="Z101" s="55">
        <f t="shared" si="69"/>
        <v>59.89395888888889</v>
      </c>
      <c r="AA101" s="53">
        <f t="shared" si="65"/>
        <v>6</v>
      </c>
      <c r="AB101" s="52" t="str">
        <f t="shared" si="63"/>
        <v>Excitable Boy</v>
      </c>
      <c r="AC101" s="13"/>
    </row>
    <row r="102" spans="1:29" ht="12.75">
      <c r="A102" s="53">
        <f aca="true" t="shared" si="70" ref="A102:Z102">IF($AD71&gt;0,INDEX(A$65:A$89,$AD71),"")</f>
        <v>52</v>
      </c>
      <c r="B102" s="52" t="str">
        <f t="shared" si="70"/>
        <v>He's Baaack!</v>
      </c>
      <c r="C102" s="52" t="str">
        <f t="shared" si="70"/>
        <v>Knowles</v>
      </c>
      <c r="D102" s="54">
        <f t="shared" si="70"/>
        <v>3</v>
      </c>
      <c r="E102" s="54">
        <f t="shared" si="70"/>
        <v>2</v>
      </c>
      <c r="F102" s="54">
        <f t="shared" si="70"/>
        <v>0</v>
      </c>
      <c r="G102" s="54">
        <f t="shared" si="70"/>
        <v>5</v>
      </c>
      <c r="H102" s="54">
        <f t="shared" si="70"/>
        <v>0</v>
      </c>
      <c r="I102" s="54">
        <f t="shared" si="70"/>
        <v>0</v>
      </c>
      <c r="J102" s="54">
        <f t="shared" si="70"/>
        <v>9</v>
      </c>
      <c r="K102" s="54">
        <f t="shared" si="70"/>
        <v>9</v>
      </c>
      <c r="L102" s="54">
        <f t="shared" si="70"/>
        <v>0</v>
      </c>
      <c r="M102" s="54">
        <f t="shared" si="70"/>
        <v>1</v>
      </c>
      <c r="N102" s="54">
        <f t="shared" si="70"/>
        <v>10</v>
      </c>
      <c r="O102" s="54">
        <f t="shared" si="70"/>
        <v>6</v>
      </c>
      <c r="P102" s="54">
        <f t="shared" si="70"/>
        <v>11</v>
      </c>
      <c r="Q102" s="54">
        <f t="shared" si="70"/>
        <v>1</v>
      </c>
      <c r="R102" s="54">
        <f t="shared" si="70"/>
        <v>0</v>
      </c>
      <c r="S102" s="54">
        <f t="shared" si="70"/>
        <v>7</v>
      </c>
      <c r="T102" s="54">
        <f t="shared" si="70"/>
        <v>9</v>
      </c>
      <c r="U102" s="54">
        <f t="shared" si="70"/>
        <v>0</v>
      </c>
      <c r="V102" s="54">
        <f t="shared" si="70"/>
        <v>0</v>
      </c>
      <c r="W102" s="54">
        <f t="shared" si="70"/>
        <v>73</v>
      </c>
      <c r="X102" s="54">
        <f t="shared" si="70"/>
        <v>11</v>
      </c>
      <c r="Y102" s="54">
        <f t="shared" si="70"/>
        <v>62</v>
      </c>
      <c r="Z102" s="55">
        <f t="shared" si="70"/>
        <v>62.00312</v>
      </c>
      <c r="AA102" s="53">
        <f t="shared" si="65"/>
        <v>7</v>
      </c>
      <c r="AB102" s="52" t="str">
        <f t="shared" si="63"/>
        <v>He's Baaack!</v>
      </c>
      <c r="AC102" s="13"/>
    </row>
    <row r="103" spans="1:29" ht="12.75">
      <c r="A103" s="53">
        <f aca="true" t="shared" si="71" ref="A103:Z103">IF($AD72&gt;0,INDEX(A$65:A$89,$AD72),"")</f>
        <v>591</v>
      </c>
      <c r="B103" s="52" t="str">
        <f t="shared" si="71"/>
        <v>Shamrock VI</v>
      </c>
      <c r="C103" s="52" t="str">
        <f t="shared" si="71"/>
        <v>Mullen</v>
      </c>
      <c r="D103" s="54">
        <f t="shared" si="71"/>
        <v>8</v>
      </c>
      <c r="E103" s="54">
        <f t="shared" si="71"/>
        <v>6</v>
      </c>
      <c r="F103" s="54">
        <f t="shared" si="71"/>
        <v>0</v>
      </c>
      <c r="G103" s="54">
        <f t="shared" si="71"/>
        <v>1</v>
      </c>
      <c r="H103" s="54">
        <f t="shared" si="71"/>
        <v>0</v>
      </c>
      <c r="I103" s="54">
        <f t="shared" si="71"/>
        <v>0</v>
      </c>
      <c r="J103" s="54">
        <f t="shared" si="71"/>
        <v>5</v>
      </c>
      <c r="K103" s="54">
        <f t="shared" si="71"/>
        <v>5</v>
      </c>
      <c r="L103" s="54">
        <f t="shared" si="71"/>
        <v>0</v>
      </c>
      <c r="M103" s="54">
        <f t="shared" si="71"/>
        <v>9</v>
      </c>
      <c r="N103" s="54">
        <f t="shared" si="71"/>
        <v>12</v>
      </c>
      <c r="O103" s="54">
        <f t="shared" si="71"/>
        <v>12</v>
      </c>
      <c r="P103" s="54">
        <f t="shared" si="71"/>
        <v>8</v>
      </c>
      <c r="Q103" s="54">
        <f t="shared" si="71"/>
        <v>7</v>
      </c>
      <c r="R103" s="54">
        <f t="shared" si="71"/>
        <v>0</v>
      </c>
      <c r="S103" s="54">
        <f t="shared" si="71"/>
        <v>3</v>
      </c>
      <c r="T103" s="54">
        <f t="shared" si="71"/>
        <v>3</v>
      </c>
      <c r="U103" s="54">
        <f t="shared" si="71"/>
        <v>0</v>
      </c>
      <c r="V103" s="54">
        <f t="shared" si="71"/>
        <v>0</v>
      </c>
      <c r="W103" s="54">
        <f t="shared" si="71"/>
        <v>79</v>
      </c>
      <c r="X103" s="54">
        <f t="shared" si="71"/>
        <v>12</v>
      </c>
      <c r="Y103" s="54">
        <f t="shared" si="71"/>
        <v>67</v>
      </c>
      <c r="Z103" s="55">
        <f t="shared" si="71"/>
        <v>67.00703</v>
      </c>
      <c r="AA103" s="53">
        <f t="shared" si="65"/>
        <v>8</v>
      </c>
      <c r="AB103" s="52" t="str">
        <f t="shared" si="63"/>
        <v>Shamrock VI</v>
      </c>
      <c r="AC103" s="13"/>
    </row>
    <row r="104" spans="1:29" ht="12.75">
      <c r="A104" s="53">
        <f aca="true" t="shared" si="72" ref="A104:Z104">IF($AD73&gt;0,INDEX(A$65:A$89,$AD73),"")</f>
        <v>205</v>
      </c>
      <c r="B104" s="52" t="str">
        <f t="shared" si="72"/>
        <v>The Office</v>
      </c>
      <c r="C104" s="52" t="str">
        <f t="shared" si="72"/>
        <v>Coneys</v>
      </c>
      <c r="D104" s="54">
        <f t="shared" si="72"/>
        <v>9</v>
      </c>
      <c r="E104" s="54">
        <f t="shared" si="72"/>
        <v>9</v>
      </c>
      <c r="F104" s="54">
        <f t="shared" si="72"/>
        <v>0</v>
      </c>
      <c r="G104" s="54">
        <f t="shared" si="72"/>
        <v>5</v>
      </c>
      <c r="H104" s="54">
        <f t="shared" si="72"/>
        <v>0</v>
      </c>
      <c r="I104" s="54">
        <f t="shared" si="72"/>
        <v>0</v>
      </c>
      <c r="J104" s="54">
        <f t="shared" si="72"/>
        <v>10</v>
      </c>
      <c r="K104" s="54">
        <f t="shared" si="72"/>
        <v>7</v>
      </c>
      <c r="L104" s="54">
        <f t="shared" si="72"/>
        <v>0</v>
      </c>
      <c r="M104" s="54">
        <f t="shared" si="72"/>
        <v>10</v>
      </c>
      <c r="N104" s="54">
        <f t="shared" si="72"/>
        <v>8</v>
      </c>
      <c r="O104" s="54">
        <f t="shared" si="72"/>
        <v>11</v>
      </c>
      <c r="P104" s="54">
        <f t="shared" si="72"/>
        <v>6</v>
      </c>
      <c r="Q104" s="54">
        <f t="shared" si="72"/>
        <v>4</v>
      </c>
      <c r="R104" s="54">
        <f t="shared" si="72"/>
        <v>0</v>
      </c>
      <c r="S104" s="54">
        <f t="shared" si="72"/>
        <v>11</v>
      </c>
      <c r="T104" s="54">
        <f t="shared" si="72"/>
        <v>4</v>
      </c>
      <c r="U104" s="54">
        <f t="shared" si="72"/>
        <v>0</v>
      </c>
      <c r="V104" s="54">
        <f t="shared" si="72"/>
        <v>0</v>
      </c>
      <c r="W104" s="54">
        <f t="shared" si="72"/>
        <v>94</v>
      </c>
      <c r="X104" s="54">
        <f t="shared" si="72"/>
        <v>11</v>
      </c>
      <c r="Y104" s="54">
        <f t="shared" si="72"/>
        <v>83</v>
      </c>
      <c r="Z104" s="55">
        <f t="shared" si="72"/>
        <v>83.01006000000001</v>
      </c>
      <c r="AA104" s="53">
        <f t="shared" si="65"/>
        <v>9</v>
      </c>
      <c r="AB104" s="52" t="str">
        <f t="shared" si="63"/>
        <v>The Office</v>
      </c>
      <c r="AC104" s="13"/>
    </row>
    <row r="105" spans="1:29" ht="12.75">
      <c r="A105" s="53">
        <f aca="true" t="shared" si="73" ref="A105:Z105">IF($AD74&gt;0,INDEX(A$65:A$89,$AD74),"")</f>
        <v>220</v>
      </c>
      <c r="B105" s="52" t="str">
        <f t="shared" si="73"/>
        <v>Stercus Accidit</v>
      </c>
      <c r="C105" s="52" t="str">
        <f t="shared" si="73"/>
        <v>Blais</v>
      </c>
      <c r="D105" s="54">
        <f t="shared" si="73"/>
        <v>12</v>
      </c>
      <c r="E105" s="54">
        <f t="shared" si="73"/>
        <v>12</v>
      </c>
      <c r="F105" s="54">
        <f t="shared" si="73"/>
        <v>0</v>
      </c>
      <c r="G105" s="54">
        <f t="shared" si="73"/>
        <v>5</v>
      </c>
      <c r="H105" s="54">
        <f t="shared" si="73"/>
        <v>0</v>
      </c>
      <c r="I105" s="54">
        <f t="shared" si="73"/>
        <v>0</v>
      </c>
      <c r="J105" s="54">
        <f t="shared" si="73"/>
        <v>13</v>
      </c>
      <c r="K105" s="54">
        <f t="shared" si="73"/>
        <v>13</v>
      </c>
      <c r="L105" s="54">
        <f t="shared" si="73"/>
        <v>0</v>
      </c>
      <c r="M105" s="54">
        <f t="shared" si="73"/>
        <v>7</v>
      </c>
      <c r="N105" s="54">
        <f t="shared" si="73"/>
        <v>6</v>
      </c>
      <c r="O105" s="54">
        <f t="shared" si="73"/>
        <v>5</v>
      </c>
      <c r="P105" s="54">
        <f t="shared" si="73"/>
        <v>7</v>
      </c>
      <c r="Q105" s="54">
        <f t="shared" si="73"/>
        <v>10</v>
      </c>
      <c r="R105" s="54">
        <f t="shared" si="73"/>
        <v>0</v>
      </c>
      <c r="S105" s="54">
        <f t="shared" si="73"/>
        <v>4</v>
      </c>
      <c r="T105" s="54">
        <f t="shared" si="73"/>
        <v>7</v>
      </c>
      <c r="U105" s="54">
        <f t="shared" si="73"/>
        <v>0</v>
      </c>
      <c r="V105" s="54">
        <f t="shared" si="73"/>
        <v>0</v>
      </c>
      <c r="W105" s="54">
        <f t="shared" si="73"/>
        <v>101</v>
      </c>
      <c r="X105" s="54">
        <f t="shared" si="73"/>
        <v>13</v>
      </c>
      <c r="Y105" s="54">
        <f t="shared" si="73"/>
        <v>88</v>
      </c>
      <c r="Z105" s="55">
        <f t="shared" si="73"/>
        <v>88.0111</v>
      </c>
      <c r="AA105" s="53">
        <f t="shared" si="65"/>
        <v>10</v>
      </c>
      <c r="AB105" s="52" t="str">
        <f t="shared" si="63"/>
        <v>Stercus Accidit</v>
      </c>
      <c r="AC105" s="13"/>
    </row>
    <row r="106" spans="1:29" ht="12.75">
      <c r="A106" s="53">
        <f aca="true" t="shared" si="74" ref="A106:Z106">IF($AD75&gt;0,INDEX(A$65:A$89,$AD75),"")</f>
        <v>676</v>
      </c>
      <c r="B106" s="52" t="str">
        <f t="shared" si="74"/>
        <v>Paradox</v>
      </c>
      <c r="C106" s="52" t="str">
        <f t="shared" si="74"/>
        <v>Stowe</v>
      </c>
      <c r="D106" s="54">
        <f t="shared" si="74"/>
        <v>11</v>
      </c>
      <c r="E106" s="54">
        <f t="shared" si="74"/>
        <v>8</v>
      </c>
      <c r="F106" s="54">
        <f t="shared" si="74"/>
        <v>0</v>
      </c>
      <c r="G106" s="54">
        <f t="shared" si="74"/>
        <v>5</v>
      </c>
      <c r="H106" s="54">
        <f t="shared" si="74"/>
        <v>0</v>
      </c>
      <c r="I106" s="54">
        <f t="shared" si="74"/>
        <v>0</v>
      </c>
      <c r="J106" s="54">
        <f t="shared" si="74"/>
        <v>11</v>
      </c>
      <c r="K106" s="54">
        <f t="shared" si="74"/>
        <v>14</v>
      </c>
      <c r="L106" s="54">
        <f t="shared" si="74"/>
        <v>0</v>
      </c>
      <c r="M106" s="54">
        <f t="shared" si="74"/>
        <v>16</v>
      </c>
      <c r="N106" s="54">
        <f t="shared" si="74"/>
        <v>11</v>
      </c>
      <c r="O106" s="54">
        <f t="shared" si="74"/>
        <v>7</v>
      </c>
      <c r="P106" s="54">
        <f t="shared" si="74"/>
        <v>9</v>
      </c>
      <c r="Q106" s="54">
        <f t="shared" si="74"/>
        <v>9</v>
      </c>
      <c r="R106" s="54">
        <f t="shared" si="74"/>
        <v>0</v>
      </c>
      <c r="S106" s="54">
        <f t="shared" si="74"/>
        <v>10</v>
      </c>
      <c r="T106" s="54">
        <f t="shared" si="74"/>
        <v>8</v>
      </c>
      <c r="U106" s="54">
        <f t="shared" si="74"/>
        <v>0</v>
      </c>
      <c r="V106" s="54">
        <f t="shared" si="74"/>
        <v>0</v>
      </c>
      <c r="W106" s="54">
        <f t="shared" si="74"/>
        <v>119</v>
      </c>
      <c r="X106" s="54">
        <f t="shared" si="74"/>
        <v>16</v>
      </c>
      <c r="Y106" s="54">
        <f t="shared" si="74"/>
        <v>103</v>
      </c>
      <c r="Z106" s="55">
        <f t="shared" si="74"/>
        <v>103.01411</v>
      </c>
      <c r="AA106" s="53">
        <f t="shared" si="65"/>
        <v>11</v>
      </c>
      <c r="AB106" s="52" t="str">
        <f t="shared" si="63"/>
        <v>Paradox</v>
      </c>
      <c r="AC106" s="13"/>
    </row>
    <row r="107" spans="1:29" ht="12.75">
      <c r="A107" s="53">
        <f aca="true" t="shared" si="75" ref="A107:Z107">IF($AD76&gt;0,INDEX(A$65:A$89,$AD76),"")</f>
        <v>175</v>
      </c>
      <c r="B107" s="52" t="str">
        <f t="shared" si="75"/>
        <v>Over the Edge</v>
      </c>
      <c r="C107" s="52" t="str">
        <f t="shared" si="75"/>
        <v>Scott</v>
      </c>
      <c r="D107" s="54">
        <f t="shared" si="75"/>
        <v>13</v>
      </c>
      <c r="E107" s="54">
        <f t="shared" si="75"/>
        <v>11</v>
      </c>
      <c r="F107" s="54">
        <f t="shared" si="75"/>
        <v>0</v>
      </c>
      <c r="G107" s="54">
        <f t="shared" si="75"/>
        <v>5</v>
      </c>
      <c r="H107" s="54">
        <f t="shared" si="75"/>
        <v>0</v>
      </c>
      <c r="I107" s="54">
        <f t="shared" si="75"/>
        <v>0</v>
      </c>
      <c r="J107" s="54">
        <f t="shared" si="75"/>
        <v>12</v>
      </c>
      <c r="K107" s="54">
        <f t="shared" si="75"/>
        <v>8</v>
      </c>
      <c r="L107" s="54">
        <f t="shared" si="75"/>
        <v>0</v>
      </c>
      <c r="M107" s="54">
        <f t="shared" si="75"/>
        <v>11</v>
      </c>
      <c r="N107" s="54">
        <f t="shared" si="75"/>
        <v>9</v>
      </c>
      <c r="O107" s="54">
        <f t="shared" si="75"/>
        <v>13</v>
      </c>
      <c r="P107" s="54">
        <f t="shared" si="75"/>
        <v>14</v>
      </c>
      <c r="Q107" s="54">
        <f t="shared" si="75"/>
        <v>12</v>
      </c>
      <c r="R107" s="54">
        <f t="shared" si="75"/>
        <v>0</v>
      </c>
      <c r="S107" s="54">
        <f t="shared" si="75"/>
        <v>9</v>
      </c>
      <c r="T107" s="54">
        <f t="shared" si="75"/>
        <v>2</v>
      </c>
      <c r="U107" s="54">
        <f t="shared" si="75"/>
        <v>0</v>
      </c>
      <c r="V107" s="54">
        <f t="shared" si="75"/>
        <v>0</v>
      </c>
      <c r="W107" s="54">
        <f t="shared" si="75"/>
        <v>119</v>
      </c>
      <c r="X107" s="54">
        <f t="shared" si="75"/>
        <v>14</v>
      </c>
      <c r="Y107" s="54">
        <f t="shared" si="75"/>
        <v>105</v>
      </c>
      <c r="Z107" s="55">
        <f t="shared" si="75"/>
        <v>105.00902</v>
      </c>
      <c r="AA107" s="53">
        <f t="shared" si="65"/>
        <v>12</v>
      </c>
      <c r="AB107" s="52" t="str">
        <f t="shared" si="63"/>
        <v>Over the Edge</v>
      </c>
      <c r="AC107" s="13"/>
    </row>
    <row r="108" spans="1:29" ht="12.75">
      <c r="A108" s="53">
        <f aca="true" t="shared" si="76" ref="A108:Z108">IF($AD77&gt;0,INDEX(A$65:A$89,$AD77),"")</f>
        <v>484</v>
      </c>
      <c r="B108" s="52" t="str">
        <f t="shared" si="76"/>
        <v>Jolly Mon</v>
      </c>
      <c r="C108" s="52" t="str">
        <f t="shared" si="76"/>
        <v>LaVin/Rochlis</v>
      </c>
      <c r="D108" s="54" t="str">
        <f t="shared" si="76"/>
        <v>bye</v>
      </c>
      <c r="E108" s="54" t="str">
        <f t="shared" si="76"/>
        <v>bye</v>
      </c>
      <c r="F108" s="54">
        <f t="shared" si="76"/>
        <v>0</v>
      </c>
      <c r="G108" s="54">
        <f t="shared" si="76"/>
        <v>5</v>
      </c>
      <c r="H108" s="54">
        <f t="shared" si="76"/>
        <v>0</v>
      </c>
      <c r="I108" s="54">
        <f t="shared" si="76"/>
        <v>0</v>
      </c>
      <c r="J108" s="54">
        <f t="shared" si="76"/>
        <v>8</v>
      </c>
      <c r="K108" s="54">
        <f t="shared" si="76"/>
        <v>10</v>
      </c>
      <c r="L108" s="54">
        <f t="shared" si="76"/>
        <v>0</v>
      </c>
      <c r="M108" s="54">
        <f t="shared" si="76"/>
        <v>14</v>
      </c>
      <c r="N108" s="54">
        <f t="shared" si="76"/>
        <v>13</v>
      </c>
      <c r="O108" s="54">
        <f t="shared" si="76"/>
        <v>14</v>
      </c>
      <c r="P108" s="54">
        <f t="shared" si="76"/>
        <v>12</v>
      </c>
      <c r="Q108" s="54">
        <f t="shared" si="76"/>
        <v>8</v>
      </c>
      <c r="R108" s="54">
        <f t="shared" si="76"/>
        <v>0</v>
      </c>
      <c r="S108" s="54">
        <f t="shared" si="76"/>
        <v>6</v>
      </c>
      <c r="T108" s="54">
        <f t="shared" si="76"/>
        <v>10</v>
      </c>
      <c r="U108" s="54">
        <f t="shared" si="76"/>
        <v>0</v>
      </c>
      <c r="V108" s="54">
        <f t="shared" si="76"/>
        <v>2</v>
      </c>
      <c r="W108" s="54">
        <f t="shared" si="76"/>
        <v>100</v>
      </c>
      <c r="X108" s="54">
        <f t="shared" si="76"/>
        <v>14</v>
      </c>
      <c r="Y108" s="54">
        <f t="shared" si="76"/>
        <v>86</v>
      </c>
      <c r="Z108" s="55">
        <f t="shared" si="76"/>
        <v>105.12424111111112</v>
      </c>
      <c r="AA108" s="53">
        <f t="shared" si="65"/>
        <v>13</v>
      </c>
      <c r="AB108" s="52" t="str">
        <f t="shared" si="63"/>
        <v>Jolly Mon</v>
      </c>
      <c r="AC108" s="13"/>
    </row>
    <row r="109" spans="1:29" ht="12.75">
      <c r="A109" s="53">
        <f aca="true" t="shared" si="77" ref="A109:Z109">IF($AD78&gt;0,INDEX(A$65:A$89,$AD78),"")</f>
        <v>679</v>
      </c>
      <c r="B109" s="52" t="str">
        <f t="shared" si="77"/>
        <v>Misty-two-six</v>
      </c>
      <c r="C109" s="52" t="str">
        <f t="shared" si="77"/>
        <v>Sibson</v>
      </c>
      <c r="D109" s="54">
        <f t="shared" si="77"/>
        <v>7</v>
      </c>
      <c r="E109" s="54">
        <f t="shared" si="77"/>
        <v>14</v>
      </c>
      <c r="F109" s="54">
        <f t="shared" si="77"/>
        <v>0</v>
      </c>
      <c r="G109" s="54">
        <f t="shared" si="77"/>
        <v>17</v>
      </c>
      <c r="H109" s="54">
        <f t="shared" si="77"/>
        <v>0</v>
      </c>
      <c r="I109" s="54">
        <f t="shared" si="77"/>
        <v>0</v>
      </c>
      <c r="J109" s="54">
        <f t="shared" si="77"/>
        <v>4</v>
      </c>
      <c r="K109" s="54">
        <f t="shared" si="77"/>
        <v>12</v>
      </c>
      <c r="L109" s="54">
        <f t="shared" si="77"/>
        <v>0</v>
      </c>
      <c r="M109" s="54">
        <f t="shared" si="77"/>
        <v>12</v>
      </c>
      <c r="N109" s="54">
        <f t="shared" si="77"/>
        <v>15</v>
      </c>
      <c r="O109" s="54">
        <f t="shared" si="77"/>
        <v>17</v>
      </c>
      <c r="P109" s="54">
        <f t="shared" si="77"/>
        <v>13</v>
      </c>
      <c r="Q109" s="54">
        <f t="shared" si="77"/>
        <v>14</v>
      </c>
      <c r="R109" s="54">
        <f t="shared" si="77"/>
        <v>0</v>
      </c>
      <c r="S109" s="54">
        <f t="shared" si="77"/>
        <v>5</v>
      </c>
      <c r="T109" s="54">
        <f t="shared" si="77"/>
        <v>11</v>
      </c>
      <c r="U109" s="54">
        <f t="shared" si="77"/>
        <v>0</v>
      </c>
      <c r="V109" s="54">
        <f t="shared" si="77"/>
        <v>0</v>
      </c>
      <c r="W109" s="54">
        <f t="shared" si="77"/>
        <v>141</v>
      </c>
      <c r="X109" s="54">
        <f t="shared" si="77"/>
        <v>17</v>
      </c>
      <c r="Y109" s="54">
        <f t="shared" si="77"/>
        <v>124</v>
      </c>
      <c r="Z109" s="55">
        <f t="shared" si="77"/>
        <v>124.01214</v>
      </c>
      <c r="AA109" s="53">
        <f t="shared" si="65"/>
        <v>14</v>
      </c>
      <c r="AB109" s="52" t="str">
        <f t="shared" si="63"/>
        <v>Misty-two-six</v>
      </c>
      <c r="AC109" s="13"/>
    </row>
    <row r="110" spans="1:29" ht="12.75">
      <c r="A110" s="53">
        <f aca="true" t="shared" si="78" ref="A110:Z110">IF($AD79&gt;0,INDEX(A$65:A$89,$AD79),"")</f>
        <v>249</v>
      </c>
      <c r="B110" s="52" t="str">
        <f t="shared" si="78"/>
        <v>Dolce</v>
      </c>
      <c r="C110" s="52" t="str">
        <f t="shared" si="78"/>
        <v>Sonn</v>
      </c>
      <c r="D110" s="54">
        <f t="shared" si="78"/>
        <v>14</v>
      </c>
      <c r="E110" s="54">
        <f t="shared" si="78"/>
        <v>14</v>
      </c>
      <c r="F110" s="54">
        <f t="shared" si="78"/>
        <v>0</v>
      </c>
      <c r="G110" s="54">
        <f t="shared" si="78"/>
        <v>5</v>
      </c>
      <c r="H110" s="54">
        <f t="shared" si="78"/>
        <v>0</v>
      </c>
      <c r="I110" s="54">
        <f t="shared" si="78"/>
        <v>0</v>
      </c>
      <c r="J110" s="54">
        <f t="shared" si="78"/>
        <v>16</v>
      </c>
      <c r="K110" s="54">
        <f t="shared" si="78"/>
        <v>15</v>
      </c>
      <c r="L110" s="54">
        <f t="shared" si="78"/>
        <v>0</v>
      </c>
      <c r="M110" s="54">
        <f t="shared" si="78"/>
        <v>13</v>
      </c>
      <c r="N110" s="54">
        <f t="shared" si="78"/>
        <v>14</v>
      </c>
      <c r="O110" s="54">
        <f t="shared" si="78"/>
        <v>10</v>
      </c>
      <c r="P110" s="54" t="str">
        <f t="shared" si="78"/>
        <v>bye</v>
      </c>
      <c r="Q110" s="54" t="str">
        <f t="shared" si="78"/>
        <v>bye</v>
      </c>
      <c r="R110" s="54">
        <f t="shared" si="78"/>
        <v>0</v>
      </c>
      <c r="S110" s="54">
        <f t="shared" si="78"/>
        <v>13</v>
      </c>
      <c r="T110" s="54">
        <f t="shared" si="78"/>
        <v>13</v>
      </c>
      <c r="U110" s="54">
        <f t="shared" si="78"/>
        <v>0</v>
      </c>
      <c r="V110" s="54">
        <f t="shared" si="78"/>
        <v>2</v>
      </c>
      <c r="W110" s="54">
        <f t="shared" si="78"/>
        <v>127</v>
      </c>
      <c r="X110" s="54">
        <f t="shared" si="78"/>
        <v>16</v>
      </c>
      <c r="Y110" s="54">
        <f t="shared" si="78"/>
        <v>111</v>
      </c>
      <c r="Z110" s="55">
        <f t="shared" si="78"/>
        <v>135.68182666666664</v>
      </c>
      <c r="AA110" s="53">
        <f t="shared" si="65"/>
        <v>15</v>
      </c>
      <c r="AB110" s="52" t="str">
        <f t="shared" si="63"/>
        <v>Dolce</v>
      </c>
      <c r="AC110" s="13"/>
    </row>
    <row r="111" spans="1:29" ht="12.75">
      <c r="A111" s="53">
        <f aca="true" t="shared" si="79" ref="A111:Z111">IF($AD80&gt;0,INDEX(A$65:A$89,$AD80),"")</f>
        <v>97</v>
      </c>
      <c r="B111" s="52" t="str">
        <f t="shared" si="79"/>
        <v>Schatz</v>
      </c>
      <c r="C111" s="52" t="str">
        <f t="shared" si="79"/>
        <v>Herte</v>
      </c>
      <c r="D111" s="54" t="str">
        <f t="shared" si="79"/>
        <v>bye</v>
      </c>
      <c r="E111" s="54" t="str">
        <f t="shared" si="79"/>
        <v>bye</v>
      </c>
      <c r="F111" s="54">
        <f t="shared" si="79"/>
        <v>0</v>
      </c>
      <c r="G111" s="54">
        <f t="shared" si="79"/>
        <v>5</v>
      </c>
      <c r="H111" s="54">
        <f t="shared" si="79"/>
        <v>0</v>
      </c>
      <c r="I111" s="54">
        <f t="shared" si="79"/>
        <v>0</v>
      </c>
      <c r="J111" s="54">
        <f t="shared" si="79"/>
        <v>15</v>
      </c>
      <c r="K111" s="54">
        <f t="shared" si="79"/>
        <v>16</v>
      </c>
      <c r="L111" s="54">
        <f t="shared" si="79"/>
        <v>0</v>
      </c>
      <c r="M111" s="54">
        <f t="shared" si="79"/>
        <v>15</v>
      </c>
      <c r="N111" s="54">
        <f t="shared" si="79"/>
        <v>16</v>
      </c>
      <c r="O111" s="54">
        <f t="shared" si="79"/>
        <v>17</v>
      </c>
      <c r="P111" s="54">
        <f t="shared" si="79"/>
        <v>15</v>
      </c>
      <c r="Q111" s="54">
        <f t="shared" si="79"/>
        <v>13</v>
      </c>
      <c r="R111" s="54">
        <f t="shared" si="79"/>
        <v>0</v>
      </c>
      <c r="S111" s="54">
        <f t="shared" si="79"/>
        <v>12</v>
      </c>
      <c r="T111" s="54">
        <f t="shared" si="79"/>
        <v>12</v>
      </c>
      <c r="U111" s="54">
        <f t="shared" si="79"/>
        <v>0</v>
      </c>
      <c r="V111" s="54">
        <f t="shared" si="79"/>
        <v>2</v>
      </c>
      <c r="W111" s="54">
        <f t="shared" si="79"/>
        <v>136</v>
      </c>
      <c r="X111" s="54">
        <f t="shared" si="79"/>
        <v>17</v>
      </c>
      <c r="Y111" s="54">
        <f t="shared" si="79"/>
        <v>119</v>
      </c>
      <c r="Z111" s="55">
        <f t="shared" si="79"/>
        <v>145.46059444444444</v>
      </c>
      <c r="AA111" s="53">
        <f t="shared" si="65"/>
        <v>16</v>
      </c>
      <c r="AB111" s="52" t="str">
        <f t="shared" si="63"/>
        <v>Schatz</v>
      </c>
      <c r="AC111" s="13"/>
    </row>
    <row r="112" spans="1:29" ht="12.75">
      <c r="A112" s="53">
        <f aca="true" t="shared" si="80" ref="A112:Z112">IF($AD81&gt;0,INDEX(A$65:A$89,$AD81),"")</f>
        <v>154</v>
      </c>
      <c r="B112" s="52" t="str">
        <f t="shared" si="80"/>
        <v>Panic-A-Track</v>
      </c>
      <c r="C112" s="52" t="str">
        <f t="shared" si="80"/>
        <v>Gilchrist</v>
      </c>
      <c r="D112" s="54">
        <f t="shared" si="80"/>
        <v>14</v>
      </c>
      <c r="E112" s="54">
        <f t="shared" si="80"/>
        <v>14</v>
      </c>
      <c r="F112" s="54">
        <f t="shared" si="80"/>
        <v>0</v>
      </c>
      <c r="G112" s="54">
        <f t="shared" si="80"/>
        <v>17</v>
      </c>
      <c r="H112" s="54">
        <f t="shared" si="80"/>
        <v>0</v>
      </c>
      <c r="I112" s="54">
        <f t="shared" si="80"/>
        <v>0</v>
      </c>
      <c r="J112" s="54">
        <f t="shared" si="80"/>
        <v>17</v>
      </c>
      <c r="K112" s="54">
        <f t="shared" si="80"/>
        <v>17</v>
      </c>
      <c r="L112" s="54">
        <f t="shared" si="80"/>
        <v>0</v>
      </c>
      <c r="M112" s="54" t="str">
        <f t="shared" si="80"/>
        <v>bye</v>
      </c>
      <c r="N112" s="54" t="str">
        <f t="shared" si="80"/>
        <v>bye</v>
      </c>
      <c r="O112" s="54" t="str">
        <f t="shared" si="80"/>
        <v>bye</v>
      </c>
      <c r="P112" s="54">
        <f t="shared" si="80"/>
        <v>16</v>
      </c>
      <c r="Q112" s="54">
        <f t="shared" si="80"/>
        <v>16</v>
      </c>
      <c r="R112" s="54">
        <f t="shared" si="80"/>
        <v>0</v>
      </c>
      <c r="S112" s="54">
        <f t="shared" si="80"/>
        <v>13</v>
      </c>
      <c r="T112" s="54">
        <f t="shared" si="80"/>
        <v>13</v>
      </c>
      <c r="U112" s="54">
        <f t="shared" si="80"/>
        <v>0</v>
      </c>
      <c r="V112" s="54">
        <f t="shared" si="80"/>
        <v>3</v>
      </c>
      <c r="W112" s="54">
        <f t="shared" si="80"/>
        <v>137</v>
      </c>
      <c r="X112" s="54">
        <f t="shared" si="80"/>
        <v>17</v>
      </c>
      <c r="Y112" s="54">
        <f t="shared" si="80"/>
        <v>120</v>
      </c>
      <c r="Z112" s="55">
        <f t="shared" si="80"/>
        <v>165.01716</v>
      </c>
      <c r="AA112" s="53">
        <f t="shared" si="65"/>
        <v>17</v>
      </c>
      <c r="AB112" s="52" t="str">
        <f t="shared" si="63"/>
        <v>Panic-A-Track</v>
      </c>
      <c r="AC112" s="13"/>
    </row>
    <row r="113" spans="1:29" ht="12.75">
      <c r="A113" s="53">
        <f aca="true" t="shared" si="81" ref="A113:Z113">IF($AD82&gt;0,INDEX(A$65:A$89,$AD82),"")</f>
      </c>
      <c r="B113" s="52">
        <f t="shared" si="81"/>
      </c>
      <c r="C113" s="52">
        <f t="shared" si="81"/>
      </c>
      <c r="D113" s="54">
        <f t="shared" si="81"/>
      </c>
      <c r="E113" s="54">
        <f t="shared" si="81"/>
      </c>
      <c r="F113" s="54">
        <f t="shared" si="81"/>
      </c>
      <c r="G113" s="54">
        <f t="shared" si="81"/>
      </c>
      <c r="H113" s="54">
        <f t="shared" si="81"/>
      </c>
      <c r="I113" s="54">
        <f t="shared" si="81"/>
      </c>
      <c r="J113" s="54">
        <f t="shared" si="81"/>
      </c>
      <c r="K113" s="54">
        <f t="shared" si="81"/>
      </c>
      <c r="L113" s="54">
        <f t="shared" si="81"/>
      </c>
      <c r="M113" s="54">
        <f t="shared" si="81"/>
      </c>
      <c r="N113" s="54">
        <f t="shared" si="81"/>
      </c>
      <c r="O113" s="54">
        <f t="shared" si="81"/>
      </c>
      <c r="P113" s="54">
        <f t="shared" si="81"/>
      </c>
      <c r="Q113" s="54">
        <f t="shared" si="81"/>
      </c>
      <c r="R113" s="54">
        <f t="shared" si="81"/>
      </c>
      <c r="S113" s="54">
        <f t="shared" si="81"/>
      </c>
      <c r="T113" s="54">
        <f t="shared" si="81"/>
      </c>
      <c r="U113" s="54">
        <f t="shared" si="81"/>
      </c>
      <c r="V113" s="54">
        <f t="shared" si="81"/>
      </c>
      <c r="W113" s="54">
        <f t="shared" si="81"/>
      </c>
      <c r="X113" s="54">
        <f t="shared" si="81"/>
      </c>
      <c r="Y113" s="54">
        <f t="shared" si="81"/>
      </c>
      <c r="Z113" s="55">
        <f t="shared" si="81"/>
      </c>
      <c r="AA113" s="53">
        <f t="shared" si="65"/>
      </c>
      <c r="AB113" s="52">
        <f t="shared" si="63"/>
      </c>
      <c r="AC113" s="13"/>
    </row>
    <row r="114" spans="1:29" ht="12.75">
      <c r="A114" s="53">
        <f aca="true" t="shared" si="82" ref="A114:Z114">IF($AD83&gt;0,INDEX(A$65:A$89,$AD83),"")</f>
      </c>
      <c r="B114" s="52">
        <f t="shared" si="82"/>
      </c>
      <c r="C114" s="52">
        <f t="shared" si="82"/>
      </c>
      <c r="D114" s="54">
        <f t="shared" si="82"/>
      </c>
      <c r="E114" s="54">
        <f t="shared" si="82"/>
      </c>
      <c r="F114" s="54">
        <f t="shared" si="82"/>
      </c>
      <c r="G114" s="54">
        <f t="shared" si="82"/>
      </c>
      <c r="H114" s="54">
        <f t="shared" si="82"/>
      </c>
      <c r="I114" s="54">
        <f t="shared" si="82"/>
      </c>
      <c r="J114" s="54">
        <f t="shared" si="82"/>
      </c>
      <c r="K114" s="54">
        <f t="shared" si="82"/>
      </c>
      <c r="L114" s="54">
        <f t="shared" si="82"/>
      </c>
      <c r="M114" s="54">
        <f t="shared" si="82"/>
      </c>
      <c r="N114" s="54">
        <f t="shared" si="82"/>
      </c>
      <c r="O114" s="54">
        <f t="shared" si="82"/>
      </c>
      <c r="P114" s="54">
        <f t="shared" si="82"/>
      </c>
      <c r="Q114" s="54">
        <f t="shared" si="82"/>
      </c>
      <c r="R114" s="54">
        <f t="shared" si="82"/>
      </c>
      <c r="S114" s="54">
        <f t="shared" si="82"/>
      </c>
      <c r="T114" s="54">
        <f t="shared" si="82"/>
      </c>
      <c r="U114" s="54">
        <f t="shared" si="82"/>
      </c>
      <c r="V114" s="54">
        <f t="shared" si="82"/>
      </c>
      <c r="W114" s="54">
        <f t="shared" si="82"/>
      </c>
      <c r="X114" s="54">
        <f t="shared" si="82"/>
      </c>
      <c r="Y114" s="54">
        <f t="shared" si="82"/>
      </c>
      <c r="Z114" s="55">
        <f t="shared" si="82"/>
      </c>
      <c r="AA114" s="53">
        <f t="shared" si="65"/>
      </c>
      <c r="AB114" s="52">
        <f t="shared" si="63"/>
      </c>
      <c r="AC114" s="13"/>
    </row>
    <row r="115" spans="1:29" ht="12.75">
      <c r="A115" s="53">
        <f aca="true" t="shared" si="83" ref="A115:Z115">IF($AD84&gt;0,INDEX(A$65:A$89,$AD84),"")</f>
      </c>
      <c r="B115" s="52">
        <f t="shared" si="83"/>
      </c>
      <c r="C115" s="52">
        <f t="shared" si="83"/>
      </c>
      <c r="D115" s="54">
        <f t="shared" si="83"/>
      </c>
      <c r="E115" s="54">
        <f t="shared" si="83"/>
      </c>
      <c r="F115" s="54">
        <f t="shared" si="83"/>
      </c>
      <c r="G115" s="54">
        <f t="shared" si="83"/>
      </c>
      <c r="H115" s="54">
        <f t="shared" si="83"/>
      </c>
      <c r="I115" s="54">
        <f t="shared" si="83"/>
      </c>
      <c r="J115" s="54">
        <f t="shared" si="83"/>
      </c>
      <c r="K115" s="54">
        <f t="shared" si="83"/>
      </c>
      <c r="L115" s="54">
        <f t="shared" si="83"/>
      </c>
      <c r="M115" s="54">
        <f t="shared" si="83"/>
      </c>
      <c r="N115" s="54">
        <f t="shared" si="83"/>
      </c>
      <c r="O115" s="54">
        <f t="shared" si="83"/>
      </c>
      <c r="P115" s="54">
        <f t="shared" si="83"/>
      </c>
      <c r="Q115" s="54">
        <f t="shared" si="83"/>
      </c>
      <c r="R115" s="54">
        <f t="shared" si="83"/>
      </c>
      <c r="S115" s="54">
        <f t="shared" si="83"/>
      </c>
      <c r="T115" s="54">
        <f t="shared" si="83"/>
      </c>
      <c r="U115" s="54">
        <f t="shared" si="83"/>
      </c>
      <c r="V115" s="54">
        <f t="shared" si="83"/>
      </c>
      <c r="W115" s="54">
        <f t="shared" si="83"/>
      </c>
      <c r="X115" s="54">
        <f t="shared" si="83"/>
      </c>
      <c r="Y115" s="54">
        <f t="shared" si="83"/>
      </c>
      <c r="Z115" s="55">
        <f t="shared" si="83"/>
      </c>
      <c r="AA115" s="53">
        <f t="shared" si="65"/>
      </c>
      <c r="AB115" s="52">
        <f t="shared" si="63"/>
      </c>
      <c r="AC115" s="13"/>
    </row>
    <row r="116" spans="1:29" ht="12.75">
      <c r="A116" s="53">
        <f aca="true" t="shared" si="84" ref="A116:Z116">IF($AD85&gt;0,INDEX(A$65:A$89,$AD85),"")</f>
      </c>
      <c r="B116" s="52">
        <f t="shared" si="84"/>
      </c>
      <c r="C116" s="52">
        <f t="shared" si="84"/>
      </c>
      <c r="D116" s="54">
        <f t="shared" si="84"/>
      </c>
      <c r="E116" s="54">
        <f t="shared" si="84"/>
      </c>
      <c r="F116" s="54">
        <f t="shared" si="84"/>
      </c>
      <c r="G116" s="54">
        <f t="shared" si="84"/>
      </c>
      <c r="H116" s="54">
        <f t="shared" si="84"/>
      </c>
      <c r="I116" s="54">
        <f t="shared" si="84"/>
      </c>
      <c r="J116" s="54">
        <f t="shared" si="84"/>
      </c>
      <c r="K116" s="54">
        <f t="shared" si="84"/>
      </c>
      <c r="L116" s="54">
        <f t="shared" si="84"/>
      </c>
      <c r="M116" s="54">
        <f t="shared" si="84"/>
      </c>
      <c r="N116" s="54">
        <f t="shared" si="84"/>
      </c>
      <c r="O116" s="54">
        <f t="shared" si="84"/>
      </c>
      <c r="P116" s="54">
        <f t="shared" si="84"/>
      </c>
      <c r="Q116" s="54">
        <f t="shared" si="84"/>
      </c>
      <c r="R116" s="54">
        <f t="shared" si="84"/>
      </c>
      <c r="S116" s="54">
        <f t="shared" si="84"/>
      </c>
      <c r="T116" s="54">
        <f t="shared" si="84"/>
      </c>
      <c r="U116" s="54">
        <f t="shared" si="84"/>
      </c>
      <c r="V116" s="54">
        <f t="shared" si="84"/>
      </c>
      <c r="W116" s="54">
        <f t="shared" si="84"/>
      </c>
      <c r="X116" s="54">
        <f t="shared" si="84"/>
      </c>
      <c r="Y116" s="54">
        <f t="shared" si="84"/>
      </c>
      <c r="Z116" s="55">
        <f t="shared" si="84"/>
      </c>
      <c r="AA116" s="53">
        <f t="shared" si="65"/>
      </c>
      <c r="AB116" s="52">
        <f t="shared" si="63"/>
      </c>
      <c r="AC116" s="13"/>
    </row>
    <row r="117" spans="1:29" ht="12.75">
      <c r="A117" s="53">
        <f aca="true" t="shared" si="85" ref="A117:Z117">IF($AD86&gt;0,INDEX(A$65:A$89,$AD86),"")</f>
      </c>
      <c r="B117" s="52">
        <f t="shared" si="85"/>
      </c>
      <c r="C117" s="52">
        <f t="shared" si="85"/>
      </c>
      <c r="D117" s="54">
        <f t="shared" si="85"/>
      </c>
      <c r="E117" s="54">
        <f t="shared" si="85"/>
      </c>
      <c r="F117" s="54">
        <f t="shared" si="85"/>
      </c>
      <c r="G117" s="54">
        <f t="shared" si="85"/>
      </c>
      <c r="H117" s="54">
        <f t="shared" si="85"/>
      </c>
      <c r="I117" s="54">
        <f t="shared" si="85"/>
      </c>
      <c r="J117" s="54">
        <f t="shared" si="85"/>
      </c>
      <c r="K117" s="54">
        <f t="shared" si="85"/>
      </c>
      <c r="L117" s="54">
        <f t="shared" si="85"/>
      </c>
      <c r="M117" s="54">
        <f t="shared" si="85"/>
      </c>
      <c r="N117" s="54">
        <f t="shared" si="85"/>
      </c>
      <c r="O117" s="54">
        <f t="shared" si="85"/>
      </c>
      <c r="P117" s="54">
        <f t="shared" si="85"/>
      </c>
      <c r="Q117" s="54">
        <f t="shared" si="85"/>
      </c>
      <c r="R117" s="54">
        <f t="shared" si="85"/>
      </c>
      <c r="S117" s="54">
        <f t="shared" si="85"/>
      </c>
      <c r="T117" s="54">
        <f t="shared" si="85"/>
      </c>
      <c r="U117" s="54">
        <f t="shared" si="85"/>
      </c>
      <c r="V117" s="54">
        <f t="shared" si="85"/>
      </c>
      <c r="W117" s="54">
        <f t="shared" si="85"/>
      </c>
      <c r="X117" s="54">
        <f t="shared" si="85"/>
      </c>
      <c r="Y117" s="54">
        <f t="shared" si="85"/>
      </c>
      <c r="Z117" s="55">
        <f t="shared" si="85"/>
      </c>
      <c r="AA117" s="53">
        <f t="shared" si="65"/>
      </c>
      <c r="AB117" s="52">
        <f t="shared" si="63"/>
      </c>
      <c r="AC117" s="13"/>
    </row>
    <row r="118" spans="1:29" ht="12.75">
      <c r="A118" s="53">
        <f aca="true" t="shared" si="86" ref="A118:Z118">IF($AD87&gt;0,INDEX(A$65:A$89,$AD87),"")</f>
      </c>
      <c r="B118" s="52">
        <f t="shared" si="86"/>
      </c>
      <c r="C118" s="52">
        <f t="shared" si="86"/>
      </c>
      <c r="D118" s="54">
        <f t="shared" si="86"/>
      </c>
      <c r="E118" s="54">
        <f t="shared" si="86"/>
      </c>
      <c r="F118" s="54">
        <f t="shared" si="86"/>
      </c>
      <c r="G118" s="54">
        <f t="shared" si="86"/>
      </c>
      <c r="H118" s="54">
        <f t="shared" si="86"/>
      </c>
      <c r="I118" s="54">
        <f t="shared" si="86"/>
      </c>
      <c r="J118" s="54">
        <f t="shared" si="86"/>
      </c>
      <c r="K118" s="54">
        <f t="shared" si="86"/>
      </c>
      <c r="L118" s="54">
        <f t="shared" si="86"/>
      </c>
      <c r="M118" s="54">
        <f t="shared" si="86"/>
      </c>
      <c r="N118" s="54">
        <f t="shared" si="86"/>
      </c>
      <c r="O118" s="54">
        <f t="shared" si="86"/>
      </c>
      <c r="P118" s="54">
        <f t="shared" si="86"/>
      </c>
      <c r="Q118" s="54">
        <f t="shared" si="86"/>
      </c>
      <c r="R118" s="54">
        <f t="shared" si="86"/>
      </c>
      <c r="S118" s="54">
        <f t="shared" si="86"/>
      </c>
      <c r="T118" s="54">
        <f t="shared" si="86"/>
      </c>
      <c r="U118" s="54">
        <f t="shared" si="86"/>
      </c>
      <c r="V118" s="54">
        <f t="shared" si="86"/>
      </c>
      <c r="W118" s="54">
        <f t="shared" si="86"/>
      </c>
      <c r="X118" s="54">
        <f t="shared" si="86"/>
      </c>
      <c r="Y118" s="54">
        <f t="shared" si="86"/>
      </c>
      <c r="Z118" s="55">
        <f t="shared" si="86"/>
      </c>
      <c r="AA118" s="53">
        <f t="shared" si="65"/>
      </c>
      <c r="AB118" s="52">
        <f t="shared" si="63"/>
      </c>
      <c r="AC118" s="13"/>
    </row>
    <row r="119" spans="1:29" ht="12.75">
      <c r="A119" s="53">
        <f aca="true" t="shared" si="87" ref="A119:Z119">IF($AD88&gt;0,INDEX(A$65:A$89,$AD88),"")</f>
      </c>
      <c r="B119" s="52">
        <f t="shared" si="87"/>
      </c>
      <c r="C119" s="52">
        <f t="shared" si="87"/>
      </c>
      <c r="D119" s="54">
        <f t="shared" si="87"/>
      </c>
      <c r="E119" s="54">
        <f t="shared" si="87"/>
      </c>
      <c r="F119" s="54">
        <f t="shared" si="87"/>
      </c>
      <c r="G119" s="54">
        <f t="shared" si="87"/>
      </c>
      <c r="H119" s="54">
        <f t="shared" si="87"/>
      </c>
      <c r="I119" s="54">
        <f t="shared" si="87"/>
      </c>
      <c r="J119" s="54">
        <f t="shared" si="87"/>
      </c>
      <c r="K119" s="54">
        <f t="shared" si="87"/>
      </c>
      <c r="L119" s="54">
        <f t="shared" si="87"/>
      </c>
      <c r="M119" s="54">
        <f t="shared" si="87"/>
      </c>
      <c r="N119" s="54">
        <f t="shared" si="87"/>
      </c>
      <c r="O119" s="54">
        <f t="shared" si="87"/>
      </c>
      <c r="P119" s="54">
        <f t="shared" si="87"/>
      </c>
      <c r="Q119" s="54">
        <f t="shared" si="87"/>
      </c>
      <c r="R119" s="54">
        <f t="shared" si="87"/>
      </c>
      <c r="S119" s="54">
        <f t="shared" si="87"/>
      </c>
      <c r="T119" s="54">
        <f t="shared" si="87"/>
      </c>
      <c r="U119" s="54">
        <f t="shared" si="87"/>
      </c>
      <c r="V119" s="54">
        <f t="shared" si="87"/>
      </c>
      <c r="W119" s="54">
        <f t="shared" si="87"/>
      </c>
      <c r="X119" s="54">
        <f t="shared" si="87"/>
      </c>
      <c r="Y119" s="54">
        <f t="shared" si="87"/>
      </c>
      <c r="Z119" s="55">
        <f t="shared" si="87"/>
      </c>
      <c r="AA119" s="53">
        <f t="shared" si="65"/>
      </c>
      <c r="AB119" s="52">
        <f t="shared" si="63"/>
      </c>
      <c r="AC119" s="13"/>
    </row>
    <row r="120" spans="1:29" ht="12.75">
      <c r="A120" s="53">
        <f aca="true" t="shared" si="88" ref="A120:Z120">IF($AD89&gt;0,INDEX(A$65:A$89,$AD89),"")</f>
      </c>
      <c r="B120" s="52">
        <f t="shared" si="88"/>
      </c>
      <c r="C120" s="52">
        <f t="shared" si="88"/>
      </c>
      <c r="D120" s="54">
        <f t="shared" si="88"/>
      </c>
      <c r="E120" s="54">
        <f t="shared" si="88"/>
      </c>
      <c r="F120" s="54">
        <f t="shared" si="88"/>
      </c>
      <c r="G120" s="54">
        <f t="shared" si="88"/>
      </c>
      <c r="H120" s="54">
        <f t="shared" si="88"/>
      </c>
      <c r="I120" s="54">
        <f t="shared" si="88"/>
      </c>
      <c r="J120" s="54">
        <f t="shared" si="88"/>
      </c>
      <c r="K120" s="54">
        <f t="shared" si="88"/>
      </c>
      <c r="L120" s="54">
        <f t="shared" si="88"/>
      </c>
      <c r="M120" s="54">
        <f t="shared" si="88"/>
      </c>
      <c r="N120" s="54">
        <f t="shared" si="88"/>
      </c>
      <c r="O120" s="54">
        <f t="shared" si="88"/>
      </c>
      <c r="P120" s="54">
        <f t="shared" si="88"/>
      </c>
      <c r="Q120" s="54">
        <f t="shared" si="88"/>
      </c>
      <c r="R120" s="54">
        <f t="shared" si="88"/>
      </c>
      <c r="S120" s="54">
        <f t="shared" si="88"/>
      </c>
      <c r="T120" s="54">
        <f t="shared" si="88"/>
      </c>
      <c r="U120" s="54">
        <f t="shared" si="88"/>
      </c>
      <c r="V120" s="54">
        <f t="shared" si="88"/>
      </c>
      <c r="W120" s="54">
        <f t="shared" si="88"/>
      </c>
      <c r="X120" s="54">
        <f t="shared" si="88"/>
      </c>
      <c r="Y120" s="54">
        <f t="shared" si="88"/>
      </c>
      <c r="Z120" s="55">
        <f t="shared" si="88"/>
      </c>
      <c r="AA120" s="53">
        <f t="shared" si="65"/>
      </c>
      <c r="AB120" s="52">
        <f t="shared" si="63"/>
      </c>
      <c r="AC120" s="13"/>
    </row>
    <row r="121" ht="12.75">
      <c r="B121" s="8" t="s">
        <v>28</v>
      </c>
    </row>
  </sheetData>
  <sheetProtection/>
  <mergeCells count="3">
    <mergeCell ref="B1:W2"/>
    <mergeCell ref="B3:W13"/>
    <mergeCell ref="K28:AA28"/>
  </mergeCells>
  <printOptions/>
  <pageMargins left="0.75" right="0.75" top="1" bottom="1" header="0.5" footer="0.5"/>
  <pageSetup horizontalDpi="300" verticalDpi="3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AW125"/>
  <sheetViews>
    <sheetView tabSelected="1" zoomScalePageLayoutView="0" workbookViewId="0" topLeftCell="A19">
      <selection activeCell="M47" sqref="M47"/>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ht="30">
      <c r="B1" s="197" t="s">
        <v>276</v>
      </c>
    </row>
    <row r="2" ht="30">
      <c r="B2" s="197" t="s">
        <v>277</v>
      </c>
    </row>
    <row r="3" spans="2:23" ht="12.75">
      <c r="B3" s="198" t="s">
        <v>24</v>
      </c>
      <c r="C3" s="199"/>
      <c r="D3" s="199"/>
      <c r="E3" s="199"/>
      <c r="F3" s="199"/>
      <c r="G3" s="199"/>
      <c r="H3" s="199"/>
      <c r="I3" s="199"/>
      <c r="J3" s="199"/>
      <c r="K3" s="199"/>
      <c r="L3" s="199"/>
      <c r="M3" s="199"/>
      <c r="N3" s="199"/>
      <c r="O3" s="199"/>
      <c r="P3" s="199"/>
      <c r="Q3" s="199"/>
      <c r="R3" s="199"/>
      <c r="S3" s="199"/>
      <c r="T3" s="199"/>
      <c r="U3" s="199"/>
      <c r="V3" s="199"/>
      <c r="W3" s="200"/>
    </row>
    <row r="4" spans="2:23" ht="12.75">
      <c r="B4" s="201"/>
      <c r="C4" s="202"/>
      <c r="D4" s="202"/>
      <c r="E4" s="202"/>
      <c r="F4" s="202"/>
      <c r="G4" s="202"/>
      <c r="H4" s="202"/>
      <c r="I4" s="202"/>
      <c r="J4" s="202"/>
      <c r="K4" s="202"/>
      <c r="L4" s="202"/>
      <c r="M4" s="202"/>
      <c r="N4" s="202"/>
      <c r="O4" s="202"/>
      <c r="P4" s="202"/>
      <c r="Q4" s="202"/>
      <c r="R4" s="202"/>
      <c r="S4" s="202"/>
      <c r="T4" s="202"/>
      <c r="U4" s="202"/>
      <c r="V4" s="202"/>
      <c r="W4" s="203"/>
    </row>
    <row r="5" spans="2:23" ht="12.75" customHeight="1">
      <c r="B5" s="204" t="s">
        <v>91</v>
      </c>
      <c r="C5" s="205"/>
      <c r="D5" s="205"/>
      <c r="E5" s="205"/>
      <c r="F5" s="205"/>
      <c r="G5" s="205"/>
      <c r="H5" s="205"/>
      <c r="I5" s="205"/>
      <c r="J5" s="205"/>
      <c r="K5" s="205"/>
      <c r="L5" s="205"/>
      <c r="M5" s="205"/>
      <c r="N5" s="205"/>
      <c r="O5" s="205"/>
      <c r="P5" s="205"/>
      <c r="Q5" s="205"/>
      <c r="R5" s="205"/>
      <c r="S5" s="205"/>
      <c r="T5" s="205"/>
      <c r="U5" s="205"/>
      <c r="V5" s="205"/>
      <c r="W5" s="204"/>
    </row>
    <row r="6" spans="2:23" ht="12.75">
      <c r="B6" s="204"/>
      <c r="C6" s="205"/>
      <c r="D6" s="205"/>
      <c r="E6" s="205"/>
      <c r="F6" s="205"/>
      <c r="G6" s="205"/>
      <c r="H6" s="205"/>
      <c r="I6" s="205"/>
      <c r="J6" s="205"/>
      <c r="K6" s="205"/>
      <c r="L6" s="205"/>
      <c r="M6" s="205"/>
      <c r="N6" s="205"/>
      <c r="O6" s="205"/>
      <c r="P6" s="205"/>
      <c r="Q6" s="205"/>
      <c r="R6" s="205"/>
      <c r="S6" s="205"/>
      <c r="T6" s="205"/>
      <c r="U6" s="205"/>
      <c r="V6" s="205"/>
      <c r="W6" s="204"/>
    </row>
    <row r="7" spans="2:23" ht="12.75">
      <c r="B7" s="204"/>
      <c r="C7" s="205"/>
      <c r="D7" s="205"/>
      <c r="E7" s="205"/>
      <c r="F7" s="205"/>
      <c r="G7" s="205"/>
      <c r="H7" s="205"/>
      <c r="I7" s="205"/>
      <c r="J7" s="205"/>
      <c r="K7" s="205"/>
      <c r="L7" s="205"/>
      <c r="M7" s="205"/>
      <c r="N7" s="205"/>
      <c r="O7" s="205"/>
      <c r="P7" s="205"/>
      <c r="Q7" s="205"/>
      <c r="R7" s="205"/>
      <c r="S7" s="205"/>
      <c r="T7" s="205"/>
      <c r="U7" s="205"/>
      <c r="V7" s="205"/>
      <c r="W7" s="204"/>
    </row>
    <row r="8" spans="2:23" ht="12.75">
      <c r="B8" s="204"/>
      <c r="C8" s="205"/>
      <c r="D8" s="205"/>
      <c r="E8" s="205"/>
      <c r="F8" s="205"/>
      <c r="G8" s="205"/>
      <c r="H8" s="205"/>
      <c r="I8" s="205"/>
      <c r="J8" s="205"/>
      <c r="K8" s="205"/>
      <c r="L8" s="205"/>
      <c r="M8" s="205"/>
      <c r="N8" s="205"/>
      <c r="O8" s="205"/>
      <c r="P8" s="205"/>
      <c r="Q8" s="205"/>
      <c r="R8" s="205"/>
      <c r="S8" s="205"/>
      <c r="T8" s="205"/>
      <c r="U8" s="205"/>
      <c r="V8" s="205"/>
      <c r="W8" s="204"/>
    </row>
    <row r="9" spans="2:23" ht="12.75">
      <c r="B9" s="204"/>
      <c r="C9" s="205"/>
      <c r="D9" s="205"/>
      <c r="E9" s="205"/>
      <c r="F9" s="205"/>
      <c r="G9" s="205"/>
      <c r="H9" s="205"/>
      <c r="I9" s="205"/>
      <c r="J9" s="205"/>
      <c r="K9" s="205"/>
      <c r="L9" s="205"/>
      <c r="M9" s="205"/>
      <c r="N9" s="205"/>
      <c r="O9" s="205"/>
      <c r="P9" s="205"/>
      <c r="Q9" s="205"/>
      <c r="R9" s="205"/>
      <c r="S9" s="205"/>
      <c r="T9" s="205"/>
      <c r="U9" s="205"/>
      <c r="V9" s="205"/>
      <c r="W9" s="204"/>
    </row>
    <row r="10" spans="2:23" ht="12.75">
      <c r="B10" s="204"/>
      <c r="C10" s="205"/>
      <c r="D10" s="205"/>
      <c r="E10" s="205"/>
      <c r="F10" s="205"/>
      <c r="G10" s="205"/>
      <c r="H10" s="205"/>
      <c r="I10" s="205"/>
      <c r="J10" s="205"/>
      <c r="K10" s="205"/>
      <c r="L10" s="205"/>
      <c r="M10" s="205"/>
      <c r="N10" s="205"/>
      <c r="O10" s="205"/>
      <c r="P10" s="205"/>
      <c r="Q10" s="205"/>
      <c r="R10" s="205"/>
      <c r="S10" s="205"/>
      <c r="T10" s="205"/>
      <c r="U10" s="205"/>
      <c r="V10" s="205"/>
      <c r="W10" s="204"/>
    </row>
    <row r="11" spans="2:23" ht="12.75">
      <c r="B11" s="204"/>
      <c r="C11" s="205"/>
      <c r="D11" s="205"/>
      <c r="E11" s="205"/>
      <c r="F11" s="205"/>
      <c r="G11" s="205"/>
      <c r="H11" s="205"/>
      <c r="I11" s="205"/>
      <c r="J11" s="205"/>
      <c r="K11" s="205"/>
      <c r="L11" s="205"/>
      <c r="M11" s="205"/>
      <c r="N11" s="205"/>
      <c r="O11" s="205"/>
      <c r="P11" s="205"/>
      <c r="Q11" s="205"/>
      <c r="R11" s="205"/>
      <c r="S11" s="205"/>
      <c r="T11" s="205"/>
      <c r="U11" s="205"/>
      <c r="V11" s="205"/>
      <c r="W11" s="204"/>
    </row>
    <row r="12" spans="2:23" ht="12.75">
      <c r="B12" s="204"/>
      <c r="C12" s="204"/>
      <c r="D12" s="204"/>
      <c r="E12" s="204"/>
      <c r="F12" s="204"/>
      <c r="G12" s="204"/>
      <c r="H12" s="204"/>
      <c r="I12" s="204"/>
      <c r="J12" s="204"/>
      <c r="K12" s="204"/>
      <c r="L12" s="204"/>
      <c r="M12" s="204"/>
      <c r="N12" s="204"/>
      <c r="O12" s="204"/>
      <c r="P12" s="204"/>
      <c r="Q12" s="204"/>
      <c r="R12" s="204"/>
      <c r="S12" s="204"/>
      <c r="T12" s="204"/>
      <c r="U12" s="204"/>
      <c r="V12" s="204"/>
      <c r="W12" s="204"/>
    </row>
    <row r="13" spans="2:23" ht="12.75">
      <c r="B13" s="206"/>
      <c r="C13" s="206"/>
      <c r="D13" s="206"/>
      <c r="E13" s="206"/>
      <c r="F13" s="206"/>
      <c r="G13" s="206"/>
      <c r="H13" s="206"/>
      <c r="I13" s="206"/>
      <c r="J13" s="206"/>
      <c r="K13" s="206"/>
      <c r="L13" s="206"/>
      <c r="M13" s="206"/>
      <c r="N13" s="206"/>
      <c r="O13" s="206"/>
      <c r="P13" s="206"/>
      <c r="Q13" s="206"/>
      <c r="R13" s="206"/>
      <c r="S13" s="206"/>
      <c r="T13" s="206"/>
      <c r="U13" s="206"/>
      <c r="V13" s="206"/>
      <c r="W13" s="206"/>
    </row>
    <row r="14" spans="2:23" ht="12.75">
      <c r="B14" s="206"/>
      <c r="C14" s="206"/>
      <c r="D14" s="206"/>
      <c r="E14" s="206"/>
      <c r="F14" s="206"/>
      <c r="G14" s="206"/>
      <c r="H14" s="206"/>
      <c r="I14" s="206"/>
      <c r="J14" s="206"/>
      <c r="K14" s="206"/>
      <c r="L14" s="206"/>
      <c r="M14" s="206"/>
      <c r="N14" s="206"/>
      <c r="O14" s="206"/>
      <c r="P14" s="206"/>
      <c r="Q14" s="206"/>
      <c r="R14" s="206"/>
      <c r="S14" s="206"/>
      <c r="T14" s="206"/>
      <c r="U14" s="206"/>
      <c r="V14" s="206"/>
      <c r="W14" s="206"/>
    </row>
    <row r="15" spans="2:23" ht="12.75">
      <c r="B15" s="206"/>
      <c r="C15" s="206"/>
      <c r="D15" s="206"/>
      <c r="E15" s="206"/>
      <c r="F15" s="206"/>
      <c r="G15" s="206"/>
      <c r="H15" s="206"/>
      <c r="I15" s="206"/>
      <c r="J15" s="206"/>
      <c r="K15" s="206"/>
      <c r="L15" s="206"/>
      <c r="M15" s="206"/>
      <c r="N15" s="206"/>
      <c r="O15" s="206"/>
      <c r="P15" s="206"/>
      <c r="Q15" s="206"/>
      <c r="R15" s="206"/>
      <c r="S15" s="206"/>
      <c r="T15" s="206"/>
      <c r="U15" s="206"/>
      <c r="V15" s="206"/>
      <c r="W15" s="206"/>
    </row>
    <row r="16" spans="2:23" ht="12.75">
      <c r="B16" s="179"/>
      <c r="C16" s="130"/>
      <c r="D16" s="130"/>
      <c r="E16" s="130"/>
      <c r="F16" s="130"/>
      <c r="G16" s="130"/>
      <c r="H16" s="130"/>
      <c r="I16" s="130"/>
      <c r="J16" s="130"/>
      <c r="K16" s="130"/>
      <c r="L16" s="130"/>
      <c r="M16" s="130"/>
      <c r="N16" s="130"/>
      <c r="O16" s="130"/>
      <c r="P16" s="130"/>
      <c r="Q16" s="130"/>
      <c r="R16" s="130"/>
      <c r="S16" s="130"/>
      <c r="T16" s="130"/>
      <c r="U16" s="130"/>
      <c r="V16" s="130"/>
      <c r="W16" s="130"/>
    </row>
    <row r="17" spans="2:23" ht="12.75">
      <c r="B17" s="130"/>
      <c r="C17" s="130"/>
      <c r="D17" s="130"/>
      <c r="E17" s="130"/>
      <c r="F17" s="130"/>
      <c r="G17" s="130"/>
      <c r="H17" s="130"/>
      <c r="I17" s="130"/>
      <c r="J17" s="130"/>
      <c r="K17" s="130"/>
      <c r="L17" s="130"/>
      <c r="M17" s="130"/>
      <c r="N17" s="130"/>
      <c r="O17" s="130"/>
      <c r="P17" s="130"/>
      <c r="Q17" s="130"/>
      <c r="R17" s="130"/>
      <c r="S17" s="130"/>
      <c r="T17" s="130"/>
      <c r="U17" s="130"/>
      <c r="V17" s="130"/>
      <c r="W17" s="130"/>
    </row>
    <row r="18" spans="2:26" ht="12.75">
      <c r="B18" s="8" t="s">
        <v>90</v>
      </c>
      <c r="C18" s="7">
        <v>2009</v>
      </c>
      <c r="Y18" s="153"/>
      <c r="Z18" s="153"/>
    </row>
    <row r="19" spans="2:26" ht="12.75">
      <c r="B19" s="8" t="s">
        <v>26</v>
      </c>
      <c r="C19" s="7" t="s">
        <v>132</v>
      </c>
      <c r="Y19" s="153"/>
      <c r="Z19" s="153"/>
    </row>
    <row r="20" spans="2:26" ht="12.75">
      <c r="B20" s="8" t="s">
        <v>27</v>
      </c>
      <c r="C20" s="120">
        <v>40038</v>
      </c>
      <c r="D20" t="s">
        <v>35</v>
      </c>
      <c r="Y20" s="153"/>
      <c r="Z20" s="153"/>
    </row>
    <row r="21" spans="2:26" ht="12.75">
      <c r="B21" s="8"/>
      <c r="Y21" s="153"/>
      <c r="Z21" s="153"/>
    </row>
    <row r="22" spans="2:26" ht="12.75">
      <c r="B22" s="8"/>
      <c r="Y22" s="153"/>
      <c r="Z22" s="153"/>
    </row>
    <row r="23" spans="2:26" ht="12.75">
      <c r="B23" s="8" t="s">
        <v>15</v>
      </c>
      <c r="C23" s="7">
        <v>15</v>
      </c>
      <c r="Y23" s="153"/>
      <c r="Z23" s="153"/>
    </row>
    <row r="24" spans="2:29" ht="12.75">
      <c r="B24" s="8" t="s">
        <v>29</v>
      </c>
      <c r="C24" s="7">
        <v>2</v>
      </c>
      <c r="D24" t="s">
        <v>270</v>
      </c>
      <c r="Y24" s="153"/>
      <c r="Z24" s="153"/>
      <c r="AA24" s="87">
        <v>82</v>
      </c>
      <c r="AB24" s="81" t="s">
        <v>201</v>
      </c>
      <c r="AC24" s="82" t="s">
        <v>86</v>
      </c>
    </row>
    <row r="25" spans="2:29" ht="12.75">
      <c r="B25" s="8" t="s">
        <v>29</v>
      </c>
      <c r="C25" s="7">
        <v>3</v>
      </c>
      <c r="D25" t="s">
        <v>271</v>
      </c>
      <c r="Y25" s="153"/>
      <c r="Z25" s="153"/>
      <c r="AA25" s="87">
        <v>205</v>
      </c>
      <c r="AB25" s="81" t="s">
        <v>106</v>
      </c>
      <c r="AC25" s="82" t="s">
        <v>202</v>
      </c>
    </row>
    <row r="26" spans="2:29" ht="13.5" thickBot="1">
      <c r="B26" s="8" t="s">
        <v>29</v>
      </c>
      <c r="C26" s="7">
        <v>4</v>
      </c>
      <c r="D26" t="s">
        <v>272</v>
      </c>
      <c r="Y26" s="153"/>
      <c r="Z26" s="153"/>
      <c r="AA26" s="88">
        <v>154</v>
      </c>
      <c r="AB26" s="89" t="s">
        <v>205</v>
      </c>
      <c r="AC26" s="90" t="s">
        <v>206</v>
      </c>
    </row>
    <row r="27" spans="2:29" ht="12.75">
      <c r="B27" s="8" t="s">
        <v>29</v>
      </c>
      <c r="C27" s="7"/>
      <c r="Y27" s="153"/>
      <c r="Z27" s="153"/>
      <c r="AA27" s="87">
        <v>97</v>
      </c>
      <c r="AB27" s="81" t="s">
        <v>1</v>
      </c>
      <c r="AC27" s="82" t="s">
        <v>40</v>
      </c>
    </row>
    <row r="28" spans="2:29" ht="12.75">
      <c r="B28" s="8" t="s">
        <v>29</v>
      </c>
      <c r="C28" s="7" t="s">
        <v>103</v>
      </c>
      <c r="D28" t="s">
        <v>102</v>
      </c>
      <c r="Y28" s="153"/>
      <c r="Z28" s="153"/>
      <c r="AA28" s="93">
        <v>158</v>
      </c>
      <c r="AB28" s="94" t="s">
        <v>14</v>
      </c>
      <c r="AC28" s="95" t="s">
        <v>92</v>
      </c>
    </row>
    <row r="29" ht="12.75">
      <c r="C29" s="10"/>
    </row>
    <row r="30" spans="2:5" ht="12.75">
      <c r="B30" s="8" t="s">
        <v>3</v>
      </c>
      <c r="C30" s="10">
        <f>COUNT(D64:U64)</f>
        <v>15</v>
      </c>
      <c r="D30" t="s">
        <v>36</v>
      </c>
      <c r="E30" t="s">
        <v>37</v>
      </c>
    </row>
    <row r="31" spans="2:5" ht="12.75">
      <c r="B31" s="8" t="s">
        <v>23</v>
      </c>
      <c r="C31" s="1">
        <f>IF(Races_Sailed&gt;6,1,0)</f>
        <v>1</v>
      </c>
      <c r="D31" t="s">
        <v>36</v>
      </c>
      <c r="E31" t="s">
        <v>37</v>
      </c>
    </row>
    <row r="32" spans="2:11" ht="35.25" thickBot="1">
      <c r="B32" s="8" t="s">
        <v>87</v>
      </c>
      <c r="C32" s="124" t="s">
        <v>89</v>
      </c>
      <c r="K32" s="181"/>
    </row>
    <row r="33" spans="4:21" ht="12.75">
      <c r="D33" s="69" t="s">
        <v>17</v>
      </c>
      <c r="E33" s="70"/>
      <c r="F33" s="70"/>
      <c r="G33" s="69" t="s">
        <v>18</v>
      </c>
      <c r="H33" s="70"/>
      <c r="I33" s="77"/>
      <c r="J33" s="70" t="s">
        <v>19</v>
      </c>
      <c r="K33" s="70"/>
      <c r="L33" s="70"/>
      <c r="M33" s="69" t="s">
        <v>20</v>
      </c>
      <c r="N33" s="70"/>
      <c r="O33" s="77"/>
      <c r="P33" s="70" t="s">
        <v>21</v>
      </c>
      <c r="Q33" s="70"/>
      <c r="R33" s="70"/>
      <c r="S33" s="78" t="s">
        <v>22</v>
      </c>
      <c r="T33" s="71"/>
      <c r="U33" s="72"/>
    </row>
    <row r="34" spans="1:23" ht="13.5" thickBot="1">
      <c r="A34" s="132" t="s">
        <v>101</v>
      </c>
      <c r="B34" s="131"/>
      <c r="C34" s="1"/>
      <c r="D34" s="73">
        <v>1</v>
      </c>
      <c r="E34" s="58">
        <v>2</v>
      </c>
      <c r="F34" s="58">
        <v>3</v>
      </c>
      <c r="G34" s="73">
        <v>1</v>
      </c>
      <c r="H34" s="58">
        <v>2</v>
      </c>
      <c r="I34" s="74">
        <v>3</v>
      </c>
      <c r="J34" s="58">
        <v>1</v>
      </c>
      <c r="K34" s="58">
        <v>2</v>
      </c>
      <c r="L34" s="58">
        <v>3</v>
      </c>
      <c r="M34" s="73">
        <v>1</v>
      </c>
      <c r="N34" s="58">
        <v>2</v>
      </c>
      <c r="O34" s="74">
        <v>3</v>
      </c>
      <c r="P34" s="58">
        <v>1</v>
      </c>
      <c r="Q34" s="58">
        <v>2</v>
      </c>
      <c r="R34" s="58">
        <v>3</v>
      </c>
      <c r="S34" s="73">
        <v>1</v>
      </c>
      <c r="T34" s="58">
        <v>2</v>
      </c>
      <c r="U34" s="74">
        <v>3</v>
      </c>
      <c r="V34" s="1"/>
      <c r="W34" s="1"/>
    </row>
    <row r="35" spans="1:23" ht="13.5" thickBot="1">
      <c r="A35" s="91" t="s">
        <v>75</v>
      </c>
      <c r="B35" s="92" t="s">
        <v>74</v>
      </c>
      <c r="C35" s="92" t="s">
        <v>76</v>
      </c>
      <c r="D35" s="125">
        <f>C20</f>
        <v>40038</v>
      </c>
      <c r="E35" s="126">
        <f>D35</f>
        <v>40038</v>
      </c>
      <c r="F35" s="127">
        <f>E35</f>
        <v>40038</v>
      </c>
      <c r="G35" s="128">
        <f>F35+7</f>
        <v>40045</v>
      </c>
      <c r="H35" s="126">
        <f>G35</f>
        <v>40045</v>
      </c>
      <c r="I35" s="129">
        <f>H35</f>
        <v>40045</v>
      </c>
      <c r="J35" s="125">
        <f>I35+7</f>
        <v>40052</v>
      </c>
      <c r="K35" s="125">
        <f>J35</f>
        <v>40052</v>
      </c>
      <c r="L35" s="125">
        <f>K35</f>
        <v>40052</v>
      </c>
      <c r="M35" s="125">
        <f>J35+7</f>
        <v>40059</v>
      </c>
      <c r="N35" s="125" t="s">
        <v>274</v>
      </c>
      <c r="O35" s="125">
        <v>40068</v>
      </c>
      <c r="P35" s="125">
        <v>40068</v>
      </c>
      <c r="Q35" s="125">
        <f>P35</f>
        <v>40068</v>
      </c>
      <c r="R35" s="125">
        <v>40069</v>
      </c>
      <c r="S35" s="128">
        <v>40069</v>
      </c>
      <c r="T35" s="126">
        <f>S35</f>
        <v>40069</v>
      </c>
      <c r="U35" s="126">
        <f>T35</f>
        <v>40069</v>
      </c>
      <c r="V35" s="1"/>
      <c r="W35" s="1"/>
    </row>
    <row r="36" spans="1:22" ht="13.5" thickBot="1">
      <c r="A36" s="101">
        <v>52</v>
      </c>
      <c r="B36" s="102" t="s">
        <v>199</v>
      </c>
      <c r="C36" s="103" t="s">
        <v>38</v>
      </c>
      <c r="D36" s="60">
        <f>IF(ISERROR(MATCH($A36,'from RC fall'!B$6:B$23,0)),"",MATCH($A36,'from RC fall'!B$6:B$23,0))</f>
        <v>6</v>
      </c>
      <c r="E36" s="60">
        <f>IF(ISERROR(MATCH($A36,'from RC fall'!C$6:C$23,0)),"",MATCH($A36,'from RC fall'!C$6:C$23,0))</f>
        <v>1</v>
      </c>
      <c r="F36" s="60"/>
      <c r="G36" s="60">
        <f>IF(ISERROR(MATCH($A36,'from RC fall'!E$6:E$23,0)),"",MATCH($A36,'from RC fall'!E$6:E$23,0))</f>
        <v>7</v>
      </c>
      <c r="H36" s="60">
        <f>IF(ISERROR(MATCH($A36,'from RC fall'!F$6:F$23,0)),"",MATCH($A36,'from RC fall'!F$6:F$23,0))</f>
        <v>2</v>
      </c>
      <c r="I36" s="60"/>
      <c r="J36" s="60">
        <f>IF(ISERROR(MATCH($A36,'from RC fall'!H$6:H$23,0)),"",MATCH($A36,'from RC fall'!H$6:H$23,0))</f>
        <v>10</v>
      </c>
      <c r="K36" s="60">
        <f>IF(ISERROR(MATCH($A36,'from RC fall'!I$6:I$23,0)),"",MATCH($A36,'from RC fall'!I$6:I$23,0))</f>
        <v>12</v>
      </c>
      <c r="L36" s="60"/>
      <c r="M36" s="60">
        <f>IF(ISERROR(MATCH($A36,'from RC fall'!K$6:K$23,0)),"",MATCH($A36,'from RC fall'!K$6:K$23,0))</f>
        <v>6</v>
      </c>
      <c r="N36" s="60">
        <f>IF(ISERROR(MATCH($A36,'from RC fall'!L$6:L$23,0)),"",MATCH($A36,'from RC fall'!L$6:L$23,0))</f>
        <v>4</v>
      </c>
      <c r="O36" s="60">
        <f>IF(ISERROR(MATCH($A36,'from RC fall'!M$6:M$23,0)),"",MATCH($A36,'from RC fall'!M$6:M$23,0))</f>
        <v>4</v>
      </c>
      <c r="P36" s="60">
        <f>IF(ISERROR(MATCH($A36,'from RC fall'!N$6:N$23,0)),"",MATCH($A36,'from RC fall'!N$6:N$23,0))</f>
        <v>11</v>
      </c>
      <c r="Q36" s="60">
        <f>IF(ISERROR(MATCH($A36,'from RC fall'!O$6:O$23,0)),"",MATCH($A36,'from RC fall'!O$6:O$23,0))</f>
        <v>9</v>
      </c>
      <c r="R36" s="60">
        <f>IF(ISERROR(MATCH($A36,'from RC fall'!P$6:P$23,0)),"",MATCH($A36,'from RC fall'!P$6:P$23,0))</f>
        <v>7</v>
      </c>
      <c r="S36" s="60">
        <f>IF(ISERROR(MATCH($A36,'from RC fall'!Q$6:Q$23,0)),"",MATCH($A36,'from RC fall'!Q$6:Q$23,0))</f>
        <v>7</v>
      </c>
      <c r="T36" s="60">
        <f>IF(ISERROR(MATCH($A36,'from RC fall'!R$6:R$23,0)),"",MATCH($A36,'from RC fall'!R$6:R$23,0))</f>
        <v>2</v>
      </c>
      <c r="U36" s="60">
        <f>IF(ISERROR(MATCH($A36,'from RC fall'!S$6:S$23,0)),"",MATCH($A36,'from RC fall'!S$6:S$23,0))</f>
        <v>8</v>
      </c>
      <c r="V36" t="str">
        <f aca="true" t="shared" si="0" ref="V36:V60">IF(B36=0,"",B36)</f>
        <v>He's Baaack!</v>
      </c>
    </row>
    <row r="37" spans="1:22" ht="13.5" thickBot="1">
      <c r="A37" s="88">
        <v>155</v>
      </c>
      <c r="B37" s="106" t="s">
        <v>57</v>
      </c>
      <c r="C37" s="107" t="s">
        <v>42</v>
      </c>
      <c r="D37" s="60">
        <f>IF(ISERROR(MATCH($A37,'from RC fall'!B$6:B$23,0)),"",MATCH($A37,'from RC fall'!B$6:B$23,0))</f>
        <v>8</v>
      </c>
      <c r="E37" s="60">
        <f>IF(ISERROR(MATCH($A37,'from RC fall'!C$6:C$23,0)),"",MATCH($A37,'from RC fall'!C$6:C$23,0))</f>
        <v>5</v>
      </c>
      <c r="F37" s="60"/>
      <c r="G37" s="60">
        <f>IF(ISERROR(MATCH($A37,'from RC fall'!E$6:E$23,0)),"",MATCH($A37,'from RC fall'!E$6:E$23,0))</f>
        <v>8</v>
      </c>
      <c r="H37" s="60">
        <f>IF(ISERROR(MATCH($A37,'from RC fall'!F$6:F$23,0)),"",MATCH($A37,'from RC fall'!F$6:F$23,0))</f>
        <v>7</v>
      </c>
      <c r="I37" s="60"/>
      <c r="J37" s="60">
        <f>IF(ISERROR(MATCH($A37,'from RC fall'!H$6:H$23,0)),"",MATCH($A37,'from RC fall'!H$6:H$23,0))</f>
        <v>3</v>
      </c>
      <c r="K37" s="60">
        <f>IF(ISERROR(MATCH($A37,'from RC fall'!I$6:I$23,0)),"",MATCH($A37,'from RC fall'!I$6:I$23,0))</f>
        <v>3</v>
      </c>
      <c r="L37" s="60"/>
      <c r="M37" s="60">
        <f>IF(ISERROR(MATCH($A37,'from RC fall'!K$6:K$23,0)),"",MATCH($A37,'from RC fall'!K$6:K$23,0))</f>
        <v>10</v>
      </c>
      <c r="N37" s="60">
        <f>IF(ISERROR(MATCH($A37,'from RC fall'!L$6:L$23,0)),"",MATCH($A37,'from RC fall'!L$6:L$23,0))</f>
        <v>1</v>
      </c>
      <c r="O37" s="60">
        <f>IF(ISERROR(MATCH($A37,'from RC fall'!M$6:M$23,0)),"",MATCH($A37,'from RC fall'!M$6:M$23,0))</f>
        <v>3</v>
      </c>
      <c r="P37" s="60">
        <f>IF(ISERROR(MATCH($A37,'from RC fall'!N$6:N$23,0)),"",MATCH($A37,'from RC fall'!N$6:N$23,0))</f>
        <v>2</v>
      </c>
      <c r="Q37" s="60">
        <f>IF(ISERROR(MATCH($A37,'from RC fall'!O$6:O$23,0)),"",MATCH($A37,'from RC fall'!O$6:O$23,0))</f>
        <v>1</v>
      </c>
      <c r="R37" s="60">
        <f>IF(ISERROR(MATCH($A37,'from RC fall'!P$6:P$23,0)),"",MATCH($A37,'from RC fall'!P$6:P$23,0))</f>
        <v>1</v>
      </c>
      <c r="S37" s="60">
        <f>IF(ISERROR(MATCH($A37,'from RC fall'!Q$6:Q$23,0)),"",MATCH($A37,'from RC fall'!Q$6:Q$23,0))</f>
        <v>3</v>
      </c>
      <c r="T37" s="60">
        <f>IF(ISERROR(MATCH($A37,'from RC fall'!R$6:R$23,0)),"",MATCH($A37,'from RC fall'!R$6:R$23,0))</f>
        <v>4</v>
      </c>
      <c r="U37" s="60">
        <f>IF(ISERROR(MATCH($A37,'from RC fall'!S$6:S$23,0)),"",MATCH($A37,'from RC fall'!S$6:S$23,0))</f>
        <v>1</v>
      </c>
      <c r="V37" t="str">
        <f t="shared" si="0"/>
        <v>FKA</v>
      </c>
    </row>
    <row r="38" spans="1:22" ht="13.5" thickBot="1">
      <c r="A38" s="87">
        <v>158</v>
      </c>
      <c r="B38" s="81" t="s">
        <v>14</v>
      </c>
      <c r="C38" s="82" t="s">
        <v>92</v>
      </c>
      <c r="D38" s="60">
        <f>IF(ISERROR(MATCH($A38,'from RC fall'!B$6:B$23,0)),"",MATCH($A38,'from RC fall'!B$6:B$23,0))</f>
        <v>2</v>
      </c>
      <c r="E38" s="60">
        <f>IF(ISERROR(MATCH($A38,'from RC fall'!C$6:C$23,0)),"",MATCH($A38,'from RC fall'!C$6:C$23,0))</f>
        <v>11</v>
      </c>
      <c r="F38" s="60"/>
      <c r="G38" s="60">
        <f>IF(ISERROR(MATCH($A38,'from RC fall'!E$6:E$23,0)),"",MATCH($A38,'from RC fall'!E$6:E$23,0))</f>
        <v>4</v>
      </c>
      <c r="H38" s="60">
        <f>IF(ISERROR(MATCH($A38,'from RC fall'!F$6:F$23,0)),"",MATCH($A38,'from RC fall'!F$6:F$23,0))</f>
        <v>5</v>
      </c>
      <c r="I38" s="60"/>
      <c r="J38" s="60">
        <f>IF(ISERROR(MATCH($A38,'from RC fall'!H$6:H$23,0)),"",MATCH($A38,'from RC fall'!H$6:H$23,0))</f>
        <v>9</v>
      </c>
      <c r="K38" s="60">
        <f>IF(ISERROR(MATCH($A38,'from RC fall'!I$6:I$23,0)),"",MATCH($A38,'from RC fall'!I$6:I$23,0))</f>
        <v>10</v>
      </c>
      <c r="L38" s="60"/>
      <c r="M38" s="60">
        <f>IF(ISERROR(MATCH($A38,'from RC fall'!K$6:K$23,0)),"",MATCH($A38,'from RC fall'!K$6:K$23,0))</f>
        <v>2</v>
      </c>
      <c r="N38" s="60">
        <f>IF(ISERROR(MATCH($A38,'from RC fall'!L$6:L$23,0)),"",MATCH($A38,'from RC fall'!L$6:L$23,0))</f>
        <v>5</v>
      </c>
      <c r="O38" s="60">
        <f>IF(ISERROR(MATCH($A38,'from RC fall'!M$6:M$23,0)),"",MATCH($A38,'from RC fall'!M$6:M$23,0))</f>
        <v>8</v>
      </c>
      <c r="P38" s="60">
        <f>IF(ISERROR(MATCH($A38,'from RC fall'!N$6:N$23,0)),"",MATCH($A38,'from RC fall'!N$6:N$23,0))</f>
        <v>7</v>
      </c>
      <c r="Q38" s="60">
        <f>IF(ISERROR(MATCH($A38,'from RC fall'!O$6:O$23,0)),"",MATCH($A38,'from RC fall'!O$6:O$23,0))</f>
        <v>5</v>
      </c>
      <c r="R38" s="60">
        <f>IF(ISERROR(MATCH($A38,'from RC fall'!P$6:P$23,0)),"",MATCH($A38,'from RC fall'!P$6:P$23,0))</f>
        <v>10</v>
      </c>
      <c r="S38" s="60">
        <f>IF(ISERROR(MATCH($A38,'from RC fall'!Q$6:Q$23,0)),"",MATCH($A38,'from RC fall'!Q$6:Q$23,0))</f>
        <v>10</v>
      </c>
      <c r="T38" s="60">
        <f>IF(ISERROR(MATCH($A38,'from RC fall'!R$6:R$23,0)),"",MATCH($A38,'from RC fall'!R$6:R$23,0))</f>
        <v>3</v>
      </c>
      <c r="U38" s="60">
        <f>IF(ISERROR(MATCH($A38,'from RC fall'!S$6:S$23,0)),"",MATCH($A38,'from RC fall'!S$6:S$23,0))</f>
        <v>5</v>
      </c>
      <c r="V38" t="str">
        <f t="shared" si="0"/>
        <v>Excitable Boy</v>
      </c>
    </row>
    <row r="39" spans="1:22" ht="13.5" thickBot="1">
      <c r="A39" s="87">
        <v>175</v>
      </c>
      <c r="B39" s="81" t="s">
        <v>10</v>
      </c>
      <c r="C39" s="182" t="s">
        <v>41</v>
      </c>
      <c r="D39" s="60">
        <f>IF(ISERROR(MATCH($A39,'from RC fall'!B$6:B$23,0)),"",MATCH($A39,'from RC fall'!B$6:B$23,0))</f>
        <v>13</v>
      </c>
      <c r="E39" s="60">
        <f>IF(ISERROR(MATCH($A39,'from RC fall'!C$6:C$23,0)),"",MATCH($A39,'from RC fall'!C$6:C$23,0))</f>
        <v>9</v>
      </c>
      <c r="F39" s="60"/>
      <c r="G39" s="60">
        <f>IF(ISERROR(MATCH($A39,'from RC fall'!E$6:E$23,0)),"",MATCH($A39,'from RC fall'!E$6:E$23,0))</f>
        <v>10</v>
      </c>
      <c r="H39" s="60">
        <f>IF(ISERROR(MATCH($A39,'from RC fall'!F$6:F$23,0)),"",MATCH($A39,'from RC fall'!F$6:F$23,0))</f>
        <v>9</v>
      </c>
      <c r="I39" s="60"/>
      <c r="J39" s="60">
        <f>IF(ISERROR(MATCH($A39,'from RC fall'!H$6:H$23,0)),"",MATCH($A39,'from RC fall'!H$6:H$23,0))</f>
        <v>8</v>
      </c>
      <c r="K39" s="60">
        <f>IF(ISERROR(MATCH($A39,'from RC fall'!I$6:I$23,0)),"",MATCH($A39,'from RC fall'!I$6:I$23,0))</f>
        <v>13</v>
      </c>
      <c r="L39" s="60"/>
      <c r="M39" s="60">
        <f>IF(ISERROR(MATCH($A39,'from RC fall'!K$6:K$23,0)),"",MATCH($A39,'from RC fall'!K$6:K$23,0))</f>
        <v>8</v>
      </c>
      <c r="N39" s="60">
        <f>IF(ISERROR(MATCH($A39,'from RC fall'!L$6:L$23,0)),"",MATCH($A39,'from RC fall'!L$6:L$23,0))</f>
        <v>12</v>
      </c>
      <c r="O39" s="60">
        <f>IF(ISERROR(MATCH($A39,'from RC fall'!M$6:M$23,0)),"",MATCH($A39,'from RC fall'!M$6:M$23,0))</f>
        <v>13</v>
      </c>
      <c r="P39" s="60">
        <f>IF(ISERROR(MATCH($A39,'from RC fall'!N$6:N$23,0)),"",MATCH($A39,'from RC fall'!N$6:N$23,0))</f>
        <v>13</v>
      </c>
      <c r="Q39" s="60">
        <f>IF(ISERROR(MATCH($A39,'from RC fall'!O$6:O$23,0)),"",MATCH($A39,'from RC fall'!O$6:O$23,0))</f>
        <v>11</v>
      </c>
      <c r="R39" s="60">
        <f>IF(ISERROR(MATCH($A39,'from RC fall'!P$6:P$23,0)),"",MATCH($A39,'from RC fall'!P$6:P$23,0))</f>
        <v>12</v>
      </c>
      <c r="S39" s="60">
        <f>IF(ISERROR(MATCH($A39,'from RC fall'!Q$6:Q$23,0)),"",MATCH($A39,'from RC fall'!Q$6:Q$23,0))</f>
        <v>5</v>
      </c>
      <c r="T39" s="60">
        <f>IF(ISERROR(MATCH($A39,'from RC fall'!R$6:R$23,0)),"",MATCH($A39,'from RC fall'!R$6:R$23,0))</f>
        <v>5</v>
      </c>
      <c r="U39" s="60">
        <f>IF(ISERROR(MATCH($A39,'from RC fall'!S$6:S$23,0)),"",MATCH($A39,'from RC fall'!S$6:S$23,0))</f>
        <v>9</v>
      </c>
      <c r="V39" t="str">
        <f t="shared" si="0"/>
        <v>Over the Edge</v>
      </c>
    </row>
    <row r="40" spans="1:22" ht="13.5" thickBot="1">
      <c r="A40" s="108">
        <v>205</v>
      </c>
      <c r="B40" s="109" t="s">
        <v>106</v>
      </c>
      <c r="C40" s="110" t="s">
        <v>202</v>
      </c>
      <c r="D40" s="60">
        <f>IF(ISERROR(MATCH($A40,'from RC fall'!B$6:B$23,0)),"",MATCH($A40,'from RC fall'!B$6:B$23,0))</f>
        <v>14</v>
      </c>
      <c r="E40" s="60">
        <f>IF(ISERROR(MATCH($A40,'from RC fall'!C$6:C$23,0)),"",MATCH($A40,'from RC fall'!C$6:C$23,0))</f>
        <v>8</v>
      </c>
      <c r="F40" s="60"/>
      <c r="G40" s="60">
        <f>IF(ISERROR(MATCH($A40,'from RC fall'!E$6:E$23,0)),"",MATCH($A40,'from RC fall'!E$6:E$23,0))</f>
        <v>15</v>
      </c>
      <c r="H40" s="60">
        <f>IF(ISERROR(MATCH($A40,'from RC fall'!F$6:F$23,0)),"",MATCH($A40,'from RC fall'!F$6:F$23,0))</f>
        <v>8</v>
      </c>
      <c r="I40" s="60"/>
      <c r="J40" s="60">
        <f>IF(ISERROR(MATCH($A40,'from RC fall'!H$6:H$23,0)),"",MATCH($A40,'from RC fall'!H$6:H$23,0))</f>
        <v>11</v>
      </c>
      <c r="K40" s="60">
        <f>IF(ISERROR(MATCH($A40,'from RC fall'!I$6:I$23,0)),"",MATCH($A40,'from RC fall'!I$6:I$23,0))</f>
        <v>5</v>
      </c>
      <c r="L40" s="60"/>
      <c r="M40" s="60">
        <f>IF(ISERROR(MATCH($A40,'from RC fall'!K$6:K$23,0)),"",MATCH($A40,'from RC fall'!K$6:K$23,0))</f>
        <v>4</v>
      </c>
      <c r="N40" s="60">
        <f>IF(ISERROR(MATCH($A40,'from RC fall'!L$6:L$23,0)),"",MATCH($A40,'from RC fall'!L$6:L$23,0))</f>
        <v>14</v>
      </c>
      <c r="O40" s="60">
        <f>IF(ISERROR(MATCH($A40,'from RC fall'!M$6:M$23,0)),"",MATCH($A40,'from RC fall'!M$6:M$23,0))</f>
        <v>12</v>
      </c>
      <c r="P40" s="60">
        <f>IF(ISERROR(MATCH($A40,'from RC fall'!N$6:N$23,0)),"",MATCH($A40,'from RC fall'!N$6:N$23,0))</f>
        <v>8</v>
      </c>
      <c r="Q40" s="60">
        <f>IF(ISERROR(MATCH($A40,'from RC fall'!O$6:O$23,0)),"",MATCH($A40,'from RC fall'!O$6:O$23,0))</f>
        <v>10</v>
      </c>
      <c r="R40" s="60">
        <f>IF(ISERROR(MATCH($A40,'from RC fall'!P$6:P$23,0)),"",MATCH($A40,'from RC fall'!P$6:P$23,0))</f>
        <v>8</v>
      </c>
      <c r="S40" s="60">
        <f>IF(ISERROR(MATCH($A40,'from RC fall'!Q$6:Q$23,0)),"",MATCH($A40,'from RC fall'!Q$6:Q$23,0))</f>
        <v>12</v>
      </c>
      <c r="T40" s="60">
        <f>IF(ISERROR(MATCH($A40,'from RC fall'!R$6:R$23,0)),"",MATCH($A40,'from RC fall'!R$6:R$23,0))</f>
        <v>8</v>
      </c>
      <c r="U40" s="60">
        <f>IF(ISERROR(MATCH($A40,'from RC fall'!S$6:S$23,0)),"",MATCH($A40,'from RC fall'!S$6:S$23,0))</f>
        <v>10</v>
      </c>
      <c r="V40" t="str">
        <f t="shared" si="0"/>
        <v>The Office</v>
      </c>
    </row>
    <row r="41" spans="1:22" ht="13.5" thickBot="1">
      <c r="A41" s="101">
        <v>220</v>
      </c>
      <c r="B41" s="102" t="s">
        <v>127</v>
      </c>
      <c r="C41" s="103" t="s">
        <v>85</v>
      </c>
      <c r="D41" s="60">
        <f>IF(ISERROR(MATCH($A41,'from RC fall'!B$6:B$23,0)),"",MATCH($A41,'from RC fall'!B$6:B$23,0))</f>
        <v>7</v>
      </c>
      <c r="E41" s="60">
        <f>IF(ISERROR(MATCH($A41,'from RC fall'!C$6:C$23,0)),"",MATCH($A41,'from RC fall'!C$6:C$23,0))</f>
        <v>2</v>
      </c>
      <c r="F41" s="60"/>
      <c r="G41" s="60">
        <f>IF(ISERROR(MATCH($A41,'from RC fall'!E$6:E$23,0)),"",MATCH($A41,'from RC fall'!E$6:E$23,0))</f>
        <v>5</v>
      </c>
      <c r="H41" s="60">
        <f>IF(ISERROR(MATCH($A41,'from RC fall'!F$6:F$23,0)),"",MATCH($A41,'from RC fall'!F$6:F$23,0))</f>
        <v>3</v>
      </c>
      <c r="I41" s="60"/>
      <c r="J41" s="60">
        <f>IF(ISERROR(MATCH($A41,'from RC fall'!H$6:H$23,0)),"",MATCH($A41,'from RC fall'!H$6:H$23,0))</f>
        <v>4</v>
      </c>
      <c r="K41" s="60">
        <f>IF(ISERROR(MATCH($A41,'from RC fall'!I$6:I$23,0)),"",MATCH($A41,'from RC fall'!I$6:I$23,0))</f>
        <v>1</v>
      </c>
      <c r="L41" s="60"/>
      <c r="M41" s="60">
        <f>IF(ISERROR(MATCH($A41,'from RC fall'!K$6:K$23,0)),"",MATCH($A41,'from RC fall'!K$6:K$23,0))</f>
        <v>11</v>
      </c>
      <c r="N41" s="60">
        <f>IF(ISERROR(MATCH($A41,'from RC fall'!L$6:L$23,0)),"",MATCH($A41,'from RC fall'!L$6:L$23,0))</f>
        <v>10</v>
      </c>
      <c r="O41" s="60">
        <f>IF(ISERROR(MATCH($A41,'from RC fall'!M$6:M$23,0)),"",MATCH($A41,'from RC fall'!M$6:M$23,0))</f>
        <v>11</v>
      </c>
      <c r="P41" s="60">
        <f>IF(ISERROR(MATCH($A41,'from RC fall'!N$6:N$23,0)),"",MATCH($A41,'from RC fall'!N$6:N$23,0))</f>
        <v>10</v>
      </c>
      <c r="Q41" s="60">
        <f>IF(ISERROR(MATCH($A41,'from RC fall'!O$6:O$23,0)),"",MATCH($A41,'from RC fall'!O$6:O$23,0))</f>
        <v>6</v>
      </c>
      <c r="R41" s="60">
        <f>IF(ISERROR(MATCH($A41,'from RC fall'!P$6:P$23,0)),"",MATCH($A41,'from RC fall'!P$6:P$23,0))</f>
        <v>6</v>
      </c>
      <c r="S41" s="60">
        <f>IF(ISERROR(MATCH($A41,'from RC fall'!Q$6:Q$23,0)),"",MATCH($A41,'from RC fall'!Q$6:Q$23,0))</f>
        <v>6</v>
      </c>
      <c r="T41" s="60">
        <f>IF(ISERROR(MATCH($A41,'from RC fall'!R$6:R$23,0)),"",MATCH($A41,'from RC fall'!R$6:R$23,0))</f>
        <v>7</v>
      </c>
      <c r="U41" s="60">
        <f>IF(ISERROR(MATCH($A41,'from RC fall'!S$6:S$23,0)),"",MATCH($A41,'from RC fall'!S$6:S$23,0))</f>
        <v>11</v>
      </c>
      <c r="V41" t="str">
        <f t="shared" si="0"/>
        <v>Stercus Accidit</v>
      </c>
    </row>
    <row r="42" spans="1:22" ht="13.5" thickBot="1">
      <c r="A42" s="87">
        <v>249</v>
      </c>
      <c r="B42" s="81" t="s">
        <v>0</v>
      </c>
      <c r="C42" s="82" t="s">
        <v>39</v>
      </c>
      <c r="D42" s="60">
        <f>IF(ISERROR(MATCH($A42,'from RC fall'!B$6:B$23,0)),"",MATCH($A42,'from RC fall'!B$6:B$23,0))</f>
        <v>5</v>
      </c>
      <c r="E42" s="60">
        <f>IF(ISERROR(MATCH($A42,'from RC fall'!C$6:C$23,0)),"",MATCH($A42,'from RC fall'!C$6:C$23,0))</f>
        <v>7</v>
      </c>
      <c r="F42" s="60"/>
      <c r="G42" s="60">
        <f>IF(ISERROR(MATCH($A42,'from RC fall'!E$6:E$23,0)),"",MATCH($A42,'from RC fall'!E$6:E$23,0))</f>
        <v>12</v>
      </c>
      <c r="H42" s="60">
        <f>IF(ISERROR(MATCH($A42,'from RC fall'!F$6:F$23,0)),"",MATCH($A42,'from RC fall'!F$6:F$23,0))</f>
        <v>10</v>
      </c>
      <c r="I42" s="60"/>
      <c r="J42" s="60">
        <f>IF(ISERROR(MATCH($A42,'from RC fall'!H$6:H$23,0)),"",MATCH($A42,'from RC fall'!H$6:H$23,0))</f>
        <v>14</v>
      </c>
      <c r="K42" s="60">
        <f>IF(ISERROR(MATCH($A42,'from RC fall'!I$6:I$23,0)),"",MATCH($A42,'from RC fall'!I$6:I$23,0))</f>
        <v>14</v>
      </c>
      <c r="L42" s="60"/>
      <c r="M42" s="60">
        <f>IF(ISERROR(MATCH($A42,'from RC fall'!K$6:K$23,0)),"",MATCH($A42,'from RC fall'!K$6:K$23,0))</f>
        <v>13</v>
      </c>
      <c r="N42" s="60">
        <f>IF(ISERROR(MATCH($A42,'from RC fall'!L$6:L$23,0)),"",MATCH($A42,'from RC fall'!L$6:L$23,0))</f>
        <v>13</v>
      </c>
      <c r="O42" s="60">
        <f>IF(ISERROR(MATCH($A42,'from RC fall'!M$6:M$23,0)),"",MATCH($A42,'from RC fall'!M$6:M$23,0))</f>
        <v>14</v>
      </c>
      <c r="P42" s="60">
        <f>IF(ISERROR(MATCH($A42,'from RC fall'!N$6:N$23,0)),"",MATCH($A42,'from RC fall'!N$6:N$23,0))</f>
        <v>14</v>
      </c>
      <c r="Q42" s="60">
        <f>IF(ISERROR(MATCH($A42,'from RC fall'!O$6:O$23,0)),"",MATCH($A42,'from RC fall'!O$6:O$23,0))</f>
        <v>13</v>
      </c>
      <c r="R42" s="60">
        <f>IF(ISERROR(MATCH($A42,'from RC fall'!P$6:P$23,0)),"",MATCH($A42,'from RC fall'!P$6:P$23,0))</f>
        <v>13</v>
      </c>
      <c r="S42" s="60">
        <f>IF(ISERROR(MATCH($A42,'from RC fall'!Q$6:Q$23,0)),"",MATCH($A42,'from RC fall'!Q$6:Q$23,0))</f>
        <v>14</v>
      </c>
      <c r="T42" s="60">
        <f>IF(ISERROR(MATCH($A42,'from RC fall'!R$6:R$23,0)),"",MATCH($A42,'from RC fall'!R$6:R$23,0))</f>
        <v>14</v>
      </c>
      <c r="U42" s="60">
        <f>IF(ISERROR(MATCH($A42,'from RC fall'!S$6:S$23,0)),"",MATCH($A42,'from RC fall'!S$6:S$23,0))</f>
        <v>14</v>
      </c>
      <c r="V42" t="str">
        <f t="shared" si="0"/>
        <v>Dolce</v>
      </c>
    </row>
    <row r="43" spans="1:22" ht="13.5" thickBot="1">
      <c r="A43" s="87">
        <v>265</v>
      </c>
      <c r="B43" s="81" t="s">
        <v>2</v>
      </c>
      <c r="C43" s="82" t="s">
        <v>93</v>
      </c>
      <c r="D43" s="60">
        <f>IF(ISERROR(MATCH($A43,'from RC fall'!B$6:B$23,0)),"",MATCH($A43,'from RC fall'!B$6:B$23,0))</f>
        <v>4</v>
      </c>
      <c r="E43" s="60">
        <f>IF(ISERROR(MATCH($A43,'from RC fall'!C$6:C$23,0)),"",MATCH($A43,'from RC fall'!C$6:C$23,0))</f>
        <v>12</v>
      </c>
      <c r="F43" s="60"/>
      <c r="G43" s="60">
        <f>IF(ISERROR(MATCH($A43,'from RC fall'!E$6:E$23,0)),"",MATCH($A43,'from RC fall'!E$6:E$23,0))</f>
        <v>3</v>
      </c>
      <c r="H43" s="60" t="s">
        <v>95</v>
      </c>
      <c r="I43" s="60"/>
      <c r="J43" s="60">
        <f>IF(ISERROR(MATCH($A43,'from RC fall'!H$6:H$23,0)),"",MATCH($A43,'from RC fall'!H$6:H$23,0))</f>
        <v>1</v>
      </c>
      <c r="K43" s="60">
        <f>IF(ISERROR(MATCH($A43,'from RC fall'!I$6:I$23,0)),"",MATCH($A43,'from RC fall'!I$6:I$23,0))</f>
        <v>4</v>
      </c>
      <c r="L43" s="60"/>
      <c r="M43" s="60">
        <f>IF(ISERROR(MATCH($A43,'from RC fall'!K$6:K$23,0)),"",MATCH($A43,'from RC fall'!K$6:K$23,0))</f>
        <v>12</v>
      </c>
      <c r="N43" s="60">
        <f>IF(ISERROR(MATCH($A43,'from RC fall'!L$6:L$23,0)),"",MATCH($A43,'from RC fall'!L$6:L$23,0))</f>
        <v>6</v>
      </c>
      <c r="O43" s="60">
        <f>IF(ISERROR(MATCH($A43,'from RC fall'!M$6:M$23,0)),"",MATCH($A43,'from RC fall'!M$6:M$23,0))</f>
        <v>5</v>
      </c>
      <c r="P43" s="60">
        <f>IF(ISERROR(MATCH($A43,'from RC fall'!N$6:N$23,0)),"",MATCH($A43,'from RC fall'!N$6:N$23,0))</f>
        <v>4</v>
      </c>
      <c r="Q43" s="60">
        <f>IF(ISERROR(MATCH($A43,'from RC fall'!O$6:O$23,0)),"",MATCH($A43,'from RC fall'!O$6:O$23,0))</f>
        <v>12</v>
      </c>
      <c r="R43" s="60">
        <f>IF(ISERROR(MATCH($A43,'from RC fall'!P$6:P$23,0)),"",MATCH($A43,'from RC fall'!P$6:P$23,0))</f>
        <v>9</v>
      </c>
      <c r="S43" s="60">
        <f>IF(ISERROR(MATCH($A43,'from RC fall'!Q$6:Q$23,0)),"",MATCH($A43,'from RC fall'!Q$6:Q$23,0))</f>
        <v>2</v>
      </c>
      <c r="T43" s="60">
        <f>IF(ISERROR(MATCH($A43,'from RC fall'!R$6:R$23,0)),"",MATCH($A43,'from RC fall'!R$6:R$23,0))</f>
        <v>1</v>
      </c>
      <c r="U43" s="60">
        <f>IF(ISERROR(MATCH($A43,'from RC fall'!S$6:S$23,0)),"",MATCH($A43,'from RC fall'!S$6:S$23,0))</f>
        <v>4</v>
      </c>
      <c r="V43" t="str">
        <f t="shared" si="0"/>
        <v>Gostosa</v>
      </c>
    </row>
    <row r="44" spans="1:22" ht="13.5" thickBot="1">
      <c r="A44" s="88">
        <v>484</v>
      </c>
      <c r="B44" s="106" t="s">
        <v>13</v>
      </c>
      <c r="C44" s="107" t="s">
        <v>94</v>
      </c>
      <c r="D44" s="60">
        <f>IF(ISERROR(MATCH($A44,'from RC fall'!B$6:B$23,0)),"",MATCH($A44,'from RC fall'!B$6:B$23,0))</f>
        <v>11</v>
      </c>
      <c r="E44" s="60">
        <f>IF(ISERROR(MATCH($A44,'from RC fall'!C$6:C$23,0)),"",MATCH($A44,'from RC fall'!C$6:C$23,0))</f>
        <v>6</v>
      </c>
      <c r="F44" s="60"/>
      <c r="G44" s="60">
        <f>IF(ISERROR(MATCH($A44,'from RC fall'!E$6:E$23,0)),"",MATCH($A44,'from RC fall'!E$6:E$23,0))</f>
        <v>13</v>
      </c>
      <c r="H44" s="60">
        <f>IF(ISERROR(MATCH($A44,'from RC fall'!F$6:F$23,0)),"",MATCH($A44,'from RC fall'!F$6:F$23,0))</f>
        <v>11</v>
      </c>
      <c r="I44" s="60"/>
      <c r="J44" s="60" t="s">
        <v>96</v>
      </c>
      <c r="K44" s="60" t="s">
        <v>96</v>
      </c>
      <c r="L44" s="60"/>
      <c r="M44" s="60">
        <f>IF(ISERROR(MATCH($A44,'from RC fall'!K$6:K$23,0)),"",MATCH($A44,'from RC fall'!K$6:K$23,0))</f>
        <v>7</v>
      </c>
      <c r="N44" s="60" t="s">
        <v>96</v>
      </c>
      <c r="O44" s="60" t="s">
        <v>96</v>
      </c>
      <c r="P44" s="60" t="s">
        <v>96</v>
      </c>
      <c r="Q44" s="60" t="s">
        <v>96</v>
      </c>
      <c r="R44" s="60" t="s">
        <v>96</v>
      </c>
      <c r="S44" s="60" t="s">
        <v>96</v>
      </c>
      <c r="T44" s="60" t="s">
        <v>96</v>
      </c>
      <c r="U44" s="60" t="s">
        <v>96</v>
      </c>
      <c r="V44" t="str">
        <f t="shared" si="0"/>
        <v>Jolly Mon</v>
      </c>
    </row>
    <row r="45" spans="1:22" ht="13.5" thickBot="1">
      <c r="A45" s="93">
        <v>485</v>
      </c>
      <c r="B45" s="94" t="s">
        <v>12</v>
      </c>
      <c r="C45" s="95" t="s">
        <v>260</v>
      </c>
      <c r="D45" s="60">
        <f>IF(ISERROR(MATCH($A45,'from RC fall'!B$6:B$23,0)),"",MATCH($A45,'from RC fall'!B$6:B$23,0))</f>
        <v>9</v>
      </c>
      <c r="E45" s="60">
        <f>IF(ISERROR(MATCH($A45,'from RC fall'!C$6:C$23,0)),"",MATCH($A45,'from RC fall'!C$6:C$23,0))</f>
        <v>15</v>
      </c>
      <c r="F45" s="60"/>
      <c r="G45" s="60">
        <f>IF(ISERROR(MATCH($A45,'from RC fall'!E$6:E$23,0)),"",MATCH($A45,'from RC fall'!E$6:E$23,0))</f>
        <v>6</v>
      </c>
      <c r="H45" s="60">
        <f>IF(ISERROR(MATCH($A45,'from RC fall'!F$6:F$23,0)),"",MATCH($A45,'from RC fall'!F$6:F$23,0))</f>
        <v>13</v>
      </c>
      <c r="I45" s="60"/>
      <c r="J45" s="60">
        <f>IF(ISERROR(MATCH($A45,'from RC fall'!H$6:H$23,0)),"",MATCH($A45,'from RC fall'!H$6:H$23,0))</f>
        <v>5</v>
      </c>
      <c r="K45" s="60">
        <f>IF(ISERROR(MATCH($A45,'from RC fall'!I$6:I$23,0)),"",MATCH($A45,'from RC fall'!I$6:I$23,0))</f>
        <v>7</v>
      </c>
      <c r="L45" s="60"/>
      <c r="M45" s="60">
        <f>IF(ISERROR(MATCH($A45,'from RC fall'!K$6:K$23,0)),"",MATCH($A45,'from RC fall'!K$6:K$23,0))</f>
        <v>5</v>
      </c>
      <c r="N45" s="60">
        <f>IF(ISERROR(MATCH($A45,'from RC fall'!L$6:L$23,0)),"",MATCH($A45,'from RC fall'!L$6:L$23,0))</f>
        <v>7</v>
      </c>
      <c r="O45" s="60">
        <f>IF(ISERROR(MATCH($A45,'from RC fall'!M$6:M$23,0)),"",MATCH($A45,'from RC fall'!M$6:M$23,0))</f>
        <v>10</v>
      </c>
      <c r="P45" s="60">
        <f>IF(ISERROR(MATCH($A45,'from RC fall'!N$6:N$23,0)),"",MATCH($A45,'from RC fall'!N$6:N$23,0))</f>
        <v>6</v>
      </c>
      <c r="Q45" s="60">
        <f>IF(ISERROR(MATCH($A45,'from RC fall'!O$6:O$23,0)),"",MATCH($A45,'from RC fall'!O$6:O$23,0))</f>
        <v>14</v>
      </c>
      <c r="R45" s="60">
        <f>IF(ISERROR(MATCH($A45,'from RC fall'!P$6:P$23,0)),"",MATCH($A45,'from RC fall'!P$6:P$23,0))</f>
        <v>4</v>
      </c>
      <c r="S45" s="60">
        <f>IF(ISERROR(MATCH($A45,'from RC fall'!Q$6:Q$23,0)),"",MATCH($A45,'from RC fall'!Q$6:Q$23,0))</f>
        <v>1</v>
      </c>
      <c r="T45" s="60">
        <f>IF(ISERROR(MATCH($A45,'from RC fall'!R$6:R$23,0)),"",MATCH($A45,'from RC fall'!R$6:R$23,0))</f>
        <v>6</v>
      </c>
      <c r="U45" s="60">
        <f>IF(ISERROR(MATCH($A45,'from RC fall'!S$6:S$23,0)),"",MATCH($A45,'from RC fall'!S$6:S$23,0))</f>
        <v>3</v>
      </c>
      <c r="V45" t="str">
        <f t="shared" si="0"/>
        <v>Argo III</v>
      </c>
    </row>
    <row r="46" spans="1:22" ht="13.5" thickBot="1">
      <c r="A46" s="87">
        <v>588</v>
      </c>
      <c r="B46" s="81" t="s">
        <v>30</v>
      </c>
      <c r="C46" s="82" t="s">
        <v>46</v>
      </c>
      <c r="D46" s="60">
        <f>IF(ISERROR(MATCH($A46,'from RC fall'!B$6:B$23,0)),"",MATCH($A46,'from RC fall'!B$6:B$23,0))</f>
        <v>1</v>
      </c>
      <c r="E46" s="60">
        <f>IF(ISERROR(MATCH($A46,'from RC fall'!C$6:C$23,0)),"",MATCH($A46,'from RC fall'!C$6:C$23,0))</f>
        <v>13</v>
      </c>
      <c r="F46" s="60"/>
      <c r="G46" s="60">
        <f>IF(ISERROR(MATCH($A46,'from RC fall'!E$6:E$23,0)),"",MATCH($A46,'from RC fall'!E$6:E$23,0))</f>
        <v>1</v>
      </c>
      <c r="H46" s="60">
        <f>IF(ISERROR(MATCH($A46,'from RC fall'!F$6:F$23,0)),"",MATCH($A46,'from RC fall'!F$6:F$23,0))</f>
        <v>1</v>
      </c>
      <c r="I46" s="60"/>
      <c r="J46" s="60">
        <f>IF(ISERROR(MATCH($A46,'from RC fall'!H$6:H$23,0)),"",MATCH($A46,'from RC fall'!H$6:H$23,0))</f>
        <v>2</v>
      </c>
      <c r="K46" s="60">
        <f>IF(ISERROR(MATCH($A46,'from RC fall'!I$6:I$23,0)),"",MATCH($A46,'from RC fall'!I$6:I$23,0))</f>
        <v>2</v>
      </c>
      <c r="L46" s="60"/>
      <c r="M46" s="60" t="s">
        <v>96</v>
      </c>
      <c r="N46" s="60">
        <f>IF(ISERROR(MATCH($A46,'from RC fall'!L$6:L$23,0)),"",MATCH($A46,'from RC fall'!L$6:L$23,0))</f>
        <v>3</v>
      </c>
      <c r="O46" s="60">
        <f>IF(ISERROR(MATCH($A46,'from RC fall'!M$6:M$23,0)),"",MATCH($A46,'from RC fall'!M$6:M$23,0))</f>
        <v>1</v>
      </c>
      <c r="P46" s="60">
        <f>IF(ISERROR(MATCH($A46,'from RC fall'!N$6:N$23,0)),"",MATCH($A46,'from RC fall'!N$6:N$23,0))</f>
        <v>3</v>
      </c>
      <c r="Q46" s="60">
        <f>IF(ISERROR(MATCH($A46,'from RC fall'!O$6:O$23,0)),"",MATCH($A46,'from RC fall'!O$6:O$23,0))</f>
        <v>2</v>
      </c>
      <c r="R46" s="60">
        <f>IF(ISERROR(MATCH($A46,'from RC fall'!P$6:P$23,0)),"",MATCH($A46,'from RC fall'!P$6:P$23,0))</f>
        <v>3</v>
      </c>
      <c r="S46" s="60">
        <f>IF(ISERROR(MATCH($A46,'from RC fall'!Q$6:Q$23,0)),"",MATCH($A46,'from RC fall'!Q$6:Q$23,0))</f>
        <v>4</v>
      </c>
      <c r="T46" s="60">
        <f>IF(ISERROR(MATCH($A46,'from RC fall'!R$6:R$23,0)),"",MATCH($A46,'from RC fall'!R$6:R$23,0))</f>
        <v>12</v>
      </c>
      <c r="U46" s="60">
        <f>IF(ISERROR(MATCH($A46,'from RC fall'!S$6:S$23,0)),"",MATCH($A46,'from RC fall'!S$6:S$23,0))</f>
        <v>6</v>
      </c>
      <c r="V46" t="str">
        <f t="shared" si="0"/>
        <v>Gallant Fox</v>
      </c>
    </row>
    <row r="47" spans="1:22" ht="13.5" thickBot="1">
      <c r="A47" s="87">
        <v>591</v>
      </c>
      <c r="B47" s="81" t="s">
        <v>200</v>
      </c>
      <c r="C47" s="82" t="s">
        <v>44</v>
      </c>
      <c r="D47" s="60">
        <f>IF(ISERROR(MATCH($A47,'from RC fall'!B$6:B$23,0)),"",MATCH($A47,'from RC fall'!B$6:B$23,0))</f>
        <v>10</v>
      </c>
      <c r="E47" s="60">
        <f>IF(ISERROR(MATCH($A47,'from RC fall'!C$6:C$23,0)),"",MATCH($A47,'from RC fall'!C$6:C$23,0))</f>
        <v>4</v>
      </c>
      <c r="F47" s="60"/>
      <c r="G47" s="60">
        <f>IF(ISERROR(MATCH($A47,'from RC fall'!E$6:E$23,0)),"",MATCH($A47,'from RC fall'!E$6:E$23,0))</f>
        <v>9</v>
      </c>
      <c r="H47" s="60" t="s">
        <v>232</v>
      </c>
      <c r="I47" s="60"/>
      <c r="J47" s="60">
        <f>IF(ISERROR(MATCH($A47,'from RC fall'!H$6:H$23,0)),"",MATCH($A47,'from RC fall'!H$6:H$23,0))</f>
        <v>7</v>
      </c>
      <c r="K47" s="60">
        <f>IF(ISERROR(MATCH($A47,'from RC fall'!I$6:I$23,0)),"",MATCH($A47,'from RC fall'!I$6:I$23,0))</f>
        <v>9</v>
      </c>
      <c r="L47" s="60"/>
      <c r="M47" s="60">
        <f>IF(ISERROR(MATCH($A47,'from RC fall'!K$6:K$23,0)),"",MATCH($A47,'from RC fall'!K$6:K$23,0))</f>
        <v>9</v>
      </c>
      <c r="N47" s="60">
        <f>IF(ISERROR(MATCH($A47,'from RC fall'!L$6:L$23,0)),"",MATCH($A47,'from RC fall'!L$6:L$23,0))</f>
        <v>8</v>
      </c>
      <c r="O47" s="60">
        <f>IF(ISERROR(MATCH($A47,'from RC fall'!M$6:M$23,0)),"",MATCH($A47,'from RC fall'!M$6:M$23,0))</f>
        <v>7</v>
      </c>
      <c r="P47" s="60">
        <f>IF(ISERROR(MATCH($A47,'from RC fall'!N$6:N$23,0)),"",MATCH($A47,'from RC fall'!N$6:N$23,0))</f>
        <v>9</v>
      </c>
      <c r="Q47" s="60">
        <f>IF(ISERROR(MATCH($A47,'from RC fall'!O$6:O$23,0)),"",MATCH($A47,'from RC fall'!O$6:O$23,0))</f>
        <v>4</v>
      </c>
      <c r="R47" s="60">
        <f>IF(ISERROR(MATCH($A47,'from RC fall'!P$6:P$23,0)),"",MATCH($A47,'from RC fall'!P$6:P$23,0))</f>
        <v>5</v>
      </c>
      <c r="S47" s="60">
        <f>IF(ISERROR(MATCH($A47,'from RC fall'!Q$6:Q$23,0)),"",MATCH($A47,'from RC fall'!Q$6:Q$23,0))</f>
        <v>8</v>
      </c>
      <c r="T47" s="60">
        <f>IF(ISERROR(MATCH($A47,'from RC fall'!R$6:R$23,0)),"",MATCH($A47,'from RC fall'!R$6:R$23,0))</f>
        <v>9</v>
      </c>
      <c r="U47" s="60">
        <f>IF(ISERROR(MATCH($A47,'from RC fall'!S$6:S$23,0)),"",MATCH($A47,'from RC fall'!S$6:S$23,0))</f>
        <v>13</v>
      </c>
      <c r="V47" t="str">
        <f t="shared" si="0"/>
        <v>Shamrock VI</v>
      </c>
    </row>
    <row r="48" spans="1:22" ht="13.5" thickBot="1">
      <c r="A48" s="87">
        <v>667</v>
      </c>
      <c r="B48" s="81" t="s">
        <v>204</v>
      </c>
      <c r="C48" s="82" t="s">
        <v>43</v>
      </c>
      <c r="D48" s="60">
        <f>IF(ISERROR(MATCH($A48,'from RC fall'!B$6:B$23,0)),"",MATCH($A48,'from RC fall'!B$6:B$23,0))</f>
        <v>3</v>
      </c>
      <c r="E48" s="60">
        <f>IF(ISERROR(MATCH($A48,'from RC fall'!C$6:C$23,0)),"",MATCH($A48,'from RC fall'!C$6:C$23,0))</f>
        <v>3</v>
      </c>
      <c r="F48" s="60"/>
      <c r="G48" s="60">
        <f>IF(ISERROR(MATCH($A48,'from RC fall'!E$6:E$23,0)),"",MATCH($A48,'from RC fall'!E$6:E$23,0))</f>
        <v>2</v>
      </c>
      <c r="H48" s="60">
        <f>IF(ISERROR(MATCH($A48,'from RC fall'!F$6:F$23,0)),"",MATCH($A48,'from RC fall'!F$6:F$23,0))</f>
        <v>4</v>
      </c>
      <c r="I48" s="60"/>
      <c r="J48" s="60">
        <f>IF(ISERROR(MATCH($A48,'from RC fall'!H$6:H$23,0)),"",MATCH($A48,'from RC fall'!H$6:H$23,0))</f>
        <v>6</v>
      </c>
      <c r="K48" s="60">
        <f>IF(ISERROR(MATCH($A48,'from RC fall'!I$6:I$23,0)),"",MATCH($A48,'from RC fall'!I$6:I$23,0))</f>
        <v>8</v>
      </c>
      <c r="L48" s="60"/>
      <c r="M48" s="60">
        <f>IF(ISERROR(MATCH($A48,'from RC fall'!K$6:K$23,0)),"",MATCH($A48,'from RC fall'!K$6:K$23,0))</f>
        <v>1</v>
      </c>
      <c r="N48" s="60">
        <f>IF(ISERROR(MATCH($A48,'from RC fall'!L$6:L$23,0)),"",MATCH($A48,'from RC fall'!L$6:L$23,0))</f>
        <v>2</v>
      </c>
      <c r="O48" s="60">
        <f>IF(ISERROR(MATCH($A48,'from RC fall'!M$6:M$23,0)),"",MATCH($A48,'from RC fall'!M$6:M$23,0))</f>
        <v>2</v>
      </c>
      <c r="P48" s="60">
        <f>IF(ISERROR(MATCH($A48,'from RC fall'!N$6:N$23,0)),"",MATCH($A48,'from RC fall'!N$6:N$23,0))</f>
        <v>1</v>
      </c>
      <c r="Q48" s="60">
        <f>IF(ISERROR(MATCH($A48,'from RC fall'!O$6:O$23,0)),"",MATCH($A48,'from RC fall'!O$6:O$23,0))</f>
        <v>3</v>
      </c>
      <c r="R48" s="60">
        <f>IF(ISERROR(MATCH($A48,'from RC fall'!P$6:P$23,0)),"",MATCH($A48,'from RC fall'!P$6:P$23,0))</f>
        <v>2</v>
      </c>
      <c r="S48" s="60">
        <f>IF(ISERROR(MATCH($A48,'from RC fall'!Q$6:Q$23,0)),"",MATCH($A48,'from RC fall'!Q$6:Q$23,0))</f>
        <v>9</v>
      </c>
      <c r="T48" s="60">
        <f>IF(ISERROR(MATCH($A48,'from RC fall'!R$6:R$23,0)),"",MATCH($A48,'from RC fall'!R$6:R$23,0))</f>
        <v>11</v>
      </c>
      <c r="U48" s="60">
        <f>IF(ISERROR(MATCH($A48,'from RC fall'!S$6:S$23,0)),"",MATCH($A48,'from RC fall'!S$6:S$23,0))</f>
        <v>2</v>
      </c>
      <c r="V48" t="str">
        <f t="shared" si="0"/>
        <v>Pressure</v>
      </c>
    </row>
    <row r="49" spans="1:22" ht="13.5" thickBot="1">
      <c r="A49" s="88">
        <v>676</v>
      </c>
      <c r="B49" s="106" t="s">
        <v>31</v>
      </c>
      <c r="C49" s="107" t="s">
        <v>47</v>
      </c>
      <c r="D49" s="60">
        <f>IF(ISERROR(MATCH($A49,'from RC fall'!B$6:B$23,0)),"",MATCH($A49,'from RC fall'!B$6:B$23,0))</f>
        <v>12</v>
      </c>
      <c r="E49" s="60">
        <f>IF(ISERROR(MATCH($A49,'from RC fall'!C$6:C$23,0)),"",MATCH($A49,'from RC fall'!C$6:C$23,0))</f>
        <v>10</v>
      </c>
      <c r="F49" s="60"/>
      <c r="G49" s="60">
        <f>IF(ISERROR(MATCH($A49,'from RC fall'!E$6:E$23,0)),"",MATCH($A49,'from RC fall'!E$6:E$23,0))</f>
        <v>11</v>
      </c>
      <c r="H49" s="60">
        <f>IF(ISERROR(MATCH($A49,'from RC fall'!F$6:F$23,0)),"",MATCH($A49,'from RC fall'!F$6:F$23,0))</f>
        <v>12</v>
      </c>
      <c r="I49" s="60"/>
      <c r="J49" s="60">
        <f>IF(ISERROR(MATCH($A49,'from RC fall'!H$6:H$23,0)),"",MATCH($A49,'from RC fall'!H$6:H$23,0))</f>
        <v>13</v>
      </c>
      <c r="K49" s="60">
        <f>IF(ISERROR(MATCH($A49,'from RC fall'!I$6:I$23,0)),"",MATCH($A49,'from RC fall'!I$6:I$23,0))</f>
        <v>6</v>
      </c>
      <c r="L49" s="60"/>
      <c r="M49" s="60">
        <f>IF(ISERROR(MATCH($A49,'from RC fall'!K$6:K$23,0)),"",MATCH($A49,'from RC fall'!K$6:K$23,0))</f>
        <v>3</v>
      </c>
      <c r="N49" s="60">
        <f>IF(ISERROR(MATCH($A49,'from RC fall'!L$6:L$23,0)),"",MATCH($A49,'from RC fall'!L$6:L$23,0))</f>
        <v>11</v>
      </c>
      <c r="O49" s="60">
        <f>IF(ISERROR(MATCH($A49,'from RC fall'!M$6:M$23,0)),"",MATCH($A49,'from RC fall'!M$6:M$23,0))</f>
        <v>6</v>
      </c>
      <c r="P49" s="60">
        <f>IF(ISERROR(MATCH($A49,'from RC fall'!N$6:N$23,0)),"",MATCH($A49,'from RC fall'!N$6:N$23,0))</f>
        <v>12</v>
      </c>
      <c r="Q49" s="60">
        <f>IF(ISERROR(MATCH($A49,'from RC fall'!O$6:O$23,0)),"",MATCH($A49,'from RC fall'!O$6:O$23,0))</f>
        <v>8</v>
      </c>
      <c r="R49" s="60">
        <f>IF(ISERROR(MATCH($A49,'from RC fall'!P$6:P$23,0)),"",MATCH($A49,'from RC fall'!P$6:P$23,0))</f>
        <v>11</v>
      </c>
      <c r="S49" s="60">
        <f>IF(ISERROR(MATCH($A49,'from RC fall'!Q$6:Q$23,0)),"",MATCH($A49,'from RC fall'!Q$6:Q$23,0))</f>
        <v>11</v>
      </c>
      <c r="T49" s="60">
        <f>IF(ISERROR(MATCH($A49,'from RC fall'!R$6:R$23,0)),"",MATCH($A49,'from RC fall'!R$6:R$23,0))</f>
        <v>10</v>
      </c>
      <c r="U49" s="60">
        <f>IF(ISERROR(MATCH($A49,'from RC fall'!S$6:S$23,0)),"",MATCH($A49,'from RC fall'!S$6:S$23,0))</f>
        <v>12</v>
      </c>
      <c r="V49" t="str">
        <f t="shared" si="0"/>
        <v>Paradox</v>
      </c>
    </row>
    <row r="50" spans="1:22" ht="13.5" thickBot="1">
      <c r="A50" s="87">
        <v>679</v>
      </c>
      <c r="B50" s="81" t="s">
        <v>25</v>
      </c>
      <c r="C50" s="82" t="s">
        <v>45</v>
      </c>
      <c r="D50" s="60">
        <f>IF(ISERROR(MATCH($A50,'from RC fall'!B$6:B$23,0)),"",MATCH($A50,'from RC fall'!B$6:B$23,0))</f>
        <v>15</v>
      </c>
      <c r="E50" s="60">
        <f>IF(ISERROR(MATCH($A50,'from RC fall'!C$6:C$23,0)),"",MATCH($A50,'from RC fall'!C$6:C$23,0))</f>
        <v>14</v>
      </c>
      <c r="F50" s="60"/>
      <c r="G50" s="60">
        <f>IF(ISERROR(MATCH($A50,'from RC fall'!E$6:E$23,0)),"",MATCH($A50,'from RC fall'!E$6:E$23,0))</f>
        <v>14</v>
      </c>
      <c r="H50" s="60">
        <f>IF(ISERROR(MATCH($A50,'from RC fall'!F$6:F$23,0)),"",MATCH($A50,'from RC fall'!F$6:F$23,0))</f>
        <v>6</v>
      </c>
      <c r="I50" s="60"/>
      <c r="J50" s="60">
        <f>IF(ISERROR(MATCH($A50,'from RC fall'!H$6:H$23,0)),"",MATCH($A50,'from RC fall'!H$6:H$23,0))</f>
        <v>12</v>
      </c>
      <c r="K50" s="60">
        <f>IF(ISERROR(MATCH($A50,'from RC fall'!I$6:I$23,0)),"",MATCH($A50,'from RC fall'!I$6:I$23,0))</f>
        <v>11</v>
      </c>
      <c r="L50" s="60"/>
      <c r="M50" s="60">
        <f>IF(ISERROR(MATCH($A50,'from RC fall'!K$6:K$23,0)),"",MATCH($A50,'from RC fall'!K$6:K$23,0))</f>
        <v>14</v>
      </c>
      <c r="N50" s="60">
        <f>IF(ISERROR(MATCH($A50,'from RC fall'!L$6:L$23,0)),"",MATCH($A50,'from RC fall'!L$6:L$23,0))</f>
        <v>9</v>
      </c>
      <c r="O50" s="60">
        <f>IF(ISERROR(MATCH($A50,'from RC fall'!M$6:M$23,0)),"",MATCH($A50,'from RC fall'!M$6:M$23,0))</f>
        <v>9</v>
      </c>
      <c r="P50" s="60">
        <f>IF(ISERROR(MATCH($A50,'from RC fall'!N$6:N$23,0)),"",MATCH($A50,'from RC fall'!N$6:N$23,0))</f>
        <v>5</v>
      </c>
      <c r="Q50" s="60">
        <f>IF(ISERROR(MATCH($A50,'from RC fall'!O$6:O$23,0)),"",MATCH($A50,'from RC fall'!O$6:O$23,0))</f>
        <v>7</v>
      </c>
      <c r="R50" s="60">
        <f>IF(ISERROR(MATCH($A50,'from RC fall'!P$6:P$23,0)),"",MATCH($A50,'from RC fall'!P$6:P$23,0))</f>
        <v>14</v>
      </c>
      <c r="S50" s="60">
        <f>IF(ISERROR(MATCH($A50,'from RC fall'!Q$6:Q$23,0)),"",MATCH($A50,'from RC fall'!Q$6:Q$23,0))</f>
        <v>13</v>
      </c>
      <c r="T50" s="60">
        <f>IF(ISERROR(MATCH($A50,'from RC fall'!R$6:R$23,0)),"",MATCH($A50,'from RC fall'!R$6:R$23,0))</f>
        <v>13</v>
      </c>
      <c r="U50" s="60">
        <f>IF(ISERROR(MATCH($A50,'from RC fall'!S$6:S$23,0)),"",MATCH($A50,'from RC fall'!S$6:S$23,0))</f>
        <v>7</v>
      </c>
      <c r="V50" t="str">
        <f t="shared" si="0"/>
        <v>Misty-two-six</v>
      </c>
    </row>
    <row r="51" spans="1:22" ht="13.5" thickBot="1">
      <c r="A51" s="87"/>
      <c r="B51" s="81"/>
      <c r="C51" s="82"/>
      <c r="D51" s="60"/>
      <c r="E51" s="60"/>
      <c r="F51" s="60"/>
      <c r="G51" s="60"/>
      <c r="H51" s="60"/>
      <c r="I51" s="60"/>
      <c r="J51" s="60"/>
      <c r="K51" s="60"/>
      <c r="L51" s="60"/>
      <c r="M51" s="60"/>
      <c r="N51" s="60"/>
      <c r="O51" s="60"/>
      <c r="P51" s="60"/>
      <c r="Q51" s="60"/>
      <c r="R51" s="60"/>
      <c r="S51" s="60"/>
      <c r="T51" s="60"/>
      <c r="U51" s="60"/>
      <c r="V51">
        <f t="shared" si="0"/>
      </c>
    </row>
    <row r="52" spans="1:22" ht="13.5" thickBot="1">
      <c r="A52" s="88"/>
      <c r="B52" s="89"/>
      <c r="C52" s="90"/>
      <c r="D52" s="60"/>
      <c r="E52" s="60"/>
      <c r="F52" s="60"/>
      <c r="G52" s="60"/>
      <c r="H52" s="60"/>
      <c r="I52" s="60"/>
      <c r="J52" s="60"/>
      <c r="K52" s="60"/>
      <c r="L52" s="60"/>
      <c r="M52" s="60"/>
      <c r="N52" s="60"/>
      <c r="O52" s="60"/>
      <c r="P52" s="60"/>
      <c r="Q52" s="60"/>
      <c r="R52" s="60"/>
      <c r="S52" s="60"/>
      <c r="T52" s="60"/>
      <c r="U52" s="60"/>
      <c r="V52">
        <f t="shared" si="0"/>
      </c>
    </row>
    <row r="53" spans="1:22" ht="13.5" thickBot="1">
      <c r="A53" s="87"/>
      <c r="B53" s="81"/>
      <c r="C53" s="82"/>
      <c r="D53" s="60"/>
      <c r="E53" s="60"/>
      <c r="F53" s="60"/>
      <c r="G53" s="60"/>
      <c r="H53" s="60"/>
      <c r="I53" s="60"/>
      <c r="J53" s="60"/>
      <c r="K53" s="60"/>
      <c r="L53" s="60"/>
      <c r="M53" s="60"/>
      <c r="N53" s="60"/>
      <c r="O53" s="60"/>
      <c r="P53" s="60"/>
      <c r="Q53" s="60"/>
      <c r="R53" s="60"/>
      <c r="S53" s="60"/>
      <c r="T53" s="60"/>
      <c r="U53" s="60"/>
      <c r="V53">
        <f t="shared" si="0"/>
      </c>
    </row>
    <row r="54" spans="1:23" ht="13.5" thickBot="1">
      <c r="A54" s="93"/>
      <c r="B54" s="94"/>
      <c r="C54" s="95"/>
      <c r="D54" s="60"/>
      <c r="E54" s="60"/>
      <c r="F54" s="60"/>
      <c r="G54" s="60"/>
      <c r="H54" s="60"/>
      <c r="I54" s="60"/>
      <c r="J54" s="60"/>
      <c r="K54" s="60"/>
      <c r="L54" s="60"/>
      <c r="M54" s="60"/>
      <c r="N54" s="60"/>
      <c r="O54" s="60"/>
      <c r="P54" s="60"/>
      <c r="Q54" s="60"/>
      <c r="R54" s="60"/>
      <c r="S54" s="60"/>
      <c r="T54" s="60"/>
      <c r="U54" s="60"/>
      <c r="V54">
        <f t="shared" si="0"/>
      </c>
      <c r="W54">
        <f>IF(B54=0,"",B54)</f>
      </c>
    </row>
    <row r="55" spans="1:22" ht="13.5" thickBot="1">
      <c r="A55" s="93"/>
      <c r="B55" s="94"/>
      <c r="C55" s="95"/>
      <c r="D55" s="60"/>
      <c r="E55" s="60"/>
      <c r="F55" s="60"/>
      <c r="G55" s="60"/>
      <c r="H55" s="60"/>
      <c r="I55" s="60"/>
      <c r="J55" s="60"/>
      <c r="K55" s="60"/>
      <c r="L55" s="60"/>
      <c r="M55" s="60"/>
      <c r="N55" s="60"/>
      <c r="O55" s="60"/>
      <c r="P55" s="60"/>
      <c r="Q55" s="60"/>
      <c r="R55" s="60"/>
      <c r="S55" s="60"/>
      <c r="T55" s="60"/>
      <c r="U55" s="60"/>
      <c r="V55">
        <f t="shared" si="0"/>
      </c>
    </row>
    <row r="56" spans="1:22" ht="13.5" thickBot="1">
      <c r="A56" s="87"/>
      <c r="B56" s="81"/>
      <c r="C56" s="82"/>
      <c r="D56" s="60"/>
      <c r="E56" s="60"/>
      <c r="F56" s="60"/>
      <c r="G56" s="60"/>
      <c r="H56" s="60"/>
      <c r="I56" s="60"/>
      <c r="J56" s="60"/>
      <c r="K56" s="60"/>
      <c r="L56" s="60"/>
      <c r="M56" s="60"/>
      <c r="N56" s="60"/>
      <c r="O56" s="60"/>
      <c r="P56" s="60"/>
      <c r="Q56" s="60"/>
      <c r="R56" s="60"/>
      <c r="S56" s="60"/>
      <c r="T56" s="60"/>
      <c r="U56" s="60"/>
      <c r="V56">
        <f t="shared" si="0"/>
      </c>
    </row>
    <row r="57" spans="1:29" ht="13.5" thickBot="1">
      <c r="A57" s="87"/>
      <c r="B57" s="79"/>
      <c r="C57" s="80"/>
      <c r="D57" s="60"/>
      <c r="E57" s="60"/>
      <c r="F57" s="60"/>
      <c r="G57" s="60"/>
      <c r="H57" s="60"/>
      <c r="I57" s="60"/>
      <c r="J57" s="60"/>
      <c r="K57" s="60"/>
      <c r="L57" s="60"/>
      <c r="M57" s="60"/>
      <c r="N57" s="60"/>
      <c r="O57" s="60"/>
      <c r="P57" s="60"/>
      <c r="Q57" s="60"/>
      <c r="R57" s="60"/>
      <c r="S57" s="60"/>
      <c r="T57" s="60"/>
      <c r="U57" s="60"/>
      <c r="V57">
        <f t="shared" si="0"/>
      </c>
      <c r="AB57" t="s">
        <v>77</v>
      </c>
      <c r="AC57" s="39">
        <f>MATCH(Races_Sailed,$D64:$U64,0)</f>
        <v>18</v>
      </c>
    </row>
    <row r="58" spans="1:30" ht="13.5" thickBot="1">
      <c r="A58" s="87"/>
      <c r="B58" s="79"/>
      <c r="C58" s="80"/>
      <c r="D58" s="60"/>
      <c r="E58" s="60"/>
      <c r="F58" s="60"/>
      <c r="G58" s="60"/>
      <c r="H58" s="60"/>
      <c r="I58" s="60"/>
      <c r="J58" s="60"/>
      <c r="K58" s="60"/>
      <c r="L58" s="60"/>
      <c r="M58" s="60"/>
      <c r="N58" s="60"/>
      <c r="O58" s="60"/>
      <c r="P58" s="60"/>
      <c r="Q58" s="60"/>
      <c r="R58" s="60"/>
      <c r="S58" s="60"/>
      <c r="T58" s="60"/>
      <c r="U58" s="60"/>
      <c r="V58">
        <f t="shared" si="0"/>
      </c>
      <c r="AB58" t="s">
        <v>78</v>
      </c>
      <c r="AC58" s="39">
        <f>MATCH(Races_Sailed-1,$D64:$U64,0)</f>
        <v>17</v>
      </c>
      <c r="AD58" s="39"/>
    </row>
    <row r="59" spans="1:29" ht="13.5" thickBot="1">
      <c r="A59" s="87"/>
      <c r="B59" s="79"/>
      <c r="C59" s="80"/>
      <c r="D59" s="60"/>
      <c r="E59" s="60"/>
      <c r="F59" s="60"/>
      <c r="G59" s="60"/>
      <c r="H59" s="60"/>
      <c r="I59" s="60"/>
      <c r="J59" s="60"/>
      <c r="K59" s="60"/>
      <c r="L59" s="60"/>
      <c r="M59" s="60"/>
      <c r="N59" s="60"/>
      <c r="O59" s="60"/>
      <c r="P59" s="60"/>
      <c r="Q59" s="60"/>
      <c r="R59" s="60"/>
      <c r="S59" s="60"/>
      <c r="T59" s="60"/>
      <c r="U59" s="60"/>
      <c r="V59">
        <f t="shared" si="0"/>
      </c>
      <c r="AB59" t="s">
        <v>79</v>
      </c>
      <c r="AC59" s="58">
        <f>COUNT($W$69:$W$93)</f>
        <v>15</v>
      </c>
    </row>
    <row r="60" spans="1:23" ht="13.5" thickBot="1">
      <c r="A60" s="88"/>
      <c r="B60" s="89"/>
      <c r="C60" s="90"/>
      <c r="D60" s="60"/>
      <c r="E60" s="60"/>
      <c r="F60" s="60"/>
      <c r="G60" s="60"/>
      <c r="H60" s="60"/>
      <c r="I60" s="60"/>
      <c r="J60" s="60"/>
      <c r="K60" s="60"/>
      <c r="L60" s="60"/>
      <c r="M60" s="60"/>
      <c r="N60" s="60"/>
      <c r="O60" s="60"/>
      <c r="P60" s="60"/>
      <c r="Q60" s="60"/>
      <c r="R60" s="60"/>
      <c r="S60" s="60"/>
      <c r="T60" s="60"/>
      <c r="U60" s="60"/>
      <c r="V60">
        <f t="shared" si="0"/>
      </c>
      <c r="W60">
        <f>IF(B60=0,"",B60)</f>
      </c>
    </row>
    <row r="61" spans="2:23" ht="12.75">
      <c r="B61" s="8" t="s">
        <v>28</v>
      </c>
      <c r="M61" s="5"/>
      <c r="N61" s="5"/>
      <c r="O61" s="5"/>
      <c r="P61" s="5"/>
      <c r="S61" s="1"/>
      <c r="T61" s="1"/>
      <c r="U61" s="1"/>
      <c r="V61" s="1"/>
      <c r="W61" s="2"/>
    </row>
    <row r="62" spans="3:49" ht="12.75">
      <c r="C62" s="8" t="s">
        <v>80</v>
      </c>
      <c r="D62" s="5">
        <f>COUNTA(D36:D60)-COUNTIF(D36:D60,"dnc")</f>
        <v>15</v>
      </c>
      <c r="E62" s="5">
        <f aca="true" t="shared" si="1" ref="E62:U62">COUNTA(E36:E60)-COUNTIF(E36:E60,"dnc")</f>
        <v>15</v>
      </c>
      <c r="F62" s="5">
        <f t="shared" si="1"/>
        <v>0</v>
      </c>
      <c r="G62" s="5">
        <f t="shared" si="1"/>
        <v>15</v>
      </c>
      <c r="H62" s="5">
        <f t="shared" si="1"/>
        <v>15</v>
      </c>
      <c r="I62" s="5">
        <f t="shared" si="1"/>
        <v>0</v>
      </c>
      <c r="J62" s="5">
        <f t="shared" si="1"/>
        <v>14</v>
      </c>
      <c r="K62" s="5">
        <f t="shared" si="1"/>
        <v>14</v>
      </c>
      <c r="L62" s="5">
        <f t="shared" si="1"/>
        <v>0</v>
      </c>
      <c r="M62" s="5">
        <f t="shared" si="1"/>
        <v>14</v>
      </c>
      <c r="N62" s="5">
        <f t="shared" si="1"/>
        <v>14</v>
      </c>
      <c r="O62" s="5">
        <f t="shared" si="1"/>
        <v>14</v>
      </c>
      <c r="P62" s="5">
        <f t="shared" si="1"/>
        <v>14</v>
      </c>
      <c r="Q62" s="5">
        <f t="shared" si="1"/>
        <v>14</v>
      </c>
      <c r="R62" s="5">
        <f t="shared" si="1"/>
        <v>14</v>
      </c>
      <c r="S62" s="5">
        <f t="shared" si="1"/>
        <v>14</v>
      </c>
      <c r="T62" s="5">
        <f t="shared" si="1"/>
        <v>14</v>
      </c>
      <c r="U62" s="5">
        <f t="shared" si="1"/>
        <v>14</v>
      </c>
      <c r="V62" s="1"/>
      <c r="W62" s="1"/>
      <c r="X62" s="1"/>
      <c r="Y62" s="1"/>
      <c r="Z62" s="1"/>
      <c r="AA62" s="1"/>
      <c r="AD62" s="29"/>
      <c r="AE62" s="32" t="s">
        <v>62</v>
      </c>
      <c r="AF62" s="33"/>
      <c r="AG62" s="33"/>
      <c r="AH62" s="33"/>
      <c r="AI62" s="33"/>
      <c r="AJ62" s="33"/>
      <c r="AK62" s="33"/>
      <c r="AL62" s="33"/>
      <c r="AM62" s="33"/>
      <c r="AN62" s="33"/>
      <c r="AO62" s="33"/>
      <c r="AP62" s="34"/>
      <c r="AQ62" s="29" t="s">
        <v>61</v>
      </c>
      <c r="AR62" s="29" t="s">
        <v>70</v>
      </c>
      <c r="AS62" s="29" t="s">
        <v>70</v>
      </c>
      <c r="AT62" s="29" t="s">
        <v>67</v>
      </c>
      <c r="AU62" s="29" t="s">
        <v>69</v>
      </c>
      <c r="AV62" s="29" t="s">
        <v>72</v>
      </c>
      <c r="AW62" s="42" t="s">
        <v>71</v>
      </c>
    </row>
    <row r="63" spans="3:49" ht="12.75">
      <c r="C63" s="8" t="s">
        <v>210</v>
      </c>
      <c r="D63" s="5">
        <f aca="true" t="shared" si="2" ref="D63:R63">COUNTA(D36:D60)-COUNTIF(D36:D60,"dnc")-COUNTIF(D36:D60,"ocs")-COUNTIF(D36:D60,"dns")-COUNTIF(D36:D60,"dnf")-COUNTIF(D36:D60,"tlx")</f>
        <v>15</v>
      </c>
      <c r="E63" s="5">
        <f t="shared" si="2"/>
        <v>15</v>
      </c>
      <c r="F63" s="5">
        <f t="shared" si="2"/>
        <v>0</v>
      </c>
      <c r="G63" s="5">
        <f t="shared" si="2"/>
        <v>15</v>
      </c>
      <c r="H63" s="5">
        <f t="shared" si="2"/>
        <v>14</v>
      </c>
      <c r="I63" s="5">
        <f t="shared" si="2"/>
        <v>0</v>
      </c>
      <c r="J63" s="5">
        <f t="shared" si="2"/>
        <v>14</v>
      </c>
      <c r="K63" s="5">
        <f t="shared" si="2"/>
        <v>14</v>
      </c>
      <c r="L63" s="5">
        <f t="shared" si="2"/>
        <v>0</v>
      </c>
      <c r="M63" s="5">
        <f t="shared" si="2"/>
        <v>14</v>
      </c>
      <c r="N63" s="5">
        <f t="shared" si="2"/>
        <v>14</v>
      </c>
      <c r="O63" s="5">
        <f t="shared" si="2"/>
        <v>14</v>
      </c>
      <c r="P63" s="5">
        <f t="shared" si="2"/>
        <v>14</v>
      </c>
      <c r="Q63" s="5">
        <f t="shared" si="2"/>
        <v>14</v>
      </c>
      <c r="R63" s="5">
        <f t="shared" si="2"/>
        <v>14</v>
      </c>
      <c r="S63" s="5">
        <f>COUNTA(S36:S60)-COUNTIF(S36:S60,"dnc")-COUNTIF(S36:S60,"ocs")-COUNTIF(S36:S60,"dns")-COUNTIF(S36:S60,"dnf")-COUNTIF(S36:S60,"tlx")</f>
        <v>14</v>
      </c>
      <c r="T63" s="5">
        <f>COUNTA(T36:T60)-COUNTIF(T36:T60,"dnc")-COUNTIF(T36:T60,"ocs")-COUNTIF(T36:T60,"dns")-COUNTIF(T36:T60,"dnf")-COUNTIF(T36:T60,"tlx")</f>
        <v>14</v>
      </c>
      <c r="U63" s="5">
        <f>COUNTA(U36:U60)-COUNTIF(U36:U60,"dnc")-COUNTIF(U36:U60,"ocs")-COUNTIF(U36:U60,"dns")-COUNTIF(U36:U60,"dnf")-COUNTIF(U36:U60,"tlx")</f>
        <v>14</v>
      </c>
      <c r="V63" s="1"/>
      <c r="W63" s="1"/>
      <c r="X63" s="1"/>
      <c r="Y63" s="1"/>
      <c r="Z63" s="1"/>
      <c r="AA63" s="1"/>
      <c r="AD63" s="30"/>
      <c r="AE63" s="18"/>
      <c r="AF63" s="19"/>
      <c r="AG63" s="19"/>
      <c r="AH63" s="19"/>
      <c r="AI63" s="19"/>
      <c r="AJ63" s="19"/>
      <c r="AK63" s="19"/>
      <c r="AL63" s="19"/>
      <c r="AM63" s="19"/>
      <c r="AN63" s="19"/>
      <c r="AO63" s="19"/>
      <c r="AP63" s="19"/>
      <c r="AQ63" s="30"/>
      <c r="AR63" s="30"/>
      <c r="AS63" s="30"/>
      <c r="AT63" s="30"/>
      <c r="AU63" s="30"/>
      <c r="AV63" s="30"/>
      <c r="AW63" s="41"/>
    </row>
    <row r="64" spans="2:49" ht="12.75">
      <c r="B64" s="38"/>
      <c r="C64" s="38" t="s">
        <v>66</v>
      </c>
      <c r="D64" s="58">
        <f>IF(D62&gt;3,1,"")</f>
        <v>1</v>
      </c>
      <c r="E64" s="58">
        <f>IF(E62&gt;3,COUNT($D64:D64)+1,"")</f>
        <v>2</v>
      </c>
      <c r="F64" s="58">
        <f>IF(F62&gt;3,COUNT($D64:E64)+1,"")</f>
      </c>
      <c r="G64" s="58">
        <f>IF(G62&gt;3,COUNT($D64:F64)+1,"")</f>
        <v>3</v>
      </c>
      <c r="H64" s="58">
        <f>IF(H62&gt;3,COUNT($D64:G64)+1,"")</f>
        <v>4</v>
      </c>
      <c r="I64" s="58">
        <f>IF(I62&gt;3,COUNT($D64:H64)+1,"")</f>
      </c>
      <c r="J64" s="58">
        <f>IF(J62&gt;3,COUNT($D64:I64)+1,"")</f>
        <v>5</v>
      </c>
      <c r="K64" s="58">
        <f>IF(K62&gt;3,COUNT($D64:J64)+1,"")</f>
        <v>6</v>
      </c>
      <c r="L64" s="58">
        <f>IF(L62&gt;3,COUNT($D64:K64)+1,"")</f>
      </c>
      <c r="M64" s="58">
        <f>IF(M62&gt;3,COUNT($D64:L64)+1,"")</f>
        <v>7</v>
      </c>
      <c r="N64" s="58">
        <f>IF(N62&gt;3,COUNT($D64:M64)+1,"")</f>
        <v>8</v>
      </c>
      <c r="O64" s="58">
        <f>IF(O62&gt;3,COUNT($D64:N64)+1,"")</f>
        <v>9</v>
      </c>
      <c r="P64" s="58">
        <f>IF(P62&gt;3,COUNT($D64:O64)+1,"")</f>
        <v>10</v>
      </c>
      <c r="Q64" s="58">
        <f>IF(Q62&gt;3,COUNT($D64:P64)+1,"")</f>
        <v>11</v>
      </c>
      <c r="R64" s="58">
        <f>IF(R62&gt;3,COUNT($D64:Q64)+1,"")</f>
        <v>12</v>
      </c>
      <c r="S64" s="58">
        <f>IF(S62&gt;3,COUNT($D64:R64)+1,"")</f>
        <v>13</v>
      </c>
      <c r="T64" s="58">
        <f>IF(T62&gt;3,COUNT($D64:S64)+1,"")</f>
        <v>14</v>
      </c>
      <c r="U64" s="58">
        <f>IF(U62&gt;3,COUNT($D64:T64)+1,"")</f>
        <v>15</v>
      </c>
      <c r="V64" s="1"/>
      <c r="W64" s="1"/>
      <c r="X64" s="1"/>
      <c r="Y64" s="1"/>
      <c r="Z64" s="1"/>
      <c r="AA64" s="1"/>
      <c r="AD64" s="30"/>
      <c r="AE64" s="18"/>
      <c r="AF64" s="19"/>
      <c r="AG64" s="19"/>
      <c r="AH64" s="19"/>
      <c r="AI64" s="19"/>
      <c r="AJ64" s="19"/>
      <c r="AK64" s="19"/>
      <c r="AL64" s="19"/>
      <c r="AM64" s="19"/>
      <c r="AN64" s="19"/>
      <c r="AO64" s="19"/>
      <c r="AP64" s="19"/>
      <c r="AQ64" s="30"/>
      <c r="AR64" s="30"/>
      <c r="AS64" s="30"/>
      <c r="AT64" s="30"/>
      <c r="AU64" s="30"/>
      <c r="AV64" s="30"/>
      <c r="AW64" s="41"/>
    </row>
    <row r="65" spans="2:49" ht="24.75" customHeight="1">
      <c r="B65" s="121" t="s">
        <v>83</v>
      </c>
      <c r="C65" s="4"/>
      <c r="D65" s="3"/>
      <c r="E65" s="3"/>
      <c r="F65" s="3"/>
      <c r="G65" s="3"/>
      <c r="H65" s="3"/>
      <c r="I65" s="3"/>
      <c r="J65" s="3"/>
      <c r="K65" s="3"/>
      <c r="L65" s="3"/>
      <c r="M65" s="3"/>
      <c r="N65" s="3"/>
      <c r="O65" s="3"/>
      <c r="Q65" s="6"/>
      <c r="R65" s="6"/>
      <c r="S65" s="6"/>
      <c r="T65" s="6"/>
      <c r="U65" s="6"/>
      <c r="V65" s="1"/>
      <c r="AA65" s="1"/>
      <c r="AD65" s="30" t="s">
        <v>81</v>
      </c>
      <c r="AE65" s="18" t="s">
        <v>59</v>
      </c>
      <c r="AF65" s="19"/>
      <c r="AG65" s="19"/>
      <c r="AH65" s="19"/>
      <c r="AI65" s="19"/>
      <c r="AJ65" s="20"/>
      <c r="AK65" s="18" t="s">
        <v>60</v>
      </c>
      <c r="AL65" s="19"/>
      <c r="AM65" s="19"/>
      <c r="AN65" s="19"/>
      <c r="AO65" s="19"/>
      <c r="AP65" s="19"/>
      <c r="AQ65" s="30" t="s">
        <v>48</v>
      </c>
      <c r="AR65" s="30" t="s">
        <v>63</v>
      </c>
      <c r="AS65" s="30" t="s">
        <v>63</v>
      </c>
      <c r="AT65" s="30" t="s">
        <v>68</v>
      </c>
      <c r="AU65" s="30" t="s">
        <v>67</v>
      </c>
      <c r="AV65" s="30" t="s">
        <v>73</v>
      </c>
      <c r="AW65" s="41" t="s">
        <v>63</v>
      </c>
    </row>
    <row r="66" spans="2:49" ht="12.75" customHeight="1">
      <c r="B66" s="121"/>
      <c r="C66" s="187" t="s">
        <v>211</v>
      </c>
      <c r="D66" s="189">
        <v>1</v>
      </c>
      <c r="E66" s="189">
        <f>D66</f>
        <v>1</v>
      </c>
      <c r="F66" s="189">
        <f>E66</f>
        <v>1</v>
      </c>
      <c r="G66" s="189">
        <f>F66+1</f>
        <v>2</v>
      </c>
      <c r="H66" s="189">
        <f>G66</f>
        <v>2</v>
      </c>
      <c r="I66" s="189">
        <f>H66</f>
        <v>2</v>
      </c>
      <c r="J66" s="189">
        <f>I66+1</f>
        <v>3</v>
      </c>
      <c r="K66" s="189">
        <f>J66</f>
        <v>3</v>
      </c>
      <c r="L66" s="189">
        <f>K66</f>
        <v>3</v>
      </c>
      <c r="M66" s="189">
        <f>L66+1</f>
        <v>4</v>
      </c>
      <c r="N66" s="189">
        <f>M66</f>
        <v>4</v>
      </c>
      <c r="O66" s="189">
        <f>N66</f>
        <v>4</v>
      </c>
      <c r="P66" s="189">
        <f>O66+1</f>
        <v>5</v>
      </c>
      <c r="Q66" s="189">
        <f>P66</f>
        <v>5</v>
      </c>
      <c r="R66" s="189">
        <f>Q66</f>
        <v>5</v>
      </c>
      <c r="S66" s="189">
        <f>R66+1</f>
        <v>6</v>
      </c>
      <c r="T66" s="189">
        <f>S66</f>
        <v>6</v>
      </c>
      <c r="U66" s="189">
        <f>T66</f>
        <v>6</v>
      </c>
      <c r="V66" s="124"/>
      <c r="W66" s="124"/>
      <c r="X66" s="124"/>
      <c r="Y66" s="124"/>
      <c r="Z66" s="124"/>
      <c r="AA66" s="124"/>
      <c r="AB66" s="124"/>
      <c r="AD66" s="30"/>
      <c r="AE66" s="184"/>
      <c r="AF66" s="185"/>
      <c r="AG66" s="185"/>
      <c r="AH66" s="185"/>
      <c r="AI66" s="185"/>
      <c r="AJ66" s="186"/>
      <c r="AK66" s="184"/>
      <c r="AL66" s="185"/>
      <c r="AM66" s="185"/>
      <c r="AN66" s="185"/>
      <c r="AO66" s="185"/>
      <c r="AP66" s="185"/>
      <c r="AQ66" s="30"/>
      <c r="AR66" s="30"/>
      <c r="AS66" s="30"/>
      <c r="AT66" s="30"/>
      <c r="AU66" s="30"/>
      <c r="AV66" s="30"/>
      <c r="AW66" s="41"/>
    </row>
    <row r="67" spans="2:49" ht="12.75" customHeight="1">
      <c r="B67" s="121"/>
      <c r="C67" s="187"/>
      <c r="D67" s="188"/>
      <c r="E67" s="188"/>
      <c r="F67" s="188"/>
      <c r="G67" s="188"/>
      <c r="H67" s="188"/>
      <c r="I67" s="188"/>
      <c r="J67" s="188"/>
      <c r="K67" s="188"/>
      <c r="L67" s="188"/>
      <c r="M67" s="188"/>
      <c r="N67" s="188"/>
      <c r="O67" s="188"/>
      <c r="P67" s="124"/>
      <c r="Q67" s="188"/>
      <c r="R67" s="188"/>
      <c r="S67" s="188"/>
      <c r="T67" s="188"/>
      <c r="U67" s="188"/>
      <c r="V67" s="124"/>
      <c r="W67" s="1" t="s">
        <v>58</v>
      </c>
      <c r="X67" s="1" t="s">
        <v>5</v>
      </c>
      <c r="Y67" s="1" t="s">
        <v>8</v>
      </c>
      <c r="Z67" s="1" t="s">
        <v>6</v>
      </c>
      <c r="AA67" s="124"/>
      <c r="AB67" s="124"/>
      <c r="AD67" s="30"/>
      <c r="AE67" s="184"/>
      <c r="AF67" s="185"/>
      <c r="AG67" s="185"/>
      <c r="AH67" s="185"/>
      <c r="AI67" s="185"/>
      <c r="AJ67" s="186"/>
      <c r="AK67" s="184"/>
      <c r="AL67" s="185"/>
      <c r="AM67" s="185"/>
      <c r="AN67" s="185"/>
      <c r="AO67" s="185"/>
      <c r="AP67" s="185"/>
      <c r="AQ67" s="30"/>
      <c r="AR67" s="30"/>
      <c r="AS67" s="30"/>
      <c r="AT67" s="30"/>
      <c r="AU67" s="30"/>
      <c r="AV67" s="30"/>
      <c r="AW67" s="41"/>
    </row>
    <row r="68" spans="1:49" s="15" customFormat="1" ht="12.75">
      <c r="A68" s="17" t="s">
        <v>75</v>
      </c>
      <c r="B68" s="15" t="s">
        <v>74</v>
      </c>
      <c r="C68" s="15" t="s">
        <v>76</v>
      </c>
      <c r="D68" s="16">
        <f aca="true" t="shared" si="3" ref="D68:U68">D35</f>
        <v>40038</v>
      </c>
      <c r="E68" s="16">
        <f t="shared" si="3"/>
        <v>40038</v>
      </c>
      <c r="F68" s="16">
        <f t="shared" si="3"/>
        <v>40038</v>
      </c>
      <c r="G68" s="16">
        <f t="shared" si="3"/>
        <v>40045</v>
      </c>
      <c r="H68" s="16">
        <f t="shared" si="3"/>
        <v>40045</v>
      </c>
      <c r="I68" s="16">
        <f t="shared" si="3"/>
        <v>40045</v>
      </c>
      <c r="J68" s="16">
        <f t="shared" si="3"/>
        <v>40052</v>
      </c>
      <c r="K68" s="16">
        <f t="shared" si="3"/>
        <v>40052</v>
      </c>
      <c r="L68" s="16">
        <f t="shared" si="3"/>
        <v>40052</v>
      </c>
      <c r="M68" s="16">
        <f t="shared" si="3"/>
        <v>40059</v>
      </c>
      <c r="N68" s="16" t="str">
        <f t="shared" si="3"/>
        <v>9/12/</v>
      </c>
      <c r="O68" s="16">
        <f t="shared" si="3"/>
        <v>40068</v>
      </c>
      <c r="P68" s="16">
        <f t="shared" si="3"/>
        <v>40068</v>
      </c>
      <c r="Q68" s="16">
        <f t="shared" si="3"/>
        <v>40068</v>
      </c>
      <c r="R68" s="16">
        <f t="shared" si="3"/>
        <v>40069</v>
      </c>
      <c r="S68" s="16">
        <f t="shared" si="3"/>
        <v>40069</v>
      </c>
      <c r="T68" s="16">
        <f t="shared" si="3"/>
        <v>40069</v>
      </c>
      <c r="U68" s="16">
        <f t="shared" si="3"/>
        <v>40069</v>
      </c>
      <c r="V68" s="17" t="s">
        <v>7</v>
      </c>
      <c r="W68" s="17" t="s">
        <v>4</v>
      </c>
      <c r="X68" s="17" t="s">
        <v>49</v>
      </c>
      <c r="Y68" s="17" t="s">
        <v>9</v>
      </c>
      <c r="Z68" s="17" t="s">
        <v>7</v>
      </c>
      <c r="AA68" s="17" t="s">
        <v>16</v>
      </c>
      <c r="AB68" s="15" t="s">
        <v>74</v>
      </c>
      <c r="AD68" s="31" t="s">
        <v>82</v>
      </c>
      <c r="AE68" s="21" t="s">
        <v>50</v>
      </c>
      <c r="AF68" s="15" t="s">
        <v>51</v>
      </c>
      <c r="AG68" s="15" t="s">
        <v>52</v>
      </c>
      <c r="AH68" s="15" t="s">
        <v>53</v>
      </c>
      <c r="AI68" s="15" t="s">
        <v>54</v>
      </c>
      <c r="AJ68" s="22" t="s">
        <v>55</v>
      </c>
      <c r="AK68" s="21" t="s">
        <v>50</v>
      </c>
      <c r="AL68" s="15" t="s">
        <v>51</v>
      </c>
      <c r="AM68" s="15" t="s">
        <v>52</v>
      </c>
      <c r="AN68" s="15" t="s">
        <v>53</v>
      </c>
      <c r="AO68" s="15" t="s">
        <v>54</v>
      </c>
      <c r="AP68" s="15" t="s">
        <v>55</v>
      </c>
      <c r="AQ68" s="31" t="s">
        <v>56</v>
      </c>
      <c r="AR68" s="31" t="s">
        <v>64</v>
      </c>
      <c r="AS68" s="31" t="s">
        <v>65</v>
      </c>
      <c r="AT68" s="31" t="s">
        <v>4</v>
      </c>
      <c r="AU68" s="31" t="s">
        <v>4</v>
      </c>
      <c r="AV68" s="31" t="s">
        <v>69</v>
      </c>
      <c r="AW68" s="31" t="s">
        <v>65</v>
      </c>
    </row>
    <row r="69" spans="1:49" ht="12.75">
      <c r="A69" s="49">
        <f aca="true" t="shared" si="4" ref="A69:A93">IF($A36=0,"",$A36)</f>
        <v>52</v>
      </c>
      <c r="B69" s="50" t="str">
        <f aca="true" t="shared" si="5" ref="B69:B93">IF($B36=0,"",$B36)</f>
        <v>He's Baaack!</v>
      </c>
      <c r="C69" s="50" t="str">
        <f aca="true" t="shared" si="6" ref="C69:C93">IF($C36=0,"",$C36)</f>
        <v>Knowles</v>
      </c>
      <c r="D69" s="47">
        <f aca="true" t="shared" si="7" ref="D69:R70">IF(D36="tlx",D$63+1,IF(OR(D36="dnf",D36="dsq",D36="ocs",D36="raf"),D$62+1,IF(D36="dnc",IF($AQ69=D$66,"bye",D$62+1),D36)))</f>
        <v>6</v>
      </c>
      <c r="E69" s="47">
        <f t="shared" si="7"/>
        <v>1</v>
      </c>
      <c r="F69" s="47">
        <f t="shared" si="7"/>
        <v>0</v>
      </c>
      <c r="G69" s="47">
        <f t="shared" si="7"/>
        <v>7</v>
      </c>
      <c r="H69" s="47">
        <f t="shared" si="7"/>
        <v>2</v>
      </c>
      <c r="I69" s="47">
        <f t="shared" si="7"/>
        <v>0</v>
      </c>
      <c r="J69" s="47">
        <f t="shared" si="7"/>
        <v>10</v>
      </c>
      <c r="K69" s="47">
        <f t="shared" si="7"/>
        <v>12</v>
      </c>
      <c r="L69" s="47">
        <f t="shared" si="7"/>
        <v>0</v>
      </c>
      <c r="M69" s="47">
        <f t="shared" si="7"/>
        <v>6</v>
      </c>
      <c r="N69" s="47">
        <f t="shared" si="7"/>
        <v>4</v>
      </c>
      <c r="O69" s="47">
        <f t="shared" si="7"/>
        <v>4</v>
      </c>
      <c r="P69" s="47">
        <f t="shared" si="7"/>
        <v>11</v>
      </c>
      <c r="Q69" s="47">
        <f t="shared" si="7"/>
        <v>9</v>
      </c>
      <c r="R69" s="47">
        <f t="shared" si="7"/>
        <v>7</v>
      </c>
      <c r="S69" s="47">
        <f aca="true" t="shared" si="8" ref="S69:U70">IF(S36="tlx",S$63+1,IF(OR(S36="dnf",S36="dsq",S36="ocs",S36="raf"),S$62+1,IF(S36="dnc",IF($AQ69=S$66,"bye",S$62+1),S36)))</f>
        <v>7</v>
      </c>
      <c r="T69" s="47">
        <f t="shared" si="8"/>
        <v>2</v>
      </c>
      <c r="U69" s="47">
        <f t="shared" si="8"/>
        <v>8</v>
      </c>
      <c r="V69" s="47">
        <f>IF(AQ69&gt;0,INDEX(AK69:AP69,AQ69),0)</f>
        <v>0</v>
      </c>
      <c r="W69" s="47">
        <f aca="true" t="shared" si="9" ref="W69:W93">IF(SUM(D69:U69)&gt;0,SUM(D69:U69),"")</f>
        <v>96</v>
      </c>
      <c r="X69" s="47">
        <f aca="true" t="shared" si="10" ref="X69:X93">IF(Throwouts&gt;0,LARGE((D69:U69),1),0)+IF(Throwouts&gt;1,LARGE((D69:U69),2),0)+IF(Throwouts&gt;2,LARGE((D69:U69),2),0)+IF(Throwouts&gt;3,LARGE((D69:U69),3),0)</f>
        <v>12</v>
      </c>
      <c r="Y69" s="47">
        <f aca="true" t="shared" si="11" ref="Y69:Y93">IF(W69="",0,W69-X69)</f>
        <v>84</v>
      </c>
      <c r="Z69" s="48">
        <f>IF(W69="",0,Y69*(Races_Sailed-Throwouts)/(Races_Sailed-Throwouts-V69)+(AS69*0.001)+(AW69*0.00001))</f>
        <v>84.00507999999999</v>
      </c>
      <c r="AA69" s="49">
        <f aca="true" t="shared" si="12" ref="AA69:AA93">IF(RANK(Z69,Z$69:Z$93,1)=1,"",RANK(Z69,Z$69:Z$93,1)-25+ScoredBoats)</f>
        <v>5</v>
      </c>
      <c r="AB69" s="50" t="str">
        <f aca="true" t="shared" si="13" ref="AB69:AB93">IF($B36=0,"",$B36)</f>
        <v>He's Baaack!</v>
      </c>
      <c r="AC69" s="85"/>
      <c r="AD69" s="37">
        <f aca="true" t="shared" si="14" ref="AD69:AD93">IF(AA100="",0,MATCH(AA100,AA$69:AA$93,0))</f>
        <v>11</v>
      </c>
      <c r="AE69" s="23">
        <f aca="true" t="shared" si="15" ref="AE69:AE93">IF($D36="dnc",$D$62+1,0)+IF($E36="dnc",$E$62+1,0)+IF($F36="dnc",$F$62+1,0)</f>
        <v>0</v>
      </c>
      <c r="AF69" s="24">
        <f aca="true" t="shared" si="16" ref="AF69:AF93">IF($G36="dnc",$G$62+1,0)+IF($H36="dnc",$H$62+1,0)+IF($I36="dnc",$I$62+1,0)</f>
        <v>0</v>
      </c>
      <c r="AG69" s="24">
        <f aca="true" t="shared" si="17" ref="AG69:AG93">IF($J36="dnc",$J$62+1,0)+IF($K36="dnc",$K$62+1,0)+IF($L36="dnc",$L$62+1,0)</f>
        <v>0</v>
      </c>
      <c r="AH69" s="24">
        <f aca="true" t="shared" si="18" ref="AH69:AH93">IF($M36="dnc",$M$62+1,0)+IF($N36="dnc",$N$62+1,0)+IF($O36="dnc",$O$62+1,0)</f>
        <v>0</v>
      </c>
      <c r="AI69" s="24">
        <f aca="true" t="shared" si="19" ref="AI69:AI93">IF($P36="dnc",$P$62+1,0)+IF($Q36="dnc",$Q$62+1,0)+IF($R36="dnc",$R$62+1,0)</f>
        <v>0</v>
      </c>
      <c r="AJ69" s="25">
        <f aca="true" t="shared" si="20" ref="AJ69:AJ93">IF($S36="dnc",$S$62+1,0)+IF($T36="dnc",$T$62+1,0)+IF($U36="dnc",$U$62+1,0)</f>
        <v>0</v>
      </c>
      <c r="AK69" s="23">
        <f aca="true" t="shared" si="21" ref="AK69:AK93">COUNTIF(D36:F36,"dnc")</f>
        <v>0</v>
      </c>
      <c r="AL69" s="24">
        <f aca="true" t="shared" si="22" ref="AL69:AL93">COUNTIF(G36:I36,"dnc")</f>
        <v>0</v>
      </c>
      <c r="AM69" s="24">
        <f aca="true" t="shared" si="23" ref="AM69:AM93">COUNTIF(J36:L36,"dnc")</f>
        <v>0</v>
      </c>
      <c r="AN69" s="24">
        <f aca="true" t="shared" si="24" ref="AN69:AN93">COUNTIF(M36:O36,"dnc")</f>
        <v>0</v>
      </c>
      <c r="AO69" s="24">
        <f aca="true" t="shared" si="25" ref="AO69:AO93">COUNTIF(P36:R36,"dnc")</f>
        <v>0</v>
      </c>
      <c r="AP69" s="24">
        <f aca="true" t="shared" si="26" ref="AP69:AP93">COUNTIF(S36:U36,"dnc")</f>
        <v>0</v>
      </c>
      <c r="AQ69" s="35">
        <f aca="true" t="shared" si="27" ref="AQ69:AQ93">IF(SUM(AE69:AJ69)&gt;0,MATCH(MAX(AE69:AJ69),AE69:AJ69,0),0)</f>
        <v>0</v>
      </c>
      <c r="AR69" s="40">
        <f aca="true" t="shared" si="28" ref="AR69:AR93">IF(W69&gt;0,((((((((((((((((COUNTIF(D69:U69,1))*10+COUNTIF(D69:U69,2))*10+COUNTIF(D69:U69,3))*10+COUNTIF(D69:U69,4))*10+COUNTIF(D69:U69,5))*10+COUNTIF(D69:U69,6))*10+COUNTIF(D69:U69,7))*10+COUNTIF(D69:U69,8))*10+COUNTIF(D69:U69,9))*10+COUNTIF(D69:U69,10))*10+COUNTIF(D69:U69,11))*10+COUNTIF(D69:U69,12))*10+COUNTIF(D69:U69,13))*10+COUNTIF(D69:U69,14))*10+COUNTIF(D69:U69,15))*10+COUNTIF(D69:U69,16))*10+COUNTIF(D69:U69,17),0)</f>
        <v>12020231111100000</v>
      </c>
      <c r="AS69" s="37">
        <f aca="true" t="shared" si="29" ref="AS69:AS93">IF($Y69=0,0,(RANK($AR69,$AR$69:$AR$93,0)))</f>
        <v>5</v>
      </c>
      <c r="AT69" s="45">
        <f aca="true" t="shared" si="30" ref="AT69:AT93">IF(INDEX($D69:$U69,LastRaceIndex)="bye",$Y69/(Races_Sailed-Throwouts),INDEX($D69:$U69,LastRaceIndex))</f>
        <v>8</v>
      </c>
      <c r="AU69" s="45">
        <f aca="true" t="shared" si="31" ref="AU69:AU93">IF(INDEX($D69:$U69,NextLastIndex)="bye",$Y69/(Races_Sailed-Throwouts),INDEX($D69:$U69,NextLastIndex))</f>
        <v>2</v>
      </c>
      <c r="AV69" s="46">
        <f aca="true" t="shared" si="32" ref="AV69:AV93">AT69*100+AU69</f>
        <v>802</v>
      </c>
      <c r="AW69" s="37">
        <f>IF($Y69="",0,(RANK($AV69,$AV$69:$AV$93,1))-25+C$23)</f>
        <v>8</v>
      </c>
    </row>
    <row r="70" spans="1:49" ht="12.75">
      <c r="A70" s="49">
        <f t="shared" si="4"/>
        <v>155</v>
      </c>
      <c r="B70" s="50" t="str">
        <f t="shared" si="5"/>
        <v>FKA</v>
      </c>
      <c r="C70" s="50" t="str">
        <f t="shared" si="6"/>
        <v>Beckwith</v>
      </c>
      <c r="D70" s="47">
        <f t="shared" si="7"/>
        <v>8</v>
      </c>
      <c r="E70" s="47">
        <f t="shared" si="7"/>
        <v>5</v>
      </c>
      <c r="F70" s="47">
        <f t="shared" si="7"/>
        <v>0</v>
      </c>
      <c r="G70" s="47">
        <f t="shared" si="7"/>
        <v>8</v>
      </c>
      <c r="H70" s="47">
        <f t="shared" si="7"/>
        <v>7</v>
      </c>
      <c r="I70" s="47">
        <f t="shared" si="7"/>
        <v>0</v>
      </c>
      <c r="J70" s="47">
        <f t="shared" si="7"/>
        <v>3</v>
      </c>
      <c r="K70" s="47">
        <f t="shared" si="7"/>
        <v>3</v>
      </c>
      <c r="L70" s="47">
        <f t="shared" si="7"/>
        <v>0</v>
      </c>
      <c r="M70" s="47">
        <f t="shared" si="7"/>
        <v>10</v>
      </c>
      <c r="N70" s="47">
        <f t="shared" si="7"/>
        <v>1</v>
      </c>
      <c r="O70" s="47">
        <f t="shared" si="7"/>
        <v>3</v>
      </c>
      <c r="P70" s="47">
        <f t="shared" si="7"/>
        <v>2</v>
      </c>
      <c r="Q70" s="47">
        <f t="shared" si="7"/>
        <v>1</v>
      </c>
      <c r="R70" s="47">
        <f t="shared" si="7"/>
        <v>1</v>
      </c>
      <c r="S70" s="47">
        <f t="shared" si="8"/>
        <v>3</v>
      </c>
      <c r="T70" s="47">
        <f t="shared" si="8"/>
        <v>4</v>
      </c>
      <c r="U70" s="47">
        <f t="shared" si="8"/>
        <v>1</v>
      </c>
      <c r="V70" s="47">
        <f>IF(AQ70&gt;0,INDEX(AK70:AP70,AQ70),0)</f>
        <v>0</v>
      </c>
      <c r="W70" s="47">
        <f t="shared" si="9"/>
        <v>60</v>
      </c>
      <c r="X70" s="47">
        <f t="shared" si="10"/>
        <v>10</v>
      </c>
      <c r="Y70" s="47">
        <f t="shared" si="11"/>
        <v>50</v>
      </c>
      <c r="Z70" s="48">
        <f aca="true" t="shared" si="33" ref="Z70:Z93">IF(W70="",0,Y70*(Races_Sailed-Throwouts)/(Races_Sailed-Throwouts-V70)+(AS70*0.001)+(AW70*0.00001))</f>
        <v>50.002010000000006</v>
      </c>
      <c r="AA70" s="49">
        <f t="shared" si="12"/>
        <v>3</v>
      </c>
      <c r="AB70" s="50" t="str">
        <f t="shared" si="13"/>
        <v>FKA</v>
      </c>
      <c r="AC70" s="85"/>
      <c r="AD70" s="37">
        <f t="shared" si="14"/>
        <v>13</v>
      </c>
      <c r="AE70" s="23">
        <f t="shared" si="15"/>
        <v>0</v>
      </c>
      <c r="AF70" s="24">
        <f t="shared" si="16"/>
        <v>0</v>
      </c>
      <c r="AG70" s="24">
        <f t="shared" si="17"/>
        <v>0</v>
      </c>
      <c r="AH70" s="24">
        <f t="shared" si="18"/>
        <v>0</v>
      </c>
      <c r="AI70" s="24">
        <f t="shared" si="19"/>
        <v>0</v>
      </c>
      <c r="AJ70" s="25">
        <f t="shared" si="20"/>
        <v>0</v>
      </c>
      <c r="AK70" s="23">
        <f t="shared" si="21"/>
        <v>0</v>
      </c>
      <c r="AL70" s="24">
        <f t="shared" si="22"/>
        <v>0</v>
      </c>
      <c r="AM70" s="24">
        <f t="shared" si="23"/>
        <v>0</v>
      </c>
      <c r="AN70" s="24">
        <f t="shared" si="24"/>
        <v>0</v>
      </c>
      <c r="AO70" s="24">
        <f t="shared" si="25"/>
        <v>0</v>
      </c>
      <c r="AP70" s="24">
        <f t="shared" si="26"/>
        <v>0</v>
      </c>
      <c r="AQ70" s="35">
        <f t="shared" si="27"/>
        <v>0</v>
      </c>
      <c r="AR70" s="40">
        <f t="shared" si="28"/>
        <v>41411012010000000</v>
      </c>
      <c r="AS70" s="37">
        <f t="shared" si="29"/>
        <v>2</v>
      </c>
      <c r="AT70" s="45">
        <f t="shared" si="30"/>
        <v>1</v>
      </c>
      <c r="AU70" s="45">
        <f t="shared" si="31"/>
        <v>4</v>
      </c>
      <c r="AV70" s="46">
        <f t="shared" si="32"/>
        <v>104</v>
      </c>
      <c r="AW70" s="37">
        <f aca="true" t="shared" si="34" ref="AW70:AW93">IF($Y70="",0,(RANK($AV70,$AV$69:$AV$93,1))-25+C$23)</f>
        <v>1</v>
      </c>
    </row>
    <row r="71" spans="1:49" ht="12.75">
      <c r="A71" s="49">
        <f t="shared" si="4"/>
        <v>158</v>
      </c>
      <c r="B71" s="50" t="str">
        <f t="shared" si="5"/>
        <v>Excitable Boy</v>
      </c>
      <c r="C71" s="50" t="str">
        <f t="shared" si="6"/>
        <v>Delgado/Philpot</v>
      </c>
      <c r="D71" s="47">
        <f aca="true" t="shared" si="35" ref="D71:U71">IF(D38="tlx",D$63+1,IF(OR(D38="dnf",D38="dsq",D38="ocs",D38="raf"),D$62+1,IF(D38="dnc",IF($AQ71=D$66,"bye",D$62+1),D38)))</f>
        <v>2</v>
      </c>
      <c r="E71" s="47">
        <f t="shared" si="35"/>
        <v>11</v>
      </c>
      <c r="F71" s="47">
        <f t="shared" si="35"/>
        <v>0</v>
      </c>
      <c r="G71" s="47">
        <f t="shared" si="35"/>
        <v>4</v>
      </c>
      <c r="H71" s="47">
        <f t="shared" si="35"/>
        <v>5</v>
      </c>
      <c r="I71" s="47">
        <f t="shared" si="35"/>
        <v>0</v>
      </c>
      <c r="J71" s="47">
        <f t="shared" si="35"/>
        <v>9</v>
      </c>
      <c r="K71" s="47">
        <f t="shared" si="35"/>
        <v>10</v>
      </c>
      <c r="L71" s="47">
        <f t="shared" si="35"/>
        <v>0</v>
      </c>
      <c r="M71" s="47">
        <f t="shared" si="35"/>
        <v>2</v>
      </c>
      <c r="N71" s="47">
        <f t="shared" si="35"/>
        <v>5</v>
      </c>
      <c r="O71" s="47">
        <f t="shared" si="35"/>
        <v>8</v>
      </c>
      <c r="P71" s="47">
        <f t="shared" si="35"/>
        <v>7</v>
      </c>
      <c r="Q71" s="47">
        <f t="shared" si="35"/>
        <v>5</v>
      </c>
      <c r="R71" s="47">
        <f t="shared" si="35"/>
        <v>10</v>
      </c>
      <c r="S71" s="47">
        <f t="shared" si="35"/>
        <v>10</v>
      </c>
      <c r="T71" s="47">
        <f t="shared" si="35"/>
        <v>3</v>
      </c>
      <c r="U71" s="47">
        <f t="shared" si="35"/>
        <v>5</v>
      </c>
      <c r="V71" s="47">
        <f aca="true" t="shared" si="36" ref="V71:V93">IF(AQ71&gt;0,INDEX(AK71:AP71,AQ71),0)</f>
        <v>0</v>
      </c>
      <c r="W71" s="47">
        <f t="shared" si="9"/>
        <v>96</v>
      </c>
      <c r="X71" s="47">
        <f t="shared" si="10"/>
        <v>11</v>
      </c>
      <c r="Y71" s="47">
        <f t="shared" si="11"/>
        <v>85</v>
      </c>
      <c r="Z71" s="48">
        <f t="shared" si="33"/>
        <v>85.00805</v>
      </c>
      <c r="AA71" s="49">
        <f t="shared" si="12"/>
        <v>6</v>
      </c>
      <c r="AB71" s="50" t="str">
        <f t="shared" si="13"/>
        <v>Excitable Boy</v>
      </c>
      <c r="AC71" s="85"/>
      <c r="AD71" s="37">
        <f t="shared" si="14"/>
        <v>2</v>
      </c>
      <c r="AE71" s="23">
        <f t="shared" si="15"/>
        <v>0</v>
      </c>
      <c r="AF71" s="24">
        <f t="shared" si="16"/>
        <v>0</v>
      </c>
      <c r="AG71" s="24">
        <f t="shared" si="17"/>
        <v>0</v>
      </c>
      <c r="AH71" s="24">
        <f t="shared" si="18"/>
        <v>0</v>
      </c>
      <c r="AI71" s="24">
        <f t="shared" si="19"/>
        <v>0</v>
      </c>
      <c r="AJ71" s="25">
        <f t="shared" si="20"/>
        <v>0</v>
      </c>
      <c r="AK71" s="23">
        <f t="shared" si="21"/>
        <v>0</v>
      </c>
      <c r="AL71" s="24">
        <f t="shared" si="22"/>
        <v>0</v>
      </c>
      <c r="AM71" s="24">
        <f t="shared" si="23"/>
        <v>0</v>
      </c>
      <c r="AN71" s="24">
        <f t="shared" si="24"/>
        <v>0</v>
      </c>
      <c r="AO71" s="24">
        <f t="shared" si="25"/>
        <v>0</v>
      </c>
      <c r="AP71" s="24">
        <f t="shared" si="26"/>
        <v>0</v>
      </c>
      <c r="AQ71" s="35">
        <f t="shared" si="27"/>
        <v>0</v>
      </c>
      <c r="AR71" s="40">
        <f t="shared" si="28"/>
        <v>2114011131000000</v>
      </c>
      <c r="AS71" s="37">
        <f t="shared" si="29"/>
        <v>8</v>
      </c>
      <c r="AT71" s="45">
        <f t="shared" si="30"/>
        <v>5</v>
      </c>
      <c r="AU71" s="45">
        <f t="shared" si="31"/>
        <v>3</v>
      </c>
      <c r="AV71" s="46">
        <f t="shared" si="32"/>
        <v>503</v>
      </c>
      <c r="AW71" s="37">
        <f t="shared" si="34"/>
        <v>5</v>
      </c>
    </row>
    <row r="72" spans="1:49" ht="12.75">
      <c r="A72" s="49">
        <f t="shared" si="4"/>
        <v>175</v>
      </c>
      <c r="B72" s="50" t="str">
        <f t="shared" si="5"/>
        <v>Over the Edge</v>
      </c>
      <c r="C72" s="50" t="str">
        <f t="shared" si="6"/>
        <v>Scott</v>
      </c>
      <c r="D72" s="47">
        <f aca="true" t="shared" si="37" ref="D72:U72">IF(D39="tlx",D$63+1,IF(OR(D39="dnf",D39="dsq",D39="ocs",D39="raf"),D$62+1,IF(D39="dnc",IF($AQ72=D$66,"bye",D$62+1),D39)))</f>
        <v>13</v>
      </c>
      <c r="E72" s="47">
        <f t="shared" si="37"/>
        <v>9</v>
      </c>
      <c r="F72" s="47">
        <f t="shared" si="37"/>
        <v>0</v>
      </c>
      <c r="G72" s="47">
        <f t="shared" si="37"/>
        <v>10</v>
      </c>
      <c r="H72" s="47">
        <f t="shared" si="37"/>
        <v>9</v>
      </c>
      <c r="I72" s="47">
        <f t="shared" si="37"/>
        <v>0</v>
      </c>
      <c r="J72" s="47">
        <f t="shared" si="37"/>
        <v>8</v>
      </c>
      <c r="K72" s="47">
        <f t="shared" si="37"/>
        <v>13</v>
      </c>
      <c r="L72" s="47">
        <f t="shared" si="37"/>
        <v>0</v>
      </c>
      <c r="M72" s="47">
        <f t="shared" si="37"/>
        <v>8</v>
      </c>
      <c r="N72" s="47">
        <f t="shared" si="37"/>
        <v>12</v>
      </c>
      <c r="O72" s="47">
        <f t="shared" si="37"/>
        <v>13</v>
      </c>
      <c r="P72" s="47">
        <f t="shared" si="37"/>
        <v>13</v>
      </c>
      <c r="Q72" s="47">
        <f t="shared" si="37"/>
        <v>11</v>
      </c>
      <c r="R72" s="47">
        <f t="shared" si="37"/>
        <v>12</v>
      </c>
      <c r="S72" s="47">
        <f t="shared" si="37"/>
        <v>5</v>
      </c>
      <c r="T72" s="47">
        <f t="shared" si="37"/>
        <v>5</v>
      </c>
      <c r="U72" s="47">
        <f t="shared" si="37"/>
        <v>9</v>
      </c>
      <c r="V72" s="47">
        <f t="shared" si="36"/>
        <v>0</v>
      </c>
      <c r="W72" s="47">
        <f t="shared" si="9"/>
        <v>150</v>
      </c>
      <c r="X72" s="47">
        <f t="shared" si="10"/>
        <v>13</v>
      </c>
      <c r="Y72" s="47">
        <f t="shared" si="11"/>
        <v>137</v>
      </c>
      <c r="Z72" s="48">
        <f t="shared" si="33"/>
        <v>137.01209</v>
      </c>
      <c r="AA72" s="49">
        <f t="shared" si="12"/>
        <v>12</v>
      </c>
      <c r="AB72" s="50" t="str">
        <f t="shared" si="13"/>
        <v>Over the Edge</v>
      </c>
      <c r="AC72" s="85"/>
      <c r="AD72" s="37">
        <f t="shared" si="14"/>
        <v>8</v>
      </c>
      <c r="AE72" s="23">
        <f t="shared" si="15"/>
        <v>0</v>
      </c>
      <c r="AF72" s="24">
        <f t="shared" si="16"/>
        <v>0</v>
      </c>
      <c r="AG72" s="24">
        <f t="shared" si="17"/>
        <v>0</v>
      </c>
      <c r="AH72" s="24">
        <f t="shared" si="18"/>
        <v>0</v>
      </c>
      <c r="AI72" s="24">
        <f t="shared" si="19"/>
        <v>0</v>
      </c>
      <c r="AJ72" s="25">
        <f t="shared" si="20"/>
        <v>0</v>
      </c>
      <c r="AK72" s="23">
        <f t="shared" si="21"/>
        <v>0</v>
      </c>
      <c r="AL72" s="24">
        <f t="shared" si="22"/>
        <v>0</v>
      </c>
      <c r="AM72" s="24">
        <f t="shared" si="23"/>
        <v>0</v>
      </c>
      <c r="AN72" s="24">
        <f t="shared" si="24"/>
        <v>0</v>
      </c>
      <c r="AO72" s="24">
        <f t="shared" si="25"/>
        <v>0</v>
      </c>
      <c r="AP72" s="24">
        <f t="shared" si="26"/>
        <v>0</v>
      </c>
      <c r="AQ72" s="35">
        <f t="shared" si="27"/>
        <v>0</v>
      </c>
      <c r="AR72" s="40">
        <f t="shared" si="28"/>
        <v>2002311240000</v>
      </c>
      <c r="AS72" s="37">
        <f t="shared" si="29"/>
        <v>12</v>
      </c>
      <c r="AT72" s="45">
        <f t="shared" si="30"/>
        <v>9</v>
      </c>
      <c r="AU72" s="45">
        <f t="shared" si="31"/>
        <v>5</v>
      </c>
      <c r="AV72" s="46">
        <f t="shared" si="32"/>
        <v>905</v>
      </c>
      <c r="AW72" s="37">
        <f t="shared" si="34"/>
        <v>9</v>
      </c>
    </row>
    <row r="73" spans="1:49" ht="12.75">
      <c r="A73" s="49">
        <f t="shared" si="4"/>
        <v>205</v>
      </c>
      <c r="B73" s="50" t="str">
        <f t="shared" si="5"/>
        <v>The Office</v>
      </c>
      <c r="C73" s="50" t="str">
        <f t="shared" si="6"/>
        <v>Coneys</v>
      </c>
      <c r="D73" s="47">
        <f aca="true" t="shared" si="38" ref="D73:U73">IF(D40="tlx",D$63+1,IF(OR(D40="dnf",D40="dsq",D40="ocs",D40="raf"),D$62+1,IF(D40="dnc",IF($AQ73=D$66,"bye",D$62+1),D40)))</f>
        <v>14</v>
      </c>
      <c r="E73" s="47">
        <f t="shared" si="38"/>
        <v>8</v>
      </c>
      <c r="F73" s="47">
        <f t="shared" si="38"/>
        <v>0</v>
      </c>
      <c r="G73" s="47">
        <f t="shared" si="38"/>
        <v>15</v>
      </c>
      <c r="H73" s="47">
        <f t="shared" si="38"/>
        <v>8</v>
      </c>
      <c r="I73" s="47">
        <f t="shared" si="38"/>
        <v>0</v>
      </c>
      <c r="J73" s="47">
        <f t="shared" si="38"/>
        <v>11</v>
      </c>
      <c r="K73" s="47">
        <f t="shared" si="38"/>
        <v>5</v>
      </c>
      <c r="L73" s="47">
        <f t="shared" si="38"/>
        <v>0</v>
      </c>
      <c r="M73" s="47">
        <f t="shared" si="38"/>
        <v>4</v>
      </c>
      <c r="N73" s="47">
        <f t="shared" si="38"/>
        <v>14</v>
      </c>
      <c r="O73" s="47">
        <f t="shared" si="38"/>
        <v>12</v>
      </c>
      <c r="P73" s="47">
        <f t="shared" si="38"/>
        <v>8</v>
      </c>
      <c r="Q73" s="47">
        <f t="shared" si="38"/>
        <v>10</v>
      </c>
      <c r="R73" s="47">
        <f t="shared" si="38"/>
        <v>8</v>
      </c>
      <c r="S73" s="47">
        <f t="shared" si="38"/>
        <v>12</v>
      </c>
      <c r="T73" s="47">
        <f t="shared" si="38"/>
        <v>8</v>
      </c>
      <c r="U73" s="47">
        <f t="shared" si="38"/>
        <v>10</v>
      </c>
      <c r="V73" s="47">
        <f t="shared" si="36"/>
        <v>0</v>
      </c>
      <c r="W73" s="47">
        <f t="shared" si="9"/>
        <v>147</v>
      </c>
      <c r="X73" s="47">
        <f t="shared" si="10"/>
        <v>15</v>
      </c>
      <c r="Y73" s="47">
        <f t="shared" si="11"/>
        <v>132</v>
      </c>
      <c r="Z73" s="48">
        <f t="shared" si="33"/>
        <v>132.0111</v>
      </c>
      <c r="AA73" s="49">
        <f t="shared" si="12"/>
        <v>10</v>
      </c>
      <c r="AB73" s="50" t="str">
        <f t="shared" si="13"/>
        <v>The Office</v>
      </c>
      <c r="AC73" s="85"/>
      <c r="AD73" s="37">
        <f t="shared" si="14"/>
        <v>1</v>
      </c>
      <c r="AE73" s="23">
        <f t="shared" si="15"/>
        <v>0</v>
      </c>
      <c r="AF73" s="24">
        <f t="shared" si="16"/>
        <v>0</v>
      </c>
      <c r="AG73" s="24">
        <f t="shared" si="17"/>
        <v>0</v>
      </c>
      <c r="AH73" s="24">
        <f t="shared" si="18"/>
        <v>0</v>
      </c>
      <c r="AI73" s="24">
        <f t="shared" si="19"/>
        <v>0</v>
      </c>
      <c r="AJ73" s="25">
        <f t="shared" si="20"/>
        <v>0</v>
      </c>
      <c r="AK73" s="23">
        <f t="shared" si="21"/>
        <v>0</v>
      </c>
      <c r="AL73" s="24">
        <f t="shared" si="22"/>
        <v>0</v>
      </c>
      <c r="AM73" s="24">
        <f t="shared" si="23"/>
        <v>0</v>
      </c>
      <c r="AN73" s="24">
        <f t="shared" si="24"/>
        <v>0</v>
      </c>
      <c r="AO73" s="24">
        <f t="shared" si="25"/>
        <v>0</v>
      </c>
      <c r="AP73" s="24">
        <f t="shared" si="26"/>
        <v>0</v>
      </c>
      <c r="AQ73" s="35">
        <f t="shared" si="27"/>
        <v>0</v>
      </c>
      <c r="AR73" s="40">
        <f t="shared" si="28"/>
        <v>11005021202100</v>
      </c>
      <c r="AS73" s="37">
        <f t="shared" si="29"/>
        <v>11</v>
      </c>
      <c r="AT73" s="45">
        <f t="shared" si="30"/>
        <v>10</v>
      </c>
      <c r="AU73" s="45">
        <f t="shared" si="31"/>
        <v>8</v>
      </c>
      <c r="AV73" s="46">
        <f t="shared" si="32"/>
        <v>1008</v>
      </c>
      <c r="AW73" s="37">
        <f t="shared" si="34"/>
        <v>10</v>
      </c>
    </row>
    <row r="74" spans="1:49" ht="12.75">
      <c r="A74" s="49">
        <f t="shared" si="4"/>
        <v>220</v>
      </c>
      <c r="B74" s="50" t="str">
        <f t="shared" si="5"/>
        <v>Stercus Accidit</v>
      </c>
      <c r="C74" s="50" t="str">
        <f t="shared" si="6"/>
        <v>Blais</v>
      </c>
      <c r="D74" s="47">
        <f aca="true" t="shared" si="39" ref="D74:U74">IF(D41="tlx",D$63+1,IF(OR(D41="dnf",D41="dsq",D41="ocs",D41="raf"),D$62+1,IF(D41="dnc",IF($AQ74=D$66,"bye",D$62+1),D41)))</f>
        <v>7</v>
      </c>
      <c r="E74" s="47">
        <f t="shared" si="39"/>
        <v>2</v>
      </c>
      <c r="F74" s="47">
        <f t="shared" si="39"/>
        <v>0</v>
      </c>
      <c r="G74" s="47">
        <f t="shared" si="39"/>
        <v>5</v>
      </c>
      <c r="H74" s="47">
        <f t="shared" si="39"/>
        <v>3</v>
      </c>
      <c r="I74" s="47">
        <f t="shared" si="39"/>
        <v>0</v>
      </c>
      <c r="J74" s="47">
        <f t="shared" si="39"/>
        <v>4</v>
      </c>
      <c r="K74" s="47">
        <f t="shared" si="39"/>
        <v>1</v>
      </c>
      <c r="L74" s="47">
        <f t="shared" si="39"/>
        <v>0</v>
      </c>
      <c r="M74" s="47">
        <f t="shared" si="39"/>
        <v>11</v>
      </c>
      <c r="N74" s="47">
        <f t="shared" si="39"/>
        <v>10</v>
      </c>
      <c r="O74" s="47">
        <f t="shared" si="39"/>
        <v>11</v>
      </c>
      <c r="P74" s="47">
        <f t="shared" si="39"/>
        <v>10</v>
      </c>
      <c r="Q74" s="47">
        <f t="shared" si="39"/>
        <v>6</v>
      </c>
      <c r="R74" s="47">
        <f t="shared" si="39"/>
        <v>6</v>
      </c>
      <c r="S74" s="47">
        <f t="shared" si="39"/>
        <v>6</v>
      </c>
      <c r="T74" s="47">
        <f t="shared" si="39"/>
        <v>7</v>
      </c>
      <c r="U74" s="47">
        <f t="shared" si="39"/>
        <v>11</v>
      </c>
      <c r="V74" s="47">
        <f t="shared" si="36"/>
        <v>0</v>
      </c>
      <c r="W74" s="47">
        <f t="shared" si="9"/>
        <v>100</v>
      </c>
      <c r="X74" s="47">
        <f t="shared" si="10"/>
        <v>11</v>
      </c>
      <c r="Y74" s="47">
        <f t="shared" si="11"/>
        <v>89</v>
      </c>
      <c r="Z74" s="48">
        <f t="shared" si="33"/>
        <v>89.00611</v>
      </c>
      <c r="AA74" s="49">
        <f t="shared" si="12"/>
        <v>7</v>
      </c>
      <c r="AB74" s="50" t="str">
        <f t="shared" si="13"/>
        <v>Stercus Accidit</v>
      </c>
      <c r="AC74" s="85"/>
      <c r="AD74" s="37">
        <f t="shared" si="14"/>
        <v>3</v>
      </c>
      <c r="AE74" s="23">
        <f t="shared" si="15"/>
        <v>0</v>
      </c>
      <c r="AF74" s="24">
        <f t="shared" si="16"/>
        <v>0</v>
      </c>
      <c r="AG74" s="24">
        <f t="shared" si="17"/>
        <v>0</v>
      </c>
      <c r="AH74" s="24">
        <f t="shared" si="18"/>
        <v>0</v>
      </c>
      <c r="AI74" s="24">
        <f t="shared" si="19"/>
        <v>0</v>
      </c>
      <c r="AJ74" s="25">
        <f t="shared" si="20"/>
        <v>0</v>
      </c>
      <c r="AK74" s="23">
        <f t="shared" si="21"/>
        <v>0</v>
      </c>
      <c r="AL74" s="24">
        <f t="shared" si="22"/>
        <v>0</v>
      </c>
      <c r="AM74" s="24">
        <f t="shared" si="23"/>
        <v>0</v>
      </c>
      <c r="AN74" s="24">
        <f t="shared" si="24"/>
        <v>0</v>
      </c>
      <c r="AO74" s="24">
        <f t="shared" si="25"/>
        <v>0</v>
      </c>
      <c r="AP74" s="24">
        <f t="shared" si="26"/>
        <v>0</v>
      </c>
      <c r="AQ74" s="35">
        <f t="shared" si="27"/>
        <v>0</v>
      </c>
      <c r="AR74" s="40">
        <f t="shared" si="28"/>
        <v>11111320023000000</v>
      </c>
      <c r="AS74" s="37">
        <f t="shared" si="29"/>
        <v>6</v>
      </c>
      <c r="AT74" s="45">
        <f t="shared" si="30"/>
        <v>11</v>
      </c>
      <c r="AU74" s="45">
        <f t="shared" si="31"/>
        <v>7</v>
      </c>
      <c r="AV74" s="46">
        <f t="shared" si="32"/>
        <v>1107</v>
      </c>
      <c r="AW74" s="37">
        <f t="shared" si="34"/>
        <v>11</v>
      </c>
    </row>
    <row r="75" spans="1:49" ht="12.75">
      <c r="A75" s="49">
        <f t="shared" si="4"/>
        <v>249</v>
      </c>
      <c r="B75" s="50" t="str">
        <f t="shared" si="5"/>
        <v>Dolce</v>
      </c>
      <c r="C75" s="50" t="str">
        <f t="shared" si="6"/>
        <v>Sonn</v>
      </c>
      <c r="D75" s="47">
        <f aca="true" t="shared" si="40" ref="D75:U75">IF(D42="tlx",D$63+1,IF(OR(D42="dnf",D42="dsq",D42="ocs",D42="raf"),D$62+1,IF(D42="dnc",IF($AQ75=D$66,"bye",D$62+1),D42)))</f>
        <v>5</v>
      </c>
      <c r="E75" s="47">
        <f t="shared" si="40"/>
        <v>7</v>
      </c>
      <c r="F75" s="47">
        <f t="shared" si="40"/>
        <v>0</v>
      </c>
      <c r="G75" s="47">
        <f t="shared" si="40"/>
        <v>12</v>
      </c>
      <c r="H75" s="47">
        <f t="shared" si="40"/>
        <v>10</v>
      </c>
      <c r="I75" s="47">
        <f t="shared" si="40"/>
        <v>0</v>
      </c>
      <c r="J75" s="47">
        <f t="shared" si="40"/>
        <v>14</v>
      </c>
      <c r="K75" s="47">
        <f t="shared" si="40"/>
        <v>14</v>
      </c>
      <c r="L75" s="47">
        <f t="shared" si="40"/>
        <v>0</v>
      </c>
      <c r="M75" s="47">
        <f t="shared" si="40"/>
        <v>13</v>
      </c>
      <c r="N75" s="47">
        <f t="shared" si="40"/>
        <v>13</v>
      </c>
      <c r="O75" s="47">
        <f t="shared" si="40"/>
        <v>14</v>
      </c>
      <c r="P75" s="47">
        <f t="shared" si="40"/>
        <v>14</v>
      </c>
      <c r="Q75" s="47">
        <f t="shared" si="40"/>
        <v>13</v>
      </c>
      <c r="R75" s="47">
        <f t="shared" si="40"/>
        <v>13</v>
      </c>
      <c r="S75" s="47">
        <f t="shared" si="40"/>
        <v>14</v>
      </c>
      <c r="T75" s="47">
        <f t="shared" si="40"/>
        <v>14</v>
      </c>
      <c r="U75" s="47">
        <f t="shared" si="40"/>
        <v>14</v>
      </c>
      <c r="V75" s="47">
        <f t="shared" si="36"/>
        <v>0</v>
      </c>
      <c r="W75" s="47">
        <f t="shared" si="9"/>
        <v>184</v>
      </c>
      <c r="X75" s="47">
        <f t="shared" si="10"/>
        <v>14</v>
      </c>
      <c r="Y75" s="47">
        <f t="shared" si="11"/>
        <v>170</v>
      </c>
      <c r="Z75" s="48">
        <f t="shared" si="33"/>
        <v>170.01414</v>
      </c>
      <c r="AA75" s="49">
        <f t="shared" si="12"/>
        <v>14</v>
      </c>
      <c r="AB75" s="50" t="str">
        <f t="shared" si="13"/>
        <v>Dolce</v>
      </c>
      <c r="AC75" s="85"/>
      <c r="AD75" s="37">
        <f t="shared" si="14"/>
        <v>6</v>
      </c>
      <c r="AE75" s="23">
        <f t="shared" si="15"/>
        <v>0</v>
      </c>
      <c r="AF75" s="24">
        <f t="shared" si="16"/>
        <v>0</v>
      </c>
      <c r="AG75" s="24">
        <f t="shared" si="17"/>
        <v>0</v>
      </c>
      <c r="AH75" s="24">
        <f t="shared" si="18"/>
        <v>0</v>
      </c>
      <c r="AI75" s="24">
        <f t="shared" si="19"/>
        <v>0</v>
      </c>
      <c r="AJ75" s="25">
        <f t="shared" si="20"/>
        <v>0</v>
      </c>
      <c r="AK75" s="23">
        <f t="shared" si="21"/>
        <v>0</v>
      </c>
      <c r="AL75" s="24">
        <f t="shared" si="22"/>
        <v>0</v>
      </c>
      <c r="AM75" s="24">
        <f t="shared" si="23"/>
        <v>0</v>
      </c>
      <c r="AN75" s="24">
        <f t="shared" si="24"/>
        <v>0</v>
      </c>
      <c r="AO75" s="24">
        <f t="shared" si="25"/>
        <v>0</v>
      </c>
      <c r="AP75" s="24">
        <f t="shared" si="26"/>
        <v>0</v>
      </c>
      <c r="AQ75" s="35">
        <f t="shared" si="27"/>
        <v>0</v>
      </c>
      <c r="AR75" s="40">
        <f t="shared" si="28"/>
        <v>1010010147000</v>
      </c>
      <c r="AS75" s="37">
        <f t="shared" si="29"/>
        <v>14</v>
      </c>
      <c r="AT75" s="45">
        <f t="shared" si="30"/>
        <v>14</v>
      </c>
      <c r="AU75" s="45">
        <f t="shared" si="31"/>
        <v>14</v>
      </c>
      <c r="AV75" s="46">
        <f t="shared" si="32"/>
        <v>1414</v>
      </c>
      <c r="AW75" s="37">
        <f t="shared" si="34"/>
        <v>14</v>
      </c>
    </row>
    <row r="76" spans="1:49" ht="12.75">
      <c r="A76" s="49">
        <f t="shared" si="4"/>
        <v>265</v>
      </c>
      <c r="B76" s="50" t="str">
        <f t="shared" si="5"/>
        <v>Gostosa</v>
      </c>
      <c r="C76" s="50" t="str">
        <f t="shared" si="6"/>
        <v>Hayes/Kirchhoff</v>
      </c>
      <c r="D76" s="47">
        <f aca="true" t="shared" si="41" ref="D76:U76">IF(D43="tlx",D$63+1,IF(OR(D43="dnf",D43="dsq",D43="ocs",D43="raf"),D$62+1,IF(D43="dnc",IF($AQ76=D$66,"bye",D$62+1),D43)))</f>
        <v>4</v>
      </c>
      <c r="E76" s="47">
        <f t="shared" si="41"/>
        <v>12</v>
      </c>
      <c r="F76" s="47">
        <f t="shared" si="41"/>
        <v>0</v>
      </c>
      <c r="G76" s="47">
        <f t="shared" si="41"/>
        <v>3</v>
      </c>
      <c r="H76" s="47">
        <f t="shared" si="41"/>
        <v>16</v>
      </c>
      <c r="I76" s="47">
        <f t="shared" si="41"/>
        <v>0</v>
      </c>
      <c r="J76" s="47">
        <f t="shared" si="41"/>
        <v>1</v>
      </c>
      <c r="K76" s="47">
        <f t="shared" si="41"/>
        <v>4</v>
      </c>
      <c r="L76" s="47">
        <f t="shared" si="41"/>
        <v>0</v>
      </c>
      <c r="M76" s="47">
        <f t="shared" si="41"/>
        <v>12</v>
      </c>
      <c r="N76" s="47">
        <f t="shared" si="41"/>
        <v>6</v>
      </c>
      <c r="O76" s="47">
        <f t="shared" si="41"/>
        <v>5</v>
      </c>
      <c r="P76" s="47">
        <f t="shared" si="41"/>
        <v>4</v>
      </c>
      <c r="Q76" s="47">
        <f t="shared" si="41"/>
        <v>12</v>
      </c>
      <c r="R76" s="47">
        <f t="shared" si="41"/>
        <v>9</v>
      </c>
      <c r="S76" s="47">
        <f t="shared" si="41"/>
        <v>2</v>
      </c>
      <c r="T76" s="47">
        <f t="shared" si="41"/>
        <v>1</v>
      </c>
      <c r="U76" s="47">
        <f t="shared" si="41"/>
        <v>4</v>
      </c>
      <c r="V76" s="47">
        <f t="shared" si="36"/>
        <v>0</v>
      </c>
      <c r="W76" s="47">
        <f t="shared" si="9"/>
        <v>95</v>
      </c>
      <c r="X76" s="47">
        <f t="shared" si="10"/>
        <v>16</v>
      </c>
      <c r="Y76" s="47">
        <f t="shared" si="11"/>
        <v>79</v>
      </c>
      <c r="Z76" s="48">
        <f t="shared" si="33"/>
        <v>79.00404</v>
      </c>
      <c r="AA76" s="49">
        <f t="shared" si="12"/>
        <v>4</v>
      </c>
      <c r="AB76" s="50" t="str">
        <f t="shared" si="13"/>
        <v>Gostosa</v>
      </c>
      <c r="AC76" s="85"/>
      <c r="AD76" s="37">
        <f t="shared" si="14"/>
        <v>10</v>
      </c>
      <c r="AE76" s="23">
        <f t="shared" si="15"/>
        <v>0</v>
      </c>
      <c r="AF76" s="24">
        <f t="shared" si="16"/>
        <v>0</v>
      </c>
      <c r="AG76" s="24">
        <f t="shared" si="17"/>
        <v>0</v>
      </c>
      <c r="AH76" s="24">
        <f t="shared" si="18"/>
        <v>0</v>
      </c>
      <c r="AI76" s="24">
        <f t="shared" si="19"/>
        <v>0</v>
      </c>
      <c r="AJ76" s="25">
        <f t="shared" si="20"/>
        <v>0</v>
      </c>
      <c r="AK76" s="23">
        <f t="shared" si="21"/>
        <v>0</v>
      </c>
      <c r="AL76" s="24">
        <f t="shared" si="22"/>
        <v>0</v>
      </c>
      <c r="AM76" s="24">
        <f t="shared" si="23"/>
        <v>0</v>
      </c>
      <c r="AN76" s="24">
        <f t="shared" si="24"/>
        <v>0</v>
      </c>
      <c r="AO76" s="24">
        <f t="shared" si="25"/>
        <v>0</v>
      </c>
      <c r="AP76" s="24">
        <f t="shared" si="26"/>
        <v>0</v>
      </c>
      <c r="AQ76" s="35">
        <f t="shared" si="27"/>
        <v>0</v>
      </c>
      <c r="AR76" s="40">
        <f t="shared" si="28"/>
        <v>21141100100300010</v>
      </c>
      <c r="AS76" s="37">
        <f t="shared" si="29"/>
        <v>4</v>
      </c>
      <c r="AT76" s="45">
        <f t="shared" si="30"/>
        <v>4</v>
      </c>
      <c r="AU76" s="45">
        <f t="shared" si="31"/>
        <v>1</v>
      </c>
      <c r="AV76" s="46">
        <f t="shared" si="32"/>
        <v>401</v>
      </c>
      <c r="AW76" s="37">
        <f t="shared" si="34"/>
        <v>4</v>
      </c>
    </row>
    <row r="77" spans="1:49" ht="12.75">
      <c r="A77" s="49">
        <f t="shared" si="4"/>
        <v>484</v>
      </c>
      <c r="B77" s="50" t="str">
        <f t="shared" si="5"/>
        <v>Jolly Mon</v>
      </c>
      <c r="C77" s="50" t="str">
        <f t="shared" si="6"/>
        <v>LaVin/Rochlis</v>
      </c>
      <c r="D77" s="47">
        <f aca="true" t="shared" si="42" ref="D77:M77">IF(D44="tlx",D$63+1,IF(OR(D44="dnf",D44="dsq",D44="ocs",D44="raf"),D$62+1,IF(D44="dnc",IF($AQ77=D$66,"bye",D$62+1),D44)))</f>
        <v>11</v>
      </c>
      <c r="E77" s="47">
        <f t="shared" si="42"/>
        <v>6</v>
      </c>
      <c r="F77" s="47">
        <f t="shared" si="42"/>
        <v>0</v>
      </c>
      <c r="G77" s="47">
        <f t="shared" si="42"/>
        <v>13</v>
      </c>
      <c r="H77" s="47">
        <f t="shared" si="42"/>
        <v>11</v>
      </c>
      <c r="I77" s="47">
        <f t="shared" si="42"/>
        <v>0</v>
      </c>
      <c r="J77" s="47">
        <f t="shared" si="42"/>
        <v>15</v>
      </c>
      <c r="K77" s="47">
        <f t="shared" si="42"/>
        <v>15</v>
      </c>
      <c r="L77" s="47">
        <f t="shared" si="42"/>
        <v>0</v>
      </c>
      <c r="M77" s="47">
        <f t="shared" si="42"/>
        <v>7</v>
      </c>
      <c r="N77" s="47" t="s">
        <v>275</v>
      </c>
      <c r="O77" s="47" t="s">
        <v>275</v>
      </c>
      <c r="P77" s="47" t="str">
        <f>IF(P44="tlx",P$63+1,IF(OR(P44="dnf",P44="dsq",P44="ocs",P44="raf"),P$62+1,IF(P44="dnc",IF($AQ77=P$66,"bye",P$62+1),P44)))</f>
        <v>bye</v>
      </c>
      <c r="Q77" s="47" t="str">
        <f>IF(Q44="tlx",Q$63+1,IF(OR(Q44="dnf",Q44="dsq",Q44="ocs",Q44="raf"),Q$62+1,IF(Q44="dnc",IF($AQ77=Q$66,"bye",Q$62+1),Q44)))</f>
        <v>bye</v>
      </c>
      <c r="R77" s="47">
        <v>15</v>
      </c>
      <c r="S77" s="47">
        <f>IF(S44="tlx",S$63+1,IF(OR(S44="dnf",S44="dsq",S44="ocs",S44="raf"),S$62+1,IF(S44="dnc",IF($AQ77=S$66,"bye",S$62+1),S44)))</f>
        <v>15</v>
      </c>
      <c r="T77" s="47">
        <f>IF(T44="tlx",T$63+1,IF(OR(T44="dnf",T44="dsq",T44="ocs",T44="raf"),T$62+1,IF(T44="dnc",IF($AQ77=T$66,"bye",T$62+1),T44)))</f>
        <v>15</v>
      </c>
      <c r="U77" s="47">
        <f>IF(U44="tlx",U$63+1,IF(OR(U44="dnf",U44="dsq",U44="ocs",U44="raf"),U$62+1,IF(U44="dnc",IF($AQ77=U$66,"bye",U$62+1),U44)))</f>
        <v>15</v>
      </c>
      <c r="V77" s="47">
        <v>4</v>
      </c>
      <c r="W77" s="47">
        <f t="shared" si="9"/>
        <v>138</v>
      </c>
      <c r="X77" s="47">
        <f t="shared" si="10"/>
        <v>15</v>
      </c>
      <c r="Y77" s="47">
        <f t="shared" si="11"/>
        <v>123</v>
      </c>
      <c r="Z77" s="48">
        <f t="shared" si="33"/>
        <v>172.21514999999997</v>
      </c>
      <c r="AA77" s="49">
        <f t="shared" si="12"/>
        <v>15</v>
      </c>
      <c r="AB77" s="50" t="str">
        <f t="shared" si="13"/>
        <v>Jolly Mon</v>
      </c>
      <c r="AC77" s="85"/>
      <c r="AD77" s="37">
        <f t="shared" si="14"/>
        <v>12</v>
      </c>
      <c r="AE77" s="23">
        <f t="shared" si="15"/>
        <v>0</v>
      </c>
      <c r="AF77" s="24">
        <f t="shared" si="16"/>
        <v>0</v>
      </c>
      <c r="AG77" s="24">
        <f t="shared" si="17"/>
        <v>30</v>
      </c>
      <c r="AH77" s="24">
        <f t="shared" si="18"/>
        <v>30</v>
      </c>
      <c r="AI77" s="24">
        <f t="shared" si="19"/>
        <v>45</v>
      </c>
      <c r="AJ77" s="25">
        <f t="shared" si="20"/>
        <v>45</v>
      </c>
      <c r="AK77" s="23">
        <f t="shared" si="21"/>
        <v>0</v>
      </c>
      <c r="AL77" s="24">
        <f t="shared" si="22"/>
        <v>0</v>
      </c>
      <c r="AM77" s="24">
        <f t="shared" si="23"/>
        <v>2</v>
      </c>
      <c r="AN77" s="24">
        <f t="shared" si="24"/>
        <v>2</v>
      </c>
      <c r="AO77" s="24">
        <f t="shared" si="25"/>
        <v>3</v>
      </c>
      <c r="AP77" s="24">
        <f t="shared" si="26"/>
        <v>3</v>
      </c>
      <c r="AQ77" s="35">
        <f t="shared" si="27"/>
        <v>5</v>
      </c>
      <c r="AR77" s="40">
        <f t="shared" si="28"/>
        <v>110002010600</v>
      </c>
      <c r="AS77" s="37">
        <f t="shared" si="29"/>
        <v>15</v>
      </c>
      <c r="AT77" s="45">
        <f t="shared" si="30"/>
        <v>15</v>
      </c>
      <c r="AU77" s="45">
        <f t="shared" si="31"/>
        <v>15</v>
      </c>
      <c r="AV77" s="46">
        <f t="shared" si="32"/>
        <v>1515</v>
      </c>
      <c r="AW77" s="37">
        <f t="shared" si="34"/>
        <v>15</v>
      </c>
    </row>
    <row r="78" spans="1:49" ht="12.75">
      <c r="A78" s="49">
        <f t="shared" si="4"/>
        <v>485</v>
      </c>
      <c r="B78" s="50" t="str">
        <f t="shared" si="5"/>
        <v>Argo III</v>
      </c>
      <c r="C78" s="50" t="str">
        <f t="shared" si="6"/>
        <v>Thompson</v>
      </c>
      <c r="D78" s="47">
        <f aca="true" t="shared" si="43" ref="D78:U78">IF(D45="tlx",D$63+1,IF(OR(D45="dnf",D45="dsq",D45="ocs",D45="raf"),D$62+1,IF(D45="dnc",IF($AQ78=D$66,"bye",D$62+1),D45)))</f>
        <v>9</v>
      </c>
      <c r="E78" s="47">
        <f t="shared" si="43"/>
        <v>15</v>
      </c>
      <c r="F78" s="47">
        <f t="shared" si="43"/>
        <v>0</v>
      </c>
      <c r="G78" s="47">
        <f t="shared" si="43"/>
        <v>6</v>
      </c>
      <c r="H78" s="47">
        <f t="shared" si="43"/>
        <v>13</v>
      </c>
      <c r="I78" s="47">
        <f t="shared" si="43"/>
        <v>0</v>
      </c>
      <c r="J78" s="47">
        <f t="shared" si="43"/>
        <v>5</v>
      </c>
      <c r="K78" s="47">
        <f t="shared" si="43"/>
        <v>7</v>
      </c>
      <c r="L78" s="47">
        <f t="shared" si="43"/>
        <v>0</v>
      </c>
      <c r="M78" s="47">
        <f t="shared" si="43"/>
        <v>5</v>
      </c>
      <c r="N78" s="47">
        <f t="shared" si="43"/>
        <v>7</v>
      </c>
      <c r="O78" s="47">
        <f t="shared" si="43"/>
        <v>10</v>
      </c>
      <c r="P78" s="47">
        <f t="shared" si="43"/>
        <v>6</v>
      </c>
      <c r="Q78" s="47">
        <f t="shared" si="43"/>
        <v>14</v>
      </c>
      <c r="R78" s="47">
        <f t="shared" si="43"/>
        <v>4</v>
      </c>
      <c r="S78" s="47">
        <f t="shared" si="43"/>
        <v>1</v>
      </c>
      <c r="T78" s="47">
        <f t="shared" si="43"/>
        <v>6</v>
      </c>
      <c r="U78" s="47">
        <f t="shared" si="43"/>
        <v>3</v>
      </c>
      <c r="V78" s="47">
        <f t="shared" si="36"/>
        <v>0</v>
      </c>
      <c r="W78" s="47">
        <f t="shared" si="9"/>
        <v>111</v>
      </c>
      <c r="X78" s="47">
        <f t="shared" si="10"/>
        <v>15</v>
      </c>
      <c r="Y78" s="47">
        <f t="shared" si="11"/>
        <v>96</v>
      </c>
      <c r="Z78" s="48">
        <f t="shared" si="33"/>
        <v>96.00703</v>
      </c>
      <c r="AA78" s="49">
        <f t="shared" si="12"/>
        <v>8</v>
      </c>
      <c r="AB78" s="50" t="str">
        <f t="shared" si="13"/>
        <v>Argo III</v>
      </c>
      <c r="AC78" s="85"/>
      <c r="AD78" s="37">
        <f t="shared" si="14"/>
        <v>5</v>
      </c>
      <c r="AE78" s="23">
        <f t="shared" si="15"/>
        <v>0</v>
      </c>
      <c r="AF78" s="24">
        <f t="shared" si="16"/>
        <v>0</v>
      </c>
      <c r="AG78" s="24">
        <f t="shared" si="17"/>
        <v>0</v>
      </c>
      <c r="AH78" s="24">
        <f t="shared" si="18"/>
        <v>0</v>
      </c>
      <c r="AI78" s="24">
        <f t="shared" si="19"/>
        <v>0</v>
      </c>
      <c r="AJ78" s="25">
        <f t="shared" si="20"/>
        <v>0</v>
      </c>
      <c r="AK78" s="23">
        <f t="shared" si="21"/>
        <v>0</v>
      </c>
      <c r="AL78" s="24">
        <f t="shared" si="22"/>
        <v>0</v>
      </c>
      <c r="AM78" s="24">
        <f t="shared" si="23"/>
        <v>0</v>
      </c>
      <c r="AN78" s="24">
        <f t="shared" si="24"/>
        <v>0</v>
      </c>
      <c r="AO78" s="24">
        <f t="shared" si="25"/>
        <v>0</v>
      </c>
      <c r="AP78" s="24">
        <f t="shared" si="26"/>
        <v>0</v>
      </c>
      <c r="AQ78" s="35">
        <f t="shared" si="27"/>
        <v>0</v>
      </c>
      <c r="AR78" s="40">
        <f t="shared" si="28"/>
        <v>10112320110011100</v>
      </c>
      <c r="AS78" s="37">
        <f t="shared" si="29"/>
        <v>7</v>
      </c>
      <c r="AT78" s="45">
        <f t="shared" si="30"/>
        <v>3</v>
      </c>
      <c r="AU78" s="45">
        <f t="shared" si="31"/>
        <v>6</v>
      </c>
      <c r="AV78" s="46">
        <f t="shared" si="32"/>
        <v>306</v>
      </c>
      <c r="AW78" s="37">
        <f t="shared" si="34"/>
        <v>3</v>
      </c>
    </row>
    <row r="79" spans="1:49" ht="12.75">
      <c r="A79" s="49">
        <f t="shared" si="4"/>
        <v>588</v>
      </c>
      <c r="B79" s="50" t="str">
        <f t="shared" si="5"/>
        <v>Gallant Fox</v>
      </c>
      <c r="C79" s="50" t="str">
        <f t="shared" si="6"/>
        <v>Dempsey</v>
      </c>
      <c r="D79" s="47">
        <f aca="true" t="shared" si="44" ref="D79:U79">IF(D46="tlx",D$63+1,IF(OR(D46="dnf",D46="dsq",D46="ocs",D46="raf"),D$62+1,IF(D46="dnc",IF($AQ79=D$66,"bye",D$62+1),D46)))</f>
        <v>1</v>
      </c>
      <c r="E79" s="47">
        <f t="shared" si="44"/>
        <v>13</v>
      </c>
      <c r="F79" s="47">
        <f t="shared" si="44"/>
        <v>0</v>
      </c>
      <c r="G79" s="47">
        <f t="shared" si="44"/>
        <v>1</v>
      </c>
      <c r="H79" s="47">
        <f t="shared" si="44"/>
        <v>1</v>
      </c>
      <c r="I79" s="47">
        <f t="shared" si="44"/>
        <v>0</v>
      </c>
      <c r="J79" s="47">
        <f t="shared" si="44"/>
        <v>2</v>
      </c>
      <c r="K79" s="47">
        <f t="shared" si="44"/>
        <v>2</v>
      </c>
      <c r="L79" s="47">
        <f t="shared" si="44"/>
        <v>0</v>
      </c>
      <c r="M79" s="47" t="str">
        <f t="shared" si="44"/>
        <v>bye</v>
      </c>
      <c r="N79" s="47">
        <f t="shared" si="44"/>
        <v>3</v>
      </c>
      <c r="O79" s="47">
        <f t="shared" si="44"/>
        <v>1</v>
      </c>
      <c r="P79" s="47">
        <f t="shared" si="44"/>
        <v>3</v>
      </c>
      <c r="Q79" s="47">
        <f t="shared" si="44"/>
        <v>2</v>
      </c>
      <c r="R79" s="47">
        <f t="shared" si="44"/>
        <v>3</v>
      </c>
      <c r="S79" s="47">
        <f t="shared" si="44"/>
        <v>4</v>
      </c>
      <c r="T79" s="47">
        <f t="shared" si="44"/>
        <v>12</v>
      </c>
      <c r="U79" s="47">
        <f t="shared" si="44"/>
        <v>6</v>
      </c>
      <c r="V79" s="47">
        <f t="shared" si="36"/>
        <v>1</v>
      </c>
      <c r="W79" s="47">
        <f t="shared" si="9"/>
        <v>54</v>
      </c>
      <c r="X79" s="47">
        <f t="shared" si="10"/>
        <v>13</v>
      </c>
      <c r="Y79" s="47">
        <f t="shared" si="11"/>
        <v>41</v>
      </c>
      <c r="Z79" s="48">
        <f t="shared" si="33"/>
        <v>44.15490615384615</v>
      </c>
      <c r="AA79" s="49">
        <f t="shared" si="12"/>
        <v>1</v>
      </c>
      <c r="AB79" s="50" t="str">
        <f t="shared" si="13"/>
        <v>Gallant Fox</v>
      </c>
      <c r="AC79" s="85"/>
      <c r="AD79" s="37">
        <f t="shared" si="14"/>
        <v>14</v>
      </c>
      <c r="AE79" s="23">
        <f t="shared" si="15"/>
        <v>0</v>
      </c>
      <c r="AF79" s="24">
        <f t="shared" si="16"/>
        <v>0</v>
      </c>
      <c r="AG79" s="24">
        <f t="shared" si="17"/>
        <v>0</v>
      </c>
      <c r="AH79" s="24">
        <f t="shared" si="18"/>
        <v>15</v>
      </c>
      <c r="AI79" s="24">
        <f t="shared" si="19"/>
        <v>0</v>
      </c>
      <c r="AJ79" s="25">
        <f t="shared" si="20"/>
        <v>0</v>
      </c>
      <c r="AK79" s="23">
        <f t="shared" si="21"/>
        <v>0</v>
      </c>
      <c r="AL79" s="24">
        <f t="shared" si="22"/>
        <v>0</v>
      </c>
      <c r="AM79" s="24">
        <f t="shared" si="23"/>
        <v>0</v>
      </c>
      <c r="AN79" s="24">
        <f t="shared" si="24"/>
        <v>1</v>
      </c>
      <c r="AO79" s="24">
        <f t="shared" si="25"/>
        <v>0</v>
      </c>
      <c r="AP79" s="24">
        <f t="shared" si="26"/>
        <v>0</v>
      </c>
      <c r="AQ79" s="35">
        <f t="shared" si="27"/>
        <v>4</v>
      </c>
      <c r="AR79" s="40">
        <f t="shared" si="28"/>
        <v>43310100000110000</v>
      </c>
      <c r="AS79" s="37">
        <f t="shared" si="29"/>
        <v>1</v>
      </c>
      <c r="AT79" s="45">
        <f t="shared" si="30"/>
        <v>6</v>
      </c>
      <c r="AU79" s="45">
        <f t="shared" si="31"/>
        <v>12</v>
      </c>
      <c r="AV79" s="46">
        <f t="shared" si="32"/>
        <v>612</v>
      </c>
      <c r="AW79" s="37">
        <f t="shared" si="34"/>
        <v>6</v>
      </c>
    </row>
    <row r="80" spans="1:49" ht="12.75">
      <c r="A80" s="49">
        <f t="shared" si="4"/>
        <v>591</v>
      </c>
      <c r="B80" s="50" t="str">
        <f t="shared" si="5"/>
        <v>Shamrock VI</v>
      </c>
      <c r="C80" s="50" t="str">
        <f t="shared" si="6"/>
        <v>Mullen</v>
      </c>
      <c r="D80" s="47">
        <f aca="true" t="shared" si="45" ref="D80:U80">IF(D47="tlx",D$63+1,IF(OR(D47="dnf",D47="dsq",D47="ocs",D47="raf"),D$62+1,IF(D47="dnc",IF($AQ80=D$66,"bye",D$62+1),D47)))</f>
        <v>10</v>
      </c>
      <c r="E80" s="47">
        <f t="shared" si="45"/>
        <v>4</v>
      </c>
      <c r="F80" s="47">
        <f t="shared" si="45"/>
        <v>0</v>
      </c>
      <c r="G80" s="47">
        <f t="shared" si="45"/>
        <v>9</v>
      </c>
      <c r="H80" s="47">
        <f t="shared" si="45"/>
        <v>16</v>
      </c>
      <c r="I80" s="47">
        <f t="shared" si="45"/>
        <v>0</v>
      </c>
      <c r="J80" s="47">
        <f t="shared" si="45"/>
        <v>7</v>
      </c>
      <c r="K80" s="47">
        <f t="shared" si="45"/>
        <v>9</v>
      </c>
      <c r="L80" s="47">
        <f t="shared" si="45"/>
        <v>0</v>
      </c>
      <c r="M80" s="47">
        <f t="shared" si="45"/>
        <v>9</v>
      </c>
      <c r="N80" s="47">
        <f t="shared" si="45"/>
        <v>8</v>
      </c>
      <c r="O80" s="47">
        <f t="shared" si="45"/>
        <v>7</v>
      </c>
      <c r="P80" s="47">
        <f t="shared" si="45"/>
        <v>9</v>
      </c>
      <c r="Q80" s="47">
        <f t="shared" si="45"/>
        <v>4</v>
      </c>
      <c r="R80" s="47">
        <f t="shared" si="45"/>
        <v>5</v>
      </c>
      <c r="S80" s="47">
        <f t="shared" si="45"/>
        <v>8</v>
      </c>
      <c r="T80" s="47">
        <f t="shared" si="45"/>
        <v>9</v>
      </c>
      <c r="U80" s="47">
        <f t="shared" si="45"/>
        <v>13</v>
      </c>
      <c r="V80" s="47">
        <f t="shared" si="36"/>
        <v>0</v>
      </c>
      <c r="W80" s="47">
        <f t="shared" si="9"/>
        <v>127</v>
      </c>
      <c r="X80" s="47">
        <f t="shared" si="10"/>
        <v>16</v>
      </c>
      <c r="Y80" s="47">
        <f t="shared" si="11"/>
        <v>111</v>
      </c>
      <c r="Z80" s="48">
        <f t="shared" si="33"/>
        <v>111.01013</v>
      </c>
      <c r="AA80" s="49">
        <f t="shared" si="12"/>
        <v>9</v>
      </c>
      <c r="AB80" s="50" t="str">
        <f t="shared" si="13"/>
        <v>Shamrock VI</v>
      </c>
      <c r="AC80" s="85"/>
      <c r="AD80" s="37">
        <f t="shared" si="14"/>
        <v>4</v>
      </c>
      <c r="AE80" s="23">
        <f t="shared" si="15"/>
        <v>0</v>
      </c>
      <c r="AF80" s="24">
        <f t="shared" si="16"/>
        <v>0</v>
      </c>
      <c r="AG80" s="24">
        <f t="shared" si="17"/>
        <v>0</v>
      </c>
      <c r="AH80" s="24">
        <f t="shared" si="18"/>
        <v>0</v>
      </c>
      <c r="AI80" s="24">
        <f t="shared" si="19"/>
        <v>0</v>
      </c>
      <c r="AJ80" s="25">
        <f t="shared" si="20"/>
        <v>0</v>
      </c>
      <c r="AK80" s="23">
        <f t="shared" si="21"/>
        <v>0</v>
      </c>
      <c r="AL80" s="24">
        <f t="shared" si="22"/>
        <v>0</v>
      </c>
      <c r="AM80" s="24">
        <f t="shared" si="23"/>
        <v>0</v>
      </c>
      <c r="AN80" s="24">
        <f t="shared" si="24"/>
        <v>0</v>
      </c>
      <c r="AO80" s="24">
        <f t="shared" si="25"/>
        <v>0</v>
      </c>
      <c r="AP80" s="24">
        <f t="shared" si="26"/>
        <v>0</v>
      </c>
      <c r="AQ80" s="35">
        <f t="shared" si="27"/>
        <v>0</v>
      </c>
      <c r="AR80" s="40">
        <f t="shared" si="28"/>
        <v>21022510010010</v>
      </c>
      <c r="AS80" s="37">
        <f t="shared" si="29"/>
        <v>10</v>
      </c>
      <c r="AT80" s="45">
        <f t="shared" si="30"/>
        <v>13</v>
      </c>
      <c r="AU80" s="45">
        <f t="shared" si="31"/>
        <v>9</v>
      </c>
      <c r="AV80" s="46">
        <f t="shared" si="32"/>
        <v>1309</v>
      </c>
      <c r="AW80" s="37">
        <f t="shared" si="34"/>
        <v>13</v>
      </c>
    </row>
    <row r="81" spans="1:49" ht="12.75">
      <c r="A81" s="49">
        <f t="shared" si="4"/>
        <v>667</v>
      </c>
      <c r="B81" s="50" t="str">
        <f t="shared" si="5"/>
        <v>Pressure</v>
      </c>
      <c r="C81" s="50" t="str">
        <f t="shared" si="6"/>
        <v>Nickerson</v>
      </c>
      <c r="D81" s="47">
        <f aca="true" t="shared" si="46" ref="D81:U81">IF(D48="tlx",D$63+1,IF(OR(D48="dnf",D48="dsq",D48="ocs",D48="raf"),D$62+1,IF(D48="dnc",IF($AQ81=D$66,"bye",D$62+1),D48)))</f>
        <v>3</v>
      </c>
      <c r="E81" s="47">
        <f t="shared" si="46"/>
        <v>3</v>
      </c>
      <c r="F81" s="47">
        <f t="shared" si="46"/>
        <v>0</v>
      </c>
      <c r="G81" s="47">
        <f t="shared" si="46"/>
        <v>2</v>
      </c>
      <c r="H81" s="47">
        <f t="shared" si="46"/>
        <v>4</v>
      </c>
      <c r="I81" s="47">
        <f t="shared" si="46"/>
        <v>0</v>
      </c>
      <c r="J81" s="47">
        <f t="shared" si="46"/>
        <v>6</v>
      </c>
      <c r="K81" s="47">
        <f t="shared" si="46"/>
        <v>8</v>
      </c>
      <c r="L81" s="47">
        <f t="shared" si="46"/>
        <v>0</v>
      </c>
      <c r="M81" s="47">
        <f t="shared" si="46"/>
        <v>1</v>
      </c>
      <c r="N81" s="47">
        <f t="shared" si="46"/>
        <v>2</v>
      </c>
      <c r="O81" s="47">
        <f t="shared" si="46"/>
        <v>2</v>
      </c>
      <c r="P81" s="47">
        <f t="shared" si="46"/>
        <v>1</v>
      </c>
      <c r="Q81" s="47">
        <f t="shared" si="46"/>
        <v>3</v>
      </c>
      <c r="R81" s="47">
        <f t="shared" si="46"/>
        <v>2</v>
      </c>
      <c r="S81" s="47">
        <f t="shared" si="46"/>
        <v>9</v>
      </c>
      <c r="T81" s="47">
        <f t="shared" si="46"/>
        <v>11</v>
      </c>
      <c r="U81" s="47">
        <f t="shared" si="46"/>
        <v>2</v>
      </c>
      <c r="V81" s="47">
        <f t="shared" si="36"/>
        <v>0</v>
      </c>
      <c r="W81" s="47">
        <f t="shared" si="9"/>
        <v>59</v>
      </c>
      <c r="X81" s="47">
        <f t="shared" si="10"/>
        <v>11</v>
      </c>
      <c r="Y81" s="47">
        <f t="shared" si="11"/>
        <v>48</v>
      </c>
      <c r="Z81" s="48">
        <f t="shared" si="33"/>
        <v>48.00302</v>
      </c>
      <c r="AA81" s="49">
        <f t="shared" si="12"/>
        <v>2</v>
      </c>
      <c r="AB81" s="50" t="str">
        <f t="shared" si="13"/>
        <v>Pressure</v>
      </c>
      <c r="AC81" s="85"/>
      <c r="AD81" s="37">
        <f t="shared" si="14"/>
        <v>15</v>
      </c>
      <c r="AE81" s="23">
        <f t="shared" si="15"/>
        <v>0</v>
      </c>
      <c r="AF81" s="24">
        <f t="shared" si="16"/>
        <v>0</v>
      </c>
      <c r="AG81" s="24">
        <f t="shared" si="17"/>
        <v>0</v>
      </c>
      <c r="AH81" s="24">
        <f t="shared" si="18"/>
        <v>0</v>
      </c>
      <c r="AI81" s="24">
        <f t="shared" si="19"/>
        <v>0</v>
      </c>
      <c r="AJ81" s="25">
        <f t="shared" si="20"/>
        <v>0</v>
      </c>
      <c r="AK81" s="23">
        <f t="shared" si="21"/>
        <v>0</v>
      </c>
      <c r="AL81" s="24">
        <f t="shared" si="22"/>
        <v>0</v>
      </c>
      <c r="AM81" s="24">
        <f t="shared" si="23"/>
        <v>0</v>
      </c>
      <c r="AN81" s="24">
        <f t="shared" si="24"/>
        <v>0</v>
      </c>
      <c r="AO81" s="24">
        <f t="shared" si="25"/>
        <v>0</v>
      </c>
      <c r="AP81" s="24">
        <f t="shared" si="26"/>
        <v>0</v>
      </c>
      <c r="AQ81" s="35">
        <f t="shared" si="27"/>
        <v>0</v>
      </c>
      <c r="AR81" s="40">
        <f t="shared" si="28"/>
        <v>25310101101000000</v>
      </c>
      <c r="AS81" s="37">
        <f t="shared" si="29"/>
        <v>3</v>
      </c>
      <c r="AT81" s="45">
        <f t="shared" si="30"/>
        <v>2</v>
      </c>
      <c r="AU81" s="45">
        <f t="shared" si="31"/>
        <v>11</v>
      </c>
      <c r="AV81" s="46">
        <f t="shared" si="32"/>
        <v>211</v>
      </c>
      <c r="AW81" s="37">
        <f t="shared" si="34"/>
        <v>2</v>
      </c>
    </row>
    <row r="82" spans="1:49" ht="12.75">
      <c r="A82" s="49">
        <f t="shared" si="4"/>
        <v>676</v>
      </c>
      <c r="B82" s="50" t="str">
        <f t="shared" si="5"/>
        <v>Paradox</v>
      </c>
      <c r="C82" s="50" t="str">
        <f t="shared" si="6"/>
        <v>Stowe</v>
      </c>
      <c r="D82" s="47">
        <f aca="true" t="shared" si="47" ref="D82:U82">IF(D49="tlx",D$63+1,IF(OR(D49="dnf",D49="dsq",D49="ocs",D49="raf"),D$62+1,IF(D49="dnc",IF($AQ82=D$66,"bye",D$62+1),D49)))</f>
        <v>12</v>
      </c>
      <c r="E82" s="47">
        <f t="shared" si="47"/>
        <v>10</v>
      </c>
      <c r="F82" s="47">
        <f t="shared" si="47"/>
        <v>0</v>
      </c>
      <c r="G82" s="47">
        <f t="shared" si="47"/>
        <v>11</v>
      </c>
      <c r="H82" s="47">
        <f t="shared" si="47"/>
        <v>12</v>
      </c>
      <c r="I82" s="47">
        <f t="shared" si="47"/>
        <v>0</v>
      </c>
      <c r="J82" s="47">
        <f t="shared" si="47"/>
        <v>13</v>
      </c>
      <c r="K82" s="47">
        <f t="shared" si="47"/>
        <v>6</v>
      </c>
      <c r="L82" s="47">
        <f t="shared" si="47"/>
        <v>0</v>
      </c>
      <c r="M82" s="47">
        <f t="shared" si="47"/>
        <v>3</v>
      </c>
      <c r="N82" s="47">
        <f t="shared" si="47"/>
        <v>11</v>
      </c>
      <c r="O82" s="47">
        <f t="shared" si="47"/>
        <v>6</v>
      </c>
      <c r="P82" s="47">
        <f t="shared" si="47"/>
        <v>12</v>
      </c>
      <c r="Q82" s="47">
        <f t="shared" si="47"/>
        <v>8</v>
      </c>
      <c r="R82" s="47">
        <f t="shared" si="47"/>
        <v>11</v>
      </c>
      <c r="S82" s="47">
        <f t="shared" si="47"/>
        <v>11</v>
      </c>
      <c r="T82" s="47">
        <f t="shared" si="47"/>
        <v>10</v>
      </c>
      <c r="U82" s="47">
        <f t="shared" si="47"/>
        <v>12</v>
      </c>
      <c r="V82" s="47">
        <f t="shared" si="36"/>
        <v>0</v>
      </c>
      <c r="W82" s="47">
        <f t="shared" si="9"/>
        <v>148</v>
      </c>
      <c r="X82" s="47">
        <f t="shared" si="10"/>
        <v>13</v>
      </c>
      <c r="Y82" s="47">
        <f t="shared" si="11"/>
        <v>135</v>
      </c>
      <c r="Z82" s="48">
        <f t="shared" si="33"/>
        <v>135.00912</v>
      </c>
      <c r="AA82" s="49">
        <f t="shared" si="12"/>
        <v>11</v>
      </c>
      <c r="AB82" s="50" t="str">
        <f t="shared" si="13"/>
        <v>Paradox</v>
      </c>
      <c r="AC82" s="85"/>
      <c r="AD82" s="37">
        <f t="shared" si="14"/>
        <v>7</v>
      </c>
      <c r="AE82" s="23">
        <f t="shared" si="15"/>
        <v>0</v>
      </c>
      <c r="AF82" s="24">
        <f t="shared" si="16"/>
        <v>0</v>
      </c>
      <c r="AG82" s="24">
        <f t="shared" si="17"/>
        <v>0</v>
      </c>
      <c r="AH82" s="24">
        <f t="shared" si="18"/>
        <v>0</v>
      </c>
      <c r="AI82" s="24">
        <f t="shared" si="19"/>
        <v>0</v>
      </c>
      <c r="AJ82" s="25">
        <f t="shared" si="20"/>
        <v>0</v>
      </c>
      <c r="AK82" s="23">
        <f t="shared" si="21"/>
        <v>0</v>
      </c>
      <c r="AL82" s="24">
        <f t="shared" si="22"/>
        <v>0</v>
      </c>
      <c r="AM82" s="24">
        <f t="shared" si="23"/>
        <v>0</v>
      </c>
      <c r="AN82" s="24">
        <f t="shared" si="24"/>
        <v>0</v>
      </c>
      <c r="AO82" s="24">
        <f t="shared" si="25"/>
        <v>0</v>
      </c>
      <c r="AP82" s="24">
        <f t="shared" si="26"/>
        <v>0</v>
      </c>
      <c r="AQ82" s="35">
        <f t="shared" si="27"/>
        <v>0</v>
      </c>
      <c r="AR82" s="40">
        <f t="shared" si="28"/>
        <v>100201024410000</v>
      </c>
      <c r="AS82" s="37">
        <f t="shared" si="29"/>
        <v>9</v>
      </c>
      <c r="AT82" s="45">
        <f t="shared" si="30"/>
        <v>12</v>
      </c>
      <c r="AU82" s="45">
        <f t="shared" si="31"/>
        <v>10</v>
      </c>
      <c r="AV82" s="46">
        <f t="shared" si="32"/>
        <v>1210</v>
      </c>
      <c r="AW82" s="37">
        <f t="shared" si="34"/>
        <v>12</v>
      </c>
    </row>
    <row r="83" spans="1:49" ht="12.75">
      <c r="A83" s="49">
        <f t="shared" si="4"/>
        <v>679</v>
      </c>
      <c r="B83" s="50" t="str">
        <f t="shared" si="5"/>
        <v>Misty-two-six</v>
      </c>
      <c r="C83" s="50" t="str">
        <f t="shared" si="6"/>
        <v>Sibson</v>
      </c>
      <c r="D83" s="47">
        <f aca="true" t="shared" si="48" ref="D83:U83">IF(D50="tlx",D$63+1,IF(OR(D50="dnf",D50="dsq",D50="ocs",D50="raf"),D$62+1,IF(D50="dnc",IF($AQ83=D$66,"bye",D$62+1),D50)))</f>
        <v>15</v>
      </c>
      <c r="E83" s="47">
        <f t="shared" si="48"/>
        <v>14</v>
      </c>
      <c r="F83" s="47">
        <f t="shared" si="48"/>
        <v>0</v>
      </c>
      <c r="G83" s="47">
        <f t="shared" si="48"/>
        <v>14</v>
      </c>
      <c r="H83" s="47">
        <f t="shared" si="48"/>
        <v>6</v>
      </c>
      <c r="I83" s="47">
        <f t="shared" si="48"/>
        <v>0</v>
      </c>
      <c r="J83" s="47">
        <f t="shared" si="48"/>
        <v>12</v>
      </c>
      <c r="K83" s="47">
        <f t="shared" si="48"/>
        <v>11</v>
      </c>
      <c r="L83" s="47">
        <f t="shared" si="48"/>
        <v>0</v>
      </c>
      <c r="M83" s="47">
        <f t="shared" si="48"/>
        <v>14</v>
      </c>
      <c r="N83" s="47">
        <f t="shared" si="48"/>
        <v>9</v>
      </c>
      <c r="O83" s="47">
        <f t="shared" si="48"/>
        <v>9</v>
      </c>
      <c r="P83" s="47">
        <f t="shared" si="48"/>
        <v>5</v>
      </c>
      <c r="Q83" s="47">
        <f t="shared" si="48"/>
        <v>7</v>
      </c>
      <c r="R83" s="47">
        <f t="shared" si="48"/>
        <v>14</v>
      </c>
      <c r="S83" s="47">
        <f t="shared" si="48"/>
        <v>13</v>
      </c>
      <c r="T83" s="47">
        <f t="shared" si="48"/>
        <v>13</v>
      </c>
      <c r="U83" s="47">
        <f t="shared" si="48"/>
        <v>7</v>
      </c>
      <c r="V83" s="47">
        <f t="shared" si="36"/>
        <v>0</v>
      </c>
      <c r="W83" s="47">
        <f t="shared" si="9"/>
        <v>163</v>
      </c>
      <c r="X83" s="47">
        <f t="shared" si="10"/>
        <v>15</v>
      </c>
      <c r="Y83" s="47">
        <f t="shared" si="11"/>
        <v>148</v>
      </c>
      <c r="Z83" s="48">
        <f t="shared" si="33"/>
        <v>148.01307</v>
      </c>
      <c r="AA83" s="49">
        <f t="shared" si="12"/>
        <v>13</v>
      </c>
      <c r="AB83" s="50" t="str">
        <f t="shared" si="13"/>
        <v>Misty-two-six</v>
      </c>
      <c r="AC83" s="85"/>
      <c r="AD83" s="37">
        <f t="shared" si="14"/>
        <v>9</v>
      </c>
      <c r="AE83" s="23">
        <f t="shared" si="15"/>
        <v>0</v>
      </c>
      <c r="AF83" s="24">
        <f t="shared" si="16"/>
        <v>0</v>
      </c>
      <c r="AG83" s="24">
        <f t="shared" si="17"/>
        <v>0</v>
      </c>
      <c r="AH83" s="24">
        <f t="shared" si="18"/>
        <v>0</v>
      </c>
      <c r="AI83" s="24">
        <f t="shared" si="19"/>
        <v>0</v>
      </c>
      <c r="AJ83" s="25">
        <f t="shared" si="20"/>
        <v>0</v>
      </c>
      <c r="AK83" s="23">
        <f t="shared" si="21"/>
        <v>0</v>
      </c>
      <c r="AL83" s="24">
        <f t="shared" si="22"/>
        <v>0</v>
      </c>
      <c r="AM83" s="24">
        <f t="shared" si="23"/>
        <v>0</v>
      </c>
      <c r="AN83" s="24">
        <f t="shared" si="24"/>
        <v>0</v>
      </c>
      <c r="AO83" s="24">
        <f t="shared" si="25"/>
        <v>0</v>
      </c>
      <c r="AP83" s="24">
        <f t="shared" si="26"/>
        <v>0</v>
      </c>
      <c r="AQ83" s="35">
        <f t="shared" si="27"/>
        <v>0</v>
      </c>
      <c r="AR83" s="40">
        <f t="shared" si="28"/>
        <v>1120201124100</v>
      </c>
      <c r="AS83" s="37">
        <f t="shared" si="29"/>
        <v>13</v>
      </c>
      <c r="AT83" s="45">
        <f t="shared" si="30"/>
        <v>7</v>
      </c>
      <c r="AU83" s="45">
        <f t="shared" si="31"/>
        <v>13</v>
      </c>
      <c r="AV83" s="46">
        <f t="shared" si="32"/>
        <v>713</v>
      </c>
      <c r="AW83" s="37">
        <f t="shared" si="34"/>
        <v>7</v>
      </c>
    </row>
    <row r="84" spans="1:49" ht="12.75">
      <c r="A84" s="49">
        <f t="shared" si="4"/>
      </c>
      <c r="B84" s="50">
        <f t="shared" si="5"/>
      </c>
      <c r="C84" s="50">
        <f t="shared" si="6"/>
      </c>
      <c r="D84" s="47">
        <f aca="true" t="shared" si="49" ref="D84:U84">IF(D51="tlx",D$63+1,IF(OR(D51="dnf",D51="dsq",D51="ocs",D51="raf"),D$62+1,IF(D51="dnc",IF($AQ84=D$66,"bye",D$62+1),D51)))</f>
        <v>0</v>
      </c>
      <c r="E84" s="47">
        <f t="shared" si="49"/>
        <v>0</v>
      </c>
      <c r="F84" s="47">
        <f t="shared" si="49"/>
        <v>0</v>
      </c>
      <c r="G84" s="47">
        <f t="shared" si="49"/>
        <v>0</v>
      </c>
      <c r="H84" s="47">
        <f t="shared" si="49"/>
        <v>0</v>
      </c>
      <c r="I84" s="47">
        <f t="shared" si="49"/>
        <v>0</v>
      </c>
      <c r="J84" s="47">
        <f t="shared" si="49"/>
        <v>0</v>
      </c>
      <c r="K84" s="47">
        <f t="shared" si="49"/>
        <v>0</v>
      </c>
      <c r="L84" s="47">
        <f t="shared" si="49"/>
        <v>0</v>
      </c>
      <c r="M84" s="47">
        <f t="shared" si="49"/>
        <v>0</v>
      </c>
      <c r="N84" s="47">
        <f t="shared" si="49"/>
        <v>0</v>
      </c>
      <c r="O84" s="47">
        <f t="shared" si="49"/>
        <v>0</v>
      </c>
      <c r="P84" s="47">
        <f t="shared" si="49"/>
        <v>0</v>
      </c>
      <c r="Q84" s="47">
        <f t="shared" si="49"/>
        <v>0</v>
      </c>
      <c r="R84" s="47">
        <f t="shared" si="49"/>
        <v>0</v>
      </c>
      <c r="S84" s="47">
        <f t="shared" si="49"/>
        <v>0</v>
      </c>
      <c r="T84" s="47">
        <f t="shared" si="49"/>
        <v>0</v>
      </c>
      <c r="U84" s="47">
        <f t="shared" si="49"/>
        <v>0</v>
      </c>
      <c r="V84" s="47">
        <f t="shared" si="36"/>
        <v>0</v>
      </c>
      <c r="W84" s="47">
        <f t="shared" si="9"/>
      </c>
      <c r="X84" s="47">
        <f t="shared" si="10"/>
        <v>0</v>
      </c>
      <c r="Y84" s="47">
        <f t="shared" si="11"/>
        <v>0</v>
      </c>
      <c r="Z84" s="48">
        <f t="shared" si="33"/>
        <v>0</v>
      </c>
      <c r="AA84" s="49">
        <f t="shared" si="12"/>
      </c>
      <c r="AB84" s="50">
        <f t="shared" si="13"/>
      </c>
      <c r="AC84" s="85"/>
      <c r="AD84" s="37">
        <f t="shared" si="14"/>
        <v>0</v>
      </c>
      <c r="AE84" s="23">
        <f t="shared" si="15"/>
        <v>0</v>
      </c>
      <c r="AF84" s="24">
        <f t="shared" si="16"/>
        <v>0</v>
      </c>
      <c r="AG84" s="24">
        <f t="shared" si="17"/>
        <v>0</v>
      </c>
      <c r="AH84" s="24">
        <f t="shared" si="18"/>
        <v>0</v>
      </c>
      <c r="AI84" s="24">
        <f t="shared" si="19"/>
        <v>0</v>
      </c>
      <c r="AJ84" s="25">
        <f t="shared" si="20"/>
        <v>0</v>
      </c>
      <c r="AK84" s="23">
        <f t="shared" si="21"/>
        <v>0</v>
      </c>
      <c r="AL84" s="24">
        <f t="shared" si="22"/>
        <v>0</v>
      </c>
      <c r="AM84" s="24">
        <f t="shared" si="23"/>
        <v>0</v>
      </c>
      <c r="AN84" s="24">
        <f t="shared" si="24"/>
        <v>0</v>
      </c>
      <c r="AO84" s="24">
        <f t="shared" si="25"/>
        <v>0</v>
      </c>
      <c r="AP84" s="24">
        <f t="shared" si="26"/>
        <v>0</v>
      </c>
      <c r="AQ84" s="35">
        <f t="shared" si="27"/>
        <v>0</v>
      </c>
      <c r="AR84" s="40">
        <f t="shared" si="28"/>
        <v>0</v>
      </c>
      <c r="AS84" s="37">
        <f t="shared" si="29"/>
        <v>0</v>
      </c>
      <c r="AT84" s="45">
        <f t="shared" si="30"/>
        <v>0</v>
      </c>
      <c r="AU84" s="45">
        <f t="shared" si="31"/>
        <v>0</v>
      </c>
      <c r="AV84" s="46">
        <f t="shared" si="32"/>
        <v>0</v>
      </c>
      <c r="AW84" s="37">
        <f t="shared" si="34"/>
        <v>-9</v>
      </c>
    </row>
    <row r="85" spans="1:49" ht="12.75">
      <c r="A85" s="49">
        <f t="shared" si="4"/>
      </c>
      <c r="B85" s="50">
        <f t="shared" si="5"/>
      </c>
      <c r="C85" s="50">
        <f t="shared" si="6"/>
      </c>
      <c r="D85" s="47">
        <f aca="true" t="shared" si="50" ref="D85:U85">IF(D52="tlx",D$63+1,IF(OR(D52="dnf",D52="dsq",D52="ocs",D52="raf"),D$62+1,IF(D52="dnc",IF($AQ85=D$66,"bye",D$62+1),D52)))</f>
        <v>0</v>
      </c>
      <c r="E85" s="47">
        <f t="shared" si="50"/>
        <v>0</v>
      </c>
      <c r="F85" s="47">
        <f t="shared" si="50"/>
        <v>0</v>
      </c>
      <c r="G85" s="47">
        <f t="shared" si="50"/>
        <v>0</v>
      </c>
      <c r="H85" s="47">
        <f t="shared" si="50"/>
        <v>0</v>
      </c>
      <c r="I85" s="47">
        <f t="shared" si="50"/>
        <v>0</v>
      </c>
      <c r="J85" s="47">
        <f t="shared" si="50"/>
        <v>0</v>
      </c>
      <c r="K85" s="47">
        <f t="shared" si="50"/>
        <v>0</v>
      </c>
      <c r="L85" s="47">
        <f t="shared" si="50"/>
        <v>0</v>
      </c>
      <c r="M85" s="47">
        <f t="shared" si="50"/>
        <v>0</v>
      </c>
      <c r="N85" s="47">
        <f t="shared" si="50"/>
        <v>0</v>
      </c>
      <c r="O85" s="47">
        <f t="shared" si="50"/>
        <v>0</v>
      </c>
      <c r="P85" s="47">
        <f t="shared" si="50"/>
        <v>0</v>
      </c>
      <c r="Q85" s="47">
        <f t="shared" si="50"/>
        <v>0</v>
      </c>
      <c r="R85" s="47">
        <f t="shared" si="50"/>
        <v>0</v>
      </c>
      <c r="S85" s="47">
        <f t="shared" si="50"/>
        <v>0</v>
      </c>
      <c r="T85" s="47">
        <f t="shared" si="50"/>
        <v>0</v>
      </c>
      <c r="U85" s="47">
        <f t="shared" si="50"/>
        <v>0</v>
      </c>
      <c r="V85" s="47">
        <f t="shared" si="36"/>
        <v>0</v>
      </c>
      <c r="W85" s="47">
        <f t="shared" si="9"/>
      </c>
      <c r="X85" s="47">
        <f t="shared" si="10"/>
        <v>0</v>
      </c>
      <c r="Y85" s="47">
        <f t="shared" si="11"/>
        <v>0</v>
      </c>
      <c r="Z85" s="48">
        <f t="shared" si="33"/>
        <v>0</v>
      </c>
      <c r="AA85" s="49">
        <f t="shared" si="12"/>
      </c>
      <c r="AB85" s="50">
        <f t="shared" si="13"/>
      </c>
      <c r="AC85" s="85"/>
      <c r="AD85" s="37">
        <f t="shared" si="14"/>
        <v>0</v>
      </c>
      <c r="AE85" s="23">
        <f t="shared" si="15"/>
        <v>0</v>
      </c>
      <c r="AF85" s="24">
        <f t="shared" si="16"/>
        <v>0</v>
      </c>
      <c r="AG85" s="24">
        <f t="shared" si="17"/>
        <v>0</v>
      </c>
      <c r="AH85" s="24">
        <f t="shared" si="18"/>
        <v>0</v>
      </c>
      <c r="AI85" s="24">
        <f t="shared" si="19"/>
        <v>0</v>
      </c>
      <c r="AJ85" s="25">
        <f t="shared" si="20"/>
        <v>0</v>
      </c>
      <c r="AK85" s="23">
        <f t="shared" si="21"/>
        <v>0</v>
      </c>
      <c r="AL85" s="24">
        <f t="shared" si="22"/>
        <v>0</v>
      </c>
      <c r="AM85" s="24">
        <f t="shared" si="23"/>
        <v>0</v>
      </c>
      <c r="AN85" s="24">
        <f t="shared" si="24"/>
        <v>0</v>
      </c>
      <c r="AO85" s="24">
        <f t="shared" si="25"/>
        <v>0</v>
      </c>
      <c r="AP85" s="24">
        <f t="shared" si="26"/>
        <v>0</v>
      </c>
      <c r="AQ85" s="35">
        <f t="shared" si="27"/>
        <v>0</v>
      </c>
      <c r="AR85" s="40">
        <f t="shared" si="28"/>
        <v>0</v>
      </c>
      <c r="AS85" s="37">
        <f t="shared" si="29"/>
        <v>0</v>
      </c>
      <c r="AT85" s="45">
        <f t="shared" si="30"/>
        <v>0</v>
      </c>
      <c r="AU85" s="45">
        <f t="shared" si="31"/>
        <v>0</v>
      </c>
      <c r="AV85" s="46">
        <f t="shared" si="32"/>
        <v>0</v>
      </c>
      <c r="AW85" s="37">
        <f t="shared" si="34"/>
        <v>-9</v>
      </c>
    </row>
    <row r="86" spans="1:49" ht="12.75">
      <c r="A86" s="49">
        <f t="shared" si="4"/>
      </c>
      <c r="B86" s="50">
        <f t="shared" si="5"/>
      </c>
      <c r="C86" s="50">
        <f t="shared" si="6"/>
      </c>
      <c r="D86" s="47">
        <f aca="true" t="shared" si="51" ref="D86:U86">IF(D53="tlx",D$63+1,IF(OR(D53="dnf",D53="dsq",D53="ocs",D53="raf"),D$62+1,IF(D53="dnc",IF($AQ86=D$66,"bye",D$62+1),D53)))</f>
        <v>0</v>
      </c>
      <c r="E86" s="47">
        <f t="shared" si="51"/>
        <v>0</v>
      </c>
      <c r="F86" s="47">
        <f t="shared" si="51"/>
        <v>0</v>
      </c>
      <c r="G86" s="47">
        <f t="shared" si="51"/>
        <v>0</v>
      </c>
      <c r="H86" s="47">
        <f t="shared" si="51"/>
        <v>0</v>
      </c>
      <c r="I86" s="47">
        <f t="shared" si="51"/>
        <v>0</v>
      </c>
      <c r="J86" s="47">
        <f t="shared" si="51"/>
        <v>0</v>
      </c>
      <c r="K86" s="47">
        <f t="shared" si="51"/>
        <v>0</v>
      </c>
      <c r="L86" s="47">
        <f t="shared" si="51"/>
        <v>0</v>
      </c>
      <c r="M86" s="47">
        <f t="shared" si="51"/>
        <v>0</v>
      </c>
      <c r="N86" s="47">
        <f t="shared" si="51"/>
        <v>0</v>
      </c>
      <c r="O86" s="47">
        <f t="shared" si="51"/>
        <v>0</v>
      </c>
      <c r="P86" s="47">
        <f t="shared" si="51"/>
        <v>0</v>
      </c>
      <c r="Q86" s="47">
        <f t="shared" si="51"/>
        <v>0</v>
      </c>
      <c r="R86" s="47">
        <f t="shared" si="51"/>
        <v>0</v>
      </c>
      <c r="S86" s="47">
        <f t="shared" si="51"/>
        <v>0</v>
      </c>
      <c r="T86" s="47">
        <f t="shared" si="51"/>
        <v>0</v>
      </c>
      <c r="U86" s="47">
        <f t="shared" si="51"/>
        <v>0</v>
      </c>
      <c r="V86" s="47">
        <f t="shared" si="36"/>
        <v>0</v>
      </c>
      <c r="W86" s="47">
        <f t="shared" si="9"/>
      </c>
      <c r="X86" s="47">
        <f t="shared" si="10"/>
        <v>0</v>
      </c>
      <c r="Y86" s="47">
        <f t="shared" si="11"/>
        <v>0</v>
      </c>
      <c r="Z86" s="48">
        <f t="shared" si="33"/>
        <v>0</v>
      </c>
      <c r="AA86" s="49">
        <f t="shared" si="12"/>
      </c>
      <c r="AB86" s="50">
        <f t="shared" si="13"/>
      </c>
      <c r="AC86" s="85"/>
      <c r="AD86" s="37">
        <f t="shared" si="14"/>
        <v>0</v>
      </c>
      <c r="AE86" s="23">
        <f t="shared" si="15"/>
        <v>0</v>
      </c>
      <c r="AF86" s="24">
        <f t="shared" si="16"/>
        <v>0</v>
      </c>
      <c r="AG86" s="24">
        <f t="shared" si="17"/>
        <v>0</v>
      </c>
      <c r="AH86" s="24">
        <f t="shared" si="18"/>
        <v>0</v>
      </c>
      <c r="AI86" s="24">
        <f t="shared" si="19"/>
        <v>0</v>
      </c>
      <c r="AJ86" s="25">
        <f t="shared" si="20"/>
        <v>0</v>
      </c>
      <c r="AK86" s="23">
        <f t="shared" si="21"/>
        <v>0</v>
      </c>
      <c r="AL86" s="24">
        <f t="shared" si="22"/>
        <v>0</v>
      </c>
      <c r="AM86" s="24">
        <f t="shared" si="23"/>
        <v>0</v>
      </c>
      <c r="AN86" s="24">
        <f t="shared" si="24"/>
        <v>0</v>
      </c>
      <c r="AO86" s="24">
        <f t="shared" si="25"/>
        <v>0</v>
      </c>
      <c r="AP86" s="24">
        <f t="shared" si="26"/>
        <v>0</v>
      </c>
      <c r="AQ86" s="35">
        <f t="shared" si="27"/>
        <v>0</v>
      </c>
      <c r="AR86" s="40">
        <f t="shared" si="28"/>
        <v>0</v>
      </c>
      <c r="AS86" s="37">
        <f t="shared" si="29"/>
        <v>0</v>
      </c>
      <c r="AT86" s="36">
        <f t="shared" si="30"/>
        <v>0</v>
      </c>
      <c r="AU86" s="36">
        <f t="shared" si="31"/>
        <v>0</v>
      </c>
      <c r="AV86" s="46">
        <f t="shared" si="32"/>
        <v>0</v>
      </c>
      <c r="AW86" s="37">
        <f t="shared" si="34"/>
        <v>-9</v>
      </c>
    </row>
    <row r="87" spans="1:49" ht="12.75">
      <c r="A87" s="49">
        <f t="shared" si="4"/>
      </c>
      <c r="B87" s="50">
        <f t="shared" si="5"/>
      </c>
      <c r="C87" s="50">
        <f t="shared" si="6"/>
      </c>
      <c r="D87" s="47">
        <f aca="true" t="shared" si="52" ref="D87:U87">IF(D54="tlx",D$63+1,IF(OR(D54="dnf",D54="dsq",D54="ocs",D54="raf"),D$62+1,IF(D54="dnc",IF($AQ87=D$66,"bye",D$62+1),D54)))</f>
        <v>0</v>
      </c>
      <c r="E87" s="47">
        <f t="shared" si="52"/>
        <v>0</v>
      </c>
      <c r="F87" s="47">
        <f t="shared" si="52"/>
        <v>0</v>
      </c>
      <c r="G87" s="47">
        <f t="shared" si="52"/>
        <v>0</v>
      </c>
      <c r="H87" s="47">
        <f t="shared" si="52"/>
        <v>0</v>
      </c>
      <c r="I87" s="47">
        <f t="shared" si="52"/>
        <v>0</v>
      </c>
      <c r="J87" s="47">
        <f t="shared" si="52"/>
        <v>0</v>
      </c>
      <c r="K87" s="47">
        <f t="shared" si="52"/>
        <v>0</v>
      </c>
      <c r="L87" s="47">
        <f t="shared" si="52"/>
        <v>0</v>
      </c>
      <c r="M87" s="47">
        <f t="shared" si="52"/>
        <v>0</v>
      </c>
      <c r="N87" s="47">
        <f t="shared" si="52"/>
        <v>0</v>
      </c>
      <c r="O87" s="47">
        <f t="shared" si="52"/>
        <v>0</v>
      </c>
      <c r="P87" s="47">
        <f t="shared" si="52"/>
        <v>0</v>
      </c>
      <c r="Q87" s="47">
        <f t="shared" si="52"/>
        <v>0</v>
      </c>
      <c r="R87" s="47">
        <f t="shared" si="52"/>
        <v>0</v>
      </c>
      <c r="S87" s="47">
        <f t="shared" si="52"/>
        <v>0</v>
      </c>
      <c r="T87" s="47">
        <f t="shared" si="52"/>
        <v>0</v>
      </c>
      <c r="U87" s="47">
        <f t="shared" si="52"/>
        <v>0</v>
      </c>
      <c r="V87" s="47">
        <f t="shared" si="36"/>
        <v>0</v>
      </c>
      <c r="W87" s="47">
        <f t="shared" si="9"/>
      </c>
      <c r="X87" s="47">
        <f t="shared" si="10"/>
        <v>0</v>
      </c>
      <c r="Y87" s="47">
        <f t="shared" si="11"/>
        <v>0</v>
      </c>
      <c r="Z87" s="48">
        <f t="shared" si="33"/>
        <v>0</v>
      </c>
      <c r="AA87" s="49">
        <f t="shared" si="12"/>
      </c>
      <c r="AB87" s="50">
        <f t="shared" si="13"/>
      </c>
      <c r="AC87" s="85"/>
      <c r="AD87" s="37">
        <f t="shared" si="14"/>
        <v>0</v>
      </c>
      <c r="AE87" s="23">
        <f t="shared" si="15"/>
        <v>0</v>
      </c>
      <c r="AF87" s="24">
        <f t="shared" si="16"/>
        <v>0</v>
      </c>
      <c r="AG87" s="24">
        <f t="shared" si="17"/>
        <v>0</v>
      </c>
      <c r="AH87" s="24">
        <f t="shared" si="18"/>
        <v>0</v>
      </c>
      <c r="AI87" s="24">
        <f t="shared" si="19"/>
        <v>0</v>
      </c>
      <c r="AJ87" s="25">
        <f t="shared" si="20"/>
        <v>0</v>
      </c>
      <c r="AK87" s="23">
        <f t="shared" si="21"/>
        <v>0</v>
      </c>
      <c r="AL87" s="24">
        <f t="shared" si="22"/>
        <v>0</v>
      </c>
      <c r="AM87" s="24">
        <f t="shared" si="23"/>
        <v>0</v>
      </c>
      <c r="AN87" s="24">
        <f t="shared" si="24"/>
        <v>0</v>
      </c>
      <c r="AO87" s="24">
        <f t="shared" si="25"/>
        <v>0</v>
      </c>
      <c r="AP87" s="24">
        <f t="shared" si="26"/>
        <v>0</v>
      </c>
      <c r="AQ87" s="35">
        <f t="shared" si="27"/>
        <v>0</v>
      </c>
      <c r="AR87" s="40">
        <f t="shared" si="28"/>
        <v>0</v>
      </c>
      <c r="AS87" s="37">
        <f t="shared" si="29"/>
        <v>0</v>
      </c>
      <c r="AT87" s="36">
        <f t="shared" si="30"/>
        <v>0</v>
      </c>
      <c r="AU87" s="36">
        <f t="shared" si="31"/>
        <v>0</v>
      </c>
      <c r="AV87" s="46">
        <f t="shared" si="32"/>
        <v>0</v>
      </c>
      <c r="AW87" s="37">
        <f t="shared" si="34"/>
        <v>-9</v>
      </c>
    </row>
    <row r="88" spans="1:49" ht="12.75">
      <c r="A88" s="49">
        <f t="shared" si="4"/>
      </c>
      <c r="B88" s="50">
        <f t="shared" si="5"/>
      </c>
      <c r="C88" s="50">
        <f t="shared" si="6"/>
      </c>
      <c r="D88" s="47">
        <f aca="true" t="shared" si="53" ref="D88:U88">IF(D55="tlx",D$63+1,IF(OR(D55="dnf",D55="dsq",D55="ocs",D55="raf"),D$62+1,IF(D55="dnc",IF($AQ88=D$66,"bye",D$62+1),D55)))</f>
        <v>0</v>
      </c>
      <c r="E88" s="47">
        <f t="shared" si="53"/>
        <v>0</v>
      </c>
      <c r="F88" s="47">
        <f t="shared" si="53"/>
        <v>0</v>
      </c>
      <c r="G88" s="47">
        <f t="shared" si="53"/>
        <v>0</v>
      </c>
      <c r="H88" s="47">
        <f t="shared" si="53"/>
        <v>0</v>
      </c>
      <c r="I88" s="47">
        <f t="shared" si="53"/>
        <v>0</v>
      </c>
      <c r="J88" s="47">
        <f t="shared" si="53"/>
        <v>0</v>
      </c>
      <c r="K88" s="47">
        <f t="shared" si="53"/>
        <v>0</v>
      </c>
      <c r="L88" s="47">
        <f t="shared" si="53"/>
        <v>0</v>
      </c>
      <c r="M88" s="47">
        <f t="shared" si="53"/>
        <v>0</v>
      </c>
      <c r="N88" s="47">
        <f t="shared" si="53"/>
        <v>0</v>
      </c>
      <c r="O88" s="47">
        <f t="shared" si="53"/>
        <v>0</v>
      </c>
      <c r="P88" s="47">
        <f t="shared" si="53"/>
        <v>0</v>
      </c>
      <c r="Q88" s="47">
        <f t="shared" si="53"/>
        <v>0</v>
      </c>
      <c r="R88" s="47">
        <f t="shared" si="53"/>
        <v>0</v>
      </c>
      <c r="S88" s="47">
        <f t="shared" si="53"/>
        <v>0</v>
      </c>
      <c r="T88" s="47">
        <f t="shared" si="53"/>
        <v>0</v>
      </c>
      <c r="U88" s="47">
        <f t="shared" si="53"/>
        <v>0</v>
      </c>
      <c r="V88" s="47">
        <f t="shared" si="36"/>
        <v>0</v>
      </c>
      <c r="W88" s="47">
        <f t="shared" si="9"/>
      </c>
      <c r="X88" s="47">
        <f t="shared" si="10"/>
        <v>0</v>
      </c>
      <c r="Y88" s="47">
        <f t="shared" si="11"/>
        <v>0</v>
      </c>
      <c r="Z88" s="48">
        <f t="shared" si="33"/>
        <v>0</v>
      </c>
      <c r="AA88" s="49">
        <f t="shared" si="12"/>
      </c>
      <c r="AB88" s="50">
        <f t="shared" si="13"/>
      </c>
      <c r="AC88" s="85"/>
      <c r="AD88" s="37">
        <f t="shared" si="14"/>
        <v>0</v>
      </c>
      <c r="AE88" s="23">
        <f t="shared" si="15"/>
        <v>0</v>
      </c>
      <c r="AF88" s="24">
        <f t="shared" si="16"/>
        <v>0</v>
      </c>
      <c r="AG88" s="24">
        <f t="shared" si="17"/>
        <v>0</v>
      </c>
      <c r="AH88" s="24">
        <f t="shared" si="18"/>
        <v>0</v>
      </c>
      <c r="AI88" s="24">
        <f t="shared" si="19"/>
        <v>0</v>
      </c>
      <c r="AJ88" s="25">
        <f t="shared" si="20"/>
        <v>0</v>
      </c>
      <c r="AK88" s="23">
        <f t="shared" si="21"/>
        <v>0</v>
      </c>
      <c r="AL88" s="24">
        <f t="shared" si="22"/>
        <v>0</v>
      </c>
      <c r="AM88" s="24">
        <f t="shared" si="23"/>
        <v>0</v>
      </c>
      <c r="AN88" s="24">
        <f t="shared" si="24"/>
        <v>0</v>
      </c>
      <c r="AO88" s="24">
        <f t="shared" si="25"/>
        <v>0</v>
      </c>
      <c r="AP88" s="24">
        <f t="shared" si="26"/>
        <v>0</v>
      </c>
      <c r="AQ88" s="35">
        <f t="shared" si="27"/>
        <v>0</v>
      </c>
      <c r="AR88" s="40">
        <f t="shared" si="28"/>
        <v>0</v>
      </c>
      <c r="AS88" s="37">
        <f t="shared" si="29"/>
        <v>0</v>
      </c>
      <c r="AT88" s="36">
        <f t="shared" si="30"/>
        <v>0</v>
      </c>
      <c r="AU88" s="36">
        <f t="shared" si="31"/>
        <v>0</v>
      </c>
      <c r="AV88" s="46">
        <f t="shared" si="32"/>
        <v>0</v>
      </c>
      <c r="AW88" s="37">
        <f t="shared" si="34"/>
        <v>-9</v>
      </c>
    </row>
    <row r="89" spans="1:49" ht="12.75">
      <c r="A89" s="49">
        <f t="shared" si="4"/>
      </c>
      <c r="B89" s="50">
        <f t="shared" si="5"/>
      </c>
      <c r="C89" s="50">
        <f t="shared" si="6"/>
      </c>
      <c r="D89" s="47">
        <f aca="true" t="shared" si="54" ref="D89:U89">IF(D56="tlx",D$63+1,IF(OR(D56="dnf",D56="dsq",D56="ocs",D56="raf"),D$62+1,IF(D56="dnc",IF($AQ89=D$66,"bye",D$62+1),D56)))</f>
        <v>0</v>
      </c>
      <c r="E89" s="47">
        <f t="shared" si="54"/>
        <v>0</v>
      </c>
      <c r="F89" s="47">
        <f t="shared" si="54"/>
        <v>0</v>
      </c>
      <c r="G89" s="47">
        <f t="shared" si="54"/>
        <v>0</v>
      </c>
      <c r="H89" s="47">
        <f t="shared" si="54"/>
        <v>0</v>
      </c>
      <c r="I89" s="47">
        <f t="shared" si="54"/>
        <v>0</v>
      </c>
      <c r="J89" s="47">
        <f t="shared" si="54"/>
        <v>0</v>
      </c>
      <c r="K89" s="47">
        <f t="shared" si="54"/>
        <v>0</v>
      </c>
      <c r="L89" s="47">
        <f t="shared" si="54"/>
        <v>0</v>
      </c>
      <c r="M89" s="47">
        <f t="shared" si="54"/>
        <v>0</v>
      </c>
      <c r="N89" s="47">
        <f t="shared" si="54"/>
        <v>0</v>
      </c>
      <c r="O89" s="47">
        <f t="shared" si="54"/>
        <v>0</v>
      </c>
      <c r="P89" s="47">
        <f t="shared" si="54"/>
        <v>0</v>
      </c>
      <c r="Q89" s="47">
        <f t="shared" si="54"/>
        <v>0</v>
      </c>
      <c r="R89" s="47">
        <f t="shared" si="54"/>
        <v>0</v>
      </c>
      <c r="S89" s="47">
        <f t="shared" si="54"/>
        <v>0</v>
      </c>
      <c r="T89" s="47">
        <f t="shared" si="54"/>
        <v>0</v>
      </c>
      <c r="U89" s="47">
        <f t="shared" si="54"/>
        <v>0</v>
      </c>
      <c r="V89" s="47">
        <f t="shared" si="36"/>
        <v>0</v>
      </c>
      <c r="W89" s="47">
        <f t="shared" si="9"/>
      </c>
      <c r="X89" s="47">
        <f t="shared" si="10"/>
        <v>0</v>
      </c>
      <c r="Y89" s="47">
        <f t="shared" si="11"/>
        <v>0</v>
      </c>
      <c r="Z89" s="48">
        <f t="shared" si="33"/>
        <v>0</v>
      </c>
      <c r="AA89" s="49">
        <f t="shared" si="12"/>
      </c>
      <c r="AB89" s="50">
        <f t="shared" si="13"/>
      </c>
      <c r="AC89" s="85"/>
      <c r="AD89" s="37">
        <f t="shared" si="14"/>
        <v>0</v>
      </c>
      <c r="AE89" s="23">
        <f t="shared" si="15"/>
        <v>0</v>
      </c>
      <c r="AF89" s="24">
        <f t="shared" si="16"/>
        <v>0</v>
      </c>
      <c r="AG89" s="24">
        <f t="shared" si="17"/>
        <v>0</v>
      </c>
      <c r="AH89" s="24">
        <f t="shared" si="18"/>
        <v>0</v>
      </c>
      <c r="AI89" s="24">
        <f t="shared" si="19"/>
        <v>0</v>
      </c>
      <c r="AJ89" s="25">
        <f t="shared" si="20"/>
        <v>0</v>
      </c>
      <c r="AK89" s="23">
        <f t="shared" si="21"/>
        <v>0</v>
      </c>
      <c r="AL89" s="24">
        <f t="shared" si="22"/>
        <v>0</v>
      </c>
      <c r="AM89" s="24">
        <f t="shared" si="23"/>
        <v>0</v>
      </c>
      <c r="AN89" s="24">
        <f t="shared" si="24"/>
        <v>0</v>
      </c>
      <c r="AO89" s="24">
        <f t="shared" si="25"/>
        <v>0</v>
      </c>
      <c r="AP89" s="24">
        <f t="shared" si="26"/>
        <v>0</v>
      </c>
      <c r="AQ89" s="35">
        <f t="shared" si="27"/>
        <v>0</v>
      </c>
      <c r="AR89" s="40">
        <f t="shared" si="28"/>
        <v>0</v>
      </c>
      <c r="AS89" s="37">
        <f t="shared" si="29"/>
        <v>0</v>
      </c>
      <c r="AT89" s="36">
        <f t="shared" si="30"/>
        <v>0</v>
      </c>
      <c r="AU89" s="36">
        <f t="shared" si="31"/>
        <v>0</v>
      </c>
      <c r="AV89" s="46">
        <f t="shared" si="32"/>
        <v>0</v>
      </c>
      <c r="AW89" s="37">
        <f t="shared" si="34"/>
        <v>-9</v>
      </c>
    </row>
    <row r="90" spans="1:49" ht="12.75">
      <c r="A90" s="49">
        <f t="shared" si="4"/>
      </c>
      <c r="B90" s="50">
        <f t="shared" si="5"/>
      </c>
      <c r="C90" s="50">
        <f t="shared" si="6"/>
      </c>
      <c r="D90" s="47">
        <f aca="true" t="shared" si="55" ref="D90:U90">IF(D57="tlx",D$63+1,IF(OR(D57="dnf",D57="dsq",D57="ocs",D57="raf"),D$62+1,IF(D57="dnc",IF($AQ90=D$66,"bye",D$62+1),D57)))</f>
        <v>0</v>
      </c>
      <c r="E90" s="47">
        <f t="shared" si="55"/>
        <v>0</v>
      </c>
      <c r="F90" s="47">
        <f t="shared" si="55"/>
        <v>0</v>
      </c>
      <c r="G90" s="47">
        <f t="shared" si="55"/>
        <v>0</v>
      </c>
      <c r="H90" s="47">
        <f t="shared" si="55"/>
        <v>0</v>
      </c>
      <c r="I90" s="47">
        <f t="shared" si="55"/>
        <v>0</v>
      </c>
      <c r="J90" s="47">
        <f t="shared" si="55"/>
        <v>0</v>
      </c>
      <c r="K90" s="47">
        <f t="shared" si="55"/>
        <v>0</v>
      </c>
      <c r="L90" s="47">
        <f t="shared" si="55"/>
        <v>0</v>
      </c>
      <c r="M90" s="47">
        <f t="shared" si="55"/>
        <v>0</v>
      </c>
      <c r="N90" s="47">
        <f t="shared" si="55"/>
        <v>0</v>
      </c>
      <c r="O90" s="47">
        <f t="shared" si="55"/>
        <v>0</v>
      </c>
      <c r="P90" s="47">
        <f t="shared" si="55"/>
        <v>0</v>
      </c>
      <c r="Q90" s="47">
        <f t="shared" si="55"/>
        <v>0</v>
      </c>
      <c r="R90" s="47">
        <f t="shared" si="55"/>
        <v>0</v>
      </c>
      <c r="S90" s="47">
        <f t="shared" si="55"/>
        <v>0</v>
      </c>
      <c r="T90" s="47">
        <f t="shared" si="55"/>
        <v>0</v>
      </c>
      <c r="U90" s="47">
        <f t="shared" si="55"/>
        <v>0</v>
      </c>
      <c r="V90" s="47">
        <f t="shared" si="36"/>
        <v>0</v>
      </c>
      <c r="W90" s="47">
        <f t="shared" si="9"/>
      </c>
      <c r="X90" s="47">
        <f t="shared" si="10"/>
        <v>0</v>
      </c>
      <c r="Y90" s="47">
        <f t="shared" si="11"/>
        <v>0</v>
      </c>
      <c r="Z90" s="48">
        <f t="shared" si="33"/>
        <v>0</v>
      </c>
      <c r="AA90" s="49">
        <f t="shared" si="12"/>
      </c>
      <c r="AB90" s="50">
        <f t="shared" si="13"/>
      </c>
      <c r="AC90" s="86"/>
      <c r="AD90" s="37">
        <f t="shared" si="14"/>
        <v>0</v>
      </c>
      <c r="AE90" s="23">
        <f t="shared" si="15"/>
        <v>0</v>
      </c>
      <c r="AF90" s="24">
        <f t="shared" si="16"/>
        <v>0</v>
      </c>
      <c r="AG90" s="24">
        <f t="shared" si="17"/>
        <v>0</v>
      </c>
      <c r="AH90" s="24">
        <f t="shared" si="18"/>
        <v>0</v>
      </c>
      <c r="AI90" s="24">
        <f t="shared" si="19"/>
        <v>0</v>
      </c>
      <c r="AJ90" s="25">
        <f t="shared" si="20"/>
        <v>0</v>
      </c>
      <c r="AK90" s="23">
        <f t="shared" si="21"/>
        <v>0</v>
      </c>
      <c r="AL90" s="24">
        <f t="shared" si="22"/>
        <v>0</v>
      </c>
      <c r="AM90" s="24">
        <f t="shared" si="23"/>
        <v>0</v>
      </c>
      <c r="AN90" s="24">
        <f t="shared" si="24"/>
        <v>0</v>
      </c>
      <c r="AO90" s="24">
        <f t="shared" si="25"/>
        <v>0</v>
      </c>
      <c r="AP90" s="24">
        <f t="shared" si="26"/>
        <v>0</v>
      </c>
      <c r="AQ90" s="35">
        <f t="shared" si="27"/>
        <v>0</v>
      </c>
      <c r="AR90" s="40">
        <f t="shared" si="28"/>
        <v>0</v>
      </c>
      <c r="AS90" s="37">
        <f t="shared" si="29"/>
        <v>0</v>
      </c>
      <c r="AT90" s="36">
        <f t="shared" si="30"/>
        <v>0</v>
      </c>
      <c r="AU90" s="36">
        <f t="shared" si="31"/>
        <v>0</v>
      </c>
      <c r="AV90" s="46">
        <f t="shared" si="32"/>
        <v>0</v>
      </c>
      <c r="AW90" s="37">
        <f t="shared" si="34"/>
        <v>-9</v>
      </c>
    </row>
    <row r="91" spans="1:49" ht="12.75">
      <c r="A91" s="49">
        <f t="shared" si="4"/>
      </c>
      <c r="B91" s="50">
        <f t="shared" si="5"/>
      </c>
      <c r="C91" s="50">
        <f t="shared" si="6"/>
      </c>
      <c r="D91" s="47">
        <f aca="true" t="shared" si="56" ref="D91:U91">IF(D58="tlx",D$63+1,IF(OR(D58="dnf",D58="dsq",D58="ocs",D58="raf"),D$62+1,IF(D58="dnc",IF($AQ91=D$66,"bye",D$62+1),D58)))</f>
        <v>0</v>
      </c>
      <c r="E91" s="47">
        <f t="shared" si="56"/>
        <v>0</v>
      </c>
      <c r="F91" s="47">
        <f t="shared" si="56"/>
        <v>0</v>
      </c>
      <c r="G91" s="47">
        <f t="shared" si="56"/>
        <v>0</v>
      </c>
      <c r="H91" s="47">
        <f t="shared" si="56"/>
        <v>0</v>
      </c>
      <c r="I91" s="47">
        <f t="shared" si="56"/>
        <v>0</v>
      </c>
      <c r="J91" s="47">
        <f t="shared" si="56"/>
        <v>0</v>
      </c>
      <c r="K91" s="47">
        <f t="shared" si="56"/>
        <v>0</v>
      </c>
      <c r="L91" s="47">
        <f t="shared" si="56"/>
        <v>0</v>
      </c>
      <c r="M91" s="47">
        <f t="shared" si="56"/>
        <v>0</v>
      </c>
      <c r="N91" s="47">
        <f t="shared" si="56"/>
        <v>0</v>
      </c>
      <c r="O91" s="47">
        <f t="shared" si="56"/>
        <v>0</v>
      </c>
      <c r="P91" s="47">
        <f t="shared" si="56"/>
        <v>0</v>
      </c>
      <c r="Q91" s="47">
        <f t="shared" si="56"/>
        <v>0</v>
      </c>
      <c r="R91" s="47">
        <f t="shared" si="56"/>
        <v>0</v>
      </c>
      <c r="S91" s="47">
        <f t="shared" si="56"/>
        <v>0</v>
      </c>
      <c r="T91" s="47">
        <f t="shared" si="56"/>
        <v>0</v>
      </c>
      <c r="U91" s="47">
        <f t="shared" si="56"/>
        <v>0</v>
      </c>
      <c r="V91" s="47">
        <f t="shared" si="36"/>
        <v>0</v>
      </c>
      <c r="W91" s="47">
        <f t="shared" si="9"/>
      </c>
      <c r="X91" s="47">
        <f t="shared" si="10"/>
        <v>0</v>
      </c>
      <c r="Y91" s="47">
        <f t="shared" si="11"/>
        <v>0</v>
      </c>
      <c r="Z91" s="48">
        <f t="shared" si="33"/>
        <v>0</v>
      </c>
      <c r="AA91" s="49">
        <f t="shared" si="12"/>
      </c>
      <c r="AB91" s="50">
        <f t="shared" si="13"/>
      </c>
      <c r="AC91" s="86"/>
      <c r="AD91" s="37">
        <f t="shared" si="14"/>
        <v>0</v>
      </c>
      <c r="AE91" s="23">
        <f t="shared" si="15"/>
        <v>0</v>
      </c>
      <c r="AF91" s="24">
        <f t="shared" si="16"/>
        <v>0</v>
      </c>
      <c r="AG91" s="24">
        <f t="shared" si="17"/>
        <v>0</v>
      </c>
      <c r="AH91" s="24">
        <f t="shared" si="18"/>
        <v>0</v>
      </c>
      <c r="AI91" s="24">
        <f t="shared" si="19"/>
        <v>0</v>
      </c>
      <c r="AJ91" s="25">
        <f t="shared" si="20"/>
        <v>0</v>
      </c>
      <c r="AK91" s="23">
        <f t="shared" si="21"/>
        <v>0</v>
      </c>
      <c r="AL91" s="24">
        <f t="shared" si="22"/>
        <v>0</v>
      </c>
      <c r="AM91" s="24">
        <f t="shared" si="23"/>
        <v>0</v>
      </c>
      <c r="AN91" s="24">
        <f t="shared" si="24"/>
        <v>0</v>
      </c>
      <c r="AO91" s="24">
        <f t="shared" si="25"/>
        <v>0</v>
      </c>
      <c r="AP91" s="24">
        <f t="shared" si="26"/>
        <v>0</v>
      </c>
      <c r="AQ91" s="35">
        <f t="shared" si="27"/>
        <v>0</v>
      </c>
      <c r="AR91" s="40">
        <f t="shared" si="28"/>
        <v>0</v>
      </c>
      <c r="AS91" s="37">
        <f t="shared" si="29"/>
        <v>0</v>
      </c>
      <c r="AT91" s="36">
        <f t="shared" si="30"/>
        <v>0</v>
      </c>
      <c r="AU91" s="36">
        <f t="shared" si="31"/>
        <v>0</v>
      </c>
      <c r="AV91" s="46">
        <f t="shared" si="32"/>
        <v>0</v>
      </c>
      <c r="AW91" s="37">
        <f t="shared" si="34"/>
        <v>-9</v>
      </c>
    </row>
    <row r="92" spans="1:49" ht="12.75">
      <c r="A92" s="49">
        <f t="shared" si="4"/>
      </c>
      <c r="B92" s="50">
        <f t="shared" si="5"/>
      </c>
      <c r="C92" s="50">
        <f t="shared" si="6"/>
      </c>
      <c r="D92" s="47">
        <f aca="true" t="shared" si="57" ref="D92:U92">IF(D59="tlx",D$63+1,IF(OR(D59="dnf",D59="dsq",D59="ocs",D59="raf"),D$62+1,IF(D59="dnc",IF($AQ92=D$66,"bye",D$62+1),D59)))</f>
        <v>0</v>
      </c>
      <c r="E92" s="47">
        <f t="shared" si="57"/>
        <v>0</v>
      </c>
      <c r="F92" s="47">
        <f t="shared" si="57"/>
        <v>0</v>
      </c>
      <c r="G92" s="47">
        <f t="shared" si="57"/>
        <v>0</v>
      </c>
      <c r="H92" s="47">
        <f t="shared" si="57"/>
        <v>0</v>
      </c>
      <c r="I92" s="47">
        <f t="shared" si="57"/>
        <v>0</v>
      </c>
      <c r="J92" s="47">
        <f t="shared" si="57"/>
        <v>0</v>
      </c>
      <c r="K92" s="47">
        <f t="shared" si="57"/>
        <v>0</v>
      </c>
      <c r="L92" s="47">
        <f t="shared" si="57"/>
        <v>0</v>
      </c>
      <c r="M92" s="47">
        <f t="shared" si="57"/>
        <v>0</v>
      </c>
      <c r="N92" s="47">
        <f t="shared" si="57"/>
        <v>0</v>
      </c>
      <c r="O92" s="47">
        <f t="shared" si="57"/>
        <v>0</v>
      </c>
      <c r="P92" s="47">
        <f t="shared" si="57"/>
        <v>0</v>
      </c>
      <c r="Q92" s="47">
        <f t="shared" si="57"/>
        <v>0</v>
      </c>
      <c r="R92" s="47">
        <f t="shared" si="57"/>
        <v>0</v>
      </c>
      <c r="S92" s="47">
        <f t="shared" si="57"/>
        <v>0</v>
      </c>
      <c r="T92" s="47">
        <f t="shared" si="57"/>
        <v>0</v>
      </c>
      <c r="U92" s="47">
        <f t="shared" si="57"/>
        <v>0</v>
      </c>
      <c r="V92" s="47">
        <f t="shared" si="36"/>
        <v>0</v>
      </c>
      <c r="W92" s="47">
        <f t="shared" si="9"/>
      </c>
      <c r="X92" s="47">
        <f t="shared" si="10"/>
        <v>0</v>
      </c>
      <c r="Y92" s="47">
        <f t="shared" si="11"/>
        <v>0</v>
      </c>
      <c r="Z92" s="48">
        <f t="shared" si="33"/>
        <v>0</v>
      </c>
      <c r="AA92" s="49">
        <f t="shared" si="12"/>
      </c>
      <c r="AB92" s="50">
        <f t="shared" si="13"/>
      </c>
      <c r="AC92" s="86"/>
      <c r="AD92" s="37">
        <f t="shared" si="14"/>
        <v>0</v>
      </c>
      <c r="AE92" s="23">
        <f t="shared" si="15"/>
        <v>0</v>
      </c>
      <c r="AF92" s="24">
        <f t="shared" si="16"/>
        <v>0</v>
      </c>
      <c r="AG92" s="24">
        <f t="shared" si="17"/>
        <v>0</v>
      </c>
      <c r="AH92" s="24">
        <f t="shared" si="18"/>
        <v>0</v>
      </c>
      <c r="AI92" s="24">
        <f t="shared" si="19"/>
        <v>0</v>
      </c>
      <c r="AJ92" s="25">
        <f t="shared" si="20"/>
        <v>0</v>
      </c>
      <c r="AK92" s="23">
        <f t="shared" si="21"/>
        <v>0</v>
      </c>
      <c r="AL92" s="24">
        <f t="shared" si="22"/>
        <v>0</v>
      </c>
      <c r="AM92" s="24">
        <f t="shared" si="23"/>
        <v>0</v>
      </c>
      <c r="AN92" s="24">
        <f t="shared" si="24"/>
        <v>0</v>
      </c>
      <c r="AO92" s="24">
        <f t="shared" si="25"/>
        <v>0</v>
      </c>
      <c r="AP92" s="24">
        <f t="shared" si="26"/>
        <v>0</v>
      </c>
      <c r="AQ92" s="35">
        <f t="shared" si="27"/>
        <v>0</v>
      </c>
      <c r="AR92" s="40">
        <f t="shared" si="28"/>
        <v>0</v>
      </c>
      <c r="AS92" s="37">
        <f t="shared" si="29"/>
        <v>0</v>
      </c>
      <c r="AT92" s="36">
        <f t="shared" si="30"/>
        <v>0</v>
      </c>
      <c r="AU92" s="36">
        <f t="shared" si="31"/>
        <v>0</v>
      </c>
      <c r="AV92" s="46">
        <f t="shared" si="32"/>
        <v>0</v>
      </c>
      <c r="AW92" s="37">
        <f t="shared" si="34"/>
        <v>-9</v>
      </c>
    </row>
    <row r="93" spans="1:49" ht="12.75">
      <c r="A93" s="49">
        <f t="shared" si="4"/>
      </c>
      <c r="B93" s="50">
        <f t="shared" si="5"/>
      </c>
      <c r="C93" s="50">
        <f t="shared" si="6"/>
      </c>
      <c r="D93" s="47">
        <f aca="true" t="shared" si="58" ref="D93:U93">IF(D60="tlx",D$63+1,IF(OR(D60="dnf",D60="dsq",D60="ocs",D60="raf"),D$62+1,IF(D60="dnc",IF($AQ93=D$66,"bye",D$62+1),D60)))</f>
        <v>0</v>
      </c>
      <c r="E93" s="47">
        <f t="shared" si="58"/>
        <v>0</v>
      </c>
      <c r="F93" s="47">
        <f t="shared" si="58"/>
        <v>0</v>
      </c>
      <c r="G93" s="47">
        <f t="shared" si="58"/>
        <v>0</v>
      </c>
      <c r="H93" s="47">
        <f t="shared" si="58"/>
        <v>0</v>
      </c>
      <c r="I93" s="47">
        <f t="shared" si="58"/>
        <v>0</v>
      </c>
      <c r="J93" s="47">
        <f t="shared" si="58"/>
        <v>0</v>
      </c>
      <c r="K93" s="47">
        <f t="shared" si="58"/>
        <v>0</v>
      </c>
      <c r="L93" s="47">
        <f t="shared" si="58"/>
        <v>0</v>
      </c>
      <c r="M93" s="47">
        <f t="shared" si="58"/>
        <v>0</v>
      </c>
      <c r="N93" s="47">
        <f t="shared" si="58"/>
        <v>0</v>
      </c>
      <c r="O93" s="47">
        <f t="shared" si="58"/>
        <v>0</v>
      </c>
      <c r="P93" s="47">
        <f t="shared" si="58"/>
        <v>0</v>
      </c>
      <c r="Q93" s="47">
        <f t="shared" si="58"/>
        <v>0</v>
      </c>
      <c r="R93" s="47">
        <f t="shared" si="58"/>
        <v>0</v>
      </c>
      <c r="S93" s="47">
        <f t="shared" si="58"/>
        <v>0</v>
      </c>
      <c r="T93" s="47">
        <f t="shared" si="58"/>
        <v>0</v>
      </c>
      <c r="U93" s="47">
        <f t="shared" si="58"/>
        <v>0</v>
      </c>
      <c r="V93" s="47">
        <f t="shared" si="36"/>
        <v>0</v>
      </c>
      <c r="W93" s="47">
        <f t="shared" si="9"/>
      </c>
      <c r="X93" s="47">
        <f t="shared" si="10"/>
        <v>0</v>
      </c>
      <c r="Y93" s="47">
        <f t="shared" si="11"/>
        <v>0</v>
      </c>
      <c r="Z93" s="48">
        <f t="shared" si="33"/>
        <v>0</v>
      </c>
      <c r="AA93" s="49">
        <f t="shared" si="12"/>
      </c>
      <c r="AB93" s="50">
        <f t="shared" si="13"/>
      </c>
      <c r="AC93" s="86"/>
      <c r="AD93" s="43">
        <f t="shared" si="14"/>
        <v>0</v>
      </c>
      <c r="AE93" s="26">
        <f t="shared" si="15"/>
        <v>0</v>
      </c>
      <c r="AF93" s="27">
        <f t="shared" si="16"/>
        <v>0</v>
      </c>
      <c r="AG93" s="27">
        <f t="shared" si="17"/>
        <v>0</v>
      </c>
      <c r="AH93" s="27">
        <f t="shared" si="18"/>
        <v>0</v>
      </c>
      <c r="AI93" s="27">
        <f t="shared" si="19"/>
        <v>0</v>
      </c>
      <c r="AJ93" s="28">
        <f t="shared" si="20"/>
        <v>0</v>
      </c>
      <c r="AK93" s="26">
        <f t="shared" si="21"/>
        <v>0</v>
      </c>
      <c r="AL93" s="27">
        <f t="shared" si="22"/>
        <v>0</v>
      </c>
      <c r="AM93" s="27">
        <f t="shared" si="23"/>
        <v>0</v>
      </c>
      <c r="AN93" s="27">
        <f t="shared" si="24"/>
        <v>0</v>
      </c>
      <c r="AO93" s="27">
        <f t="shared" si="25"/>
        <v>0</v>
      </c>
      <c r="AP93" s="27">
        <f t="shared" si="26"/>
        <v>0</v>
      </c>
      <c r="AQ93" s="35">
        <f t="shared" si="27"/>
        <v>0</v>
      </c>
      <c r="AR93" s="40">
        <f t="shared" si="28"/>
        <v>0</v>
      </c>
      <c r="AS93" s="37">
        <f t="shared" si="29"/>
        <v>0</v>
      </c>
      <c r="AT93" s="36">
        <f t="shared" si="30"/>
        <v>0</v>
      </c>
      <c r="AU93" s="36">
        <f t="shared" si="31"/>
        <v>0</v>
      </c>
      <c r="AV93" s="46">
        <f t="shared" si="32"/>
        <v>0</v>
      </c>
      <c r="AW93" s="37">
        <f t="shared" si="34"/>
        <v>-9</v>
      </c>
    </row>
    <row r="94" spans="1:2" s="14" customFormat="1" ht="12.75">
      <c r="A94" s="83"/>
      <c r="B94" s="56"/>
    </row>
    <row r="95" spans="1:36" s="38" customFormat="1" ht="12.75">
      <c r="A95" s="58"/>
      <c r="B95" s="51"/>
      <c r="AJ95" s="39"/>
    </row>
    <row r="96" spans="1:36" s="38" customFormat="1" ht="12.75">
      <c r="A96" s="124"/>
      <c r="B96" s="8" t="s">
        <v>88</v>
      </c>
      <c r="C96" s="124" t="s">
        <v>89</v>
      </c>
      <c r="AJ96" s="39"/>
    </row>
    <row r="97" spans="1:36" s="38" customFormat="1" ht="12.75">
      <c r="A97" s="124"/>
      <c r="B97" s="86"/>
      <c r="C97" s="124"/>
      <c r="AJ97" s="39"/>
    </row>
    <row r="98" spans="1:26" s="38" customFormat="1" ht="24.75" customHeight="1">
      <c r="A98" s="58"/>
      <c r="B98" s="122" t="s">
        <v>84</v>
      </c>
      <c r="C98" s="123"/>
      <c r="D98" s="123"/>
      <c r="E98" s="123"/>
      <c r="F98" s="123"/>
      <c r="G98" s="123"/>
      <c r="H98" s="123"/>
      <c r="I98" s="123"/>
      <c r="J98" s="123"/>
      <c r="K98" s="123"/>
      <c r="L98" s="123"/>
      <c r="M98" s="123"/>
      <c r="N98" s="123"/>
      <c r="O98" s="123"/>
      <c r="W98" s="1" t="s">
        <v>58</v>
      </c>
      <c r="X98" s="1" t="s">
        <v>5</v>
      </c>
      <c r="Y98" s="1" t="s">
        <v>8</v>
      </c>
      <c r="Z98" s="1" t="s">
        <v>6</v>
      </c>
    </row>
    <row r="99" spans="1:49" s="38" customFormat="1" ht="12.75">
      <c r="A99" s="58" t="s">
        <v>75</v>
      </c>
      <c r="B99" s="38" t="s">
        <v>74</v>
      </c>
      <c r="C99" s="38" t="s">
        <v>76</v>
      </c>
      <c r="D99" s="57">
        <f aca="true" t="shared" si="59" ref="D99:U99">D68</f>
        <v>40038</v>
      </c>
      <c r="E99" s="57">
        <f t="shared" si="59"/>
        <v>40038</v>
      </c>
      <c r="F99" s="57">
        <f t="shared" si="59"/>
        <v>40038</v>
      </c>
      <c r="G99" s="57">
        <f t="shared" si="59"/>
        <v>40045</v>
      </c>
      <c r="H99" s="57">
        <f t="shared" si="59"/>
        <v>40045</v>
      </c>
      <c r="I99" s="57">
        <f t="shared" si="59"/>
        <v>40045</v>
      </c>
      <c r="J99" s="57">
        <f t="shared" si="59"/>
        <v>40052</v>
      </c>
      <c r="K99" s="57">
        <f t="shared" si="59"/>
        <v>40052</v>
      </c>
      <c r="L99" s="57">
        <f t="shared" si="59"/>
        <v>40052</v>
      </c>
      <c r="M99" s="57">
        <f t="shared" si="59"/>
        <v>40059</v>
      </c>
      <c r="N99" s="57" t="str">
        <f t="shared" si="59"/>
        <v>9/12/</v>
      </c>
      <c r="O99" s="57">
        <f t="shared" si="59"/>
        <v>40068</v>
      </c>
      <c r="P99" s="57">
        <f t="shared" si="59"/>
        <v>40068</v>
      </c>
      <c r="Q99" s="57">
        <f t="shared" si="59"/>
        <v>40068</v>
      </c>
      <c r="R99" s="57">
        <f t="shared" si="59"/>
        <v>40069</v>
      </c>
      <c r="S99" s="57">
        <f t="shared" si="59"/>
        <v>40069</v>
      </c>
      <c r="T99" s="57">
        <f t="shared" si="59"/>
        <v>40069</v>
      </c>
      <c r="U99" s="57">
        <f t="shared" si="59"/>
        <v>40069</v>
      </c>
      <c r="V99" s="58" t="s">
        <v>7</v>
      </c>
      <c r="W99" s="58" t="s">
        <v>4</v>
      </c>
      <c r="X99" s="58" t="s">
        <v>49</v>
      </c>
      <c r="Y99" s="58" t="s">
        <v>9</v>
      </c>
      <c r="Z99" s="58" t="s">
        <v>7</v>
      </c>
      <c r="AA99" s="58" t="s">
        <v>16</v>
      </c>
      <c r="AB99" s="84" t="s">
        <v>74</v>
      </c>
      <c r="AQ99" s="58"/>
      <c r="AR99" s="58"/>
      <c r="AS99" s="58"/>
      <c r="AT99" s="58"/>
      <c r="AU99" s="58"/>
      <c r="AV99" s="58"/>
      <c r="AW99" s="58"/>
    </row>
    <row r="100" spans="1:29" ht="12.75">
      <c r="A100" s="53">
        <f aca="true" t="shared" si="60" ref="A100:Z100">IF($AD69&gt;0,INDEX(A$69:A$93,$AD69),"")</f>
        <v>588</v>
      </c>
      <c r="B100" s="52" t="str">
        <f t="shared" si="60"/>
        <v>Gallant Fox</v>
      </c>
      <c r="C100" s="52" t="str">
        <f t="shared" si="60"/>
        <v>Dempsey</v>
      </c>
      <c r="D100" s="54">
        <f t="shared" si="60"/>
        <v>1</v>
      </c>
      <c r="E100" s="54">
        <f t="shared" si="60"/>
        <v>13</v>
      </c>
      <c r="F100" s="54">
        <f t="shared" si="60"/>
        <v>0</v>
      </c>
      <c r="G100" s="54">
        <f t="shared" si="60"/>
        <v>1</v>
      </c>
      <c r="H100" s="54">
        <f t="shared" si="60"/>
        <v>1</v>
      </c>
      <c r="I100" s="54">
        <f t="shared" si="60"/>
        <v>0</v>
      </c>
      <c r="J100" s="54">
        <f t="shared" si="60"/>
        <v>2</v>
      </c>
      <c r="K100" s="54">
        <f t="shared" si="60"/>
        <v>2</v>
      </c>
      <c r="L100" s="54">
        <f t="shared" si="60"/>
        <v>0</v>
      </c>
      <c r="M100" s="54" t="str">
        <f t="shared" si="60"/>
        <v>bye</v>
      </c>
      <c r="N100" s="54">
        <f t="shared" si="60"/>
        <v>3</v>
      </c>
      <c r="O100" s="54">
        <f t="shared" si="60"/>
        <v>1</v>
      </c>
      <c r="P100" s="54">
        <f t="shared" si="60"/>
        <v>3</v>
      </c>
      <c r="Q100" s="54">
        <f t="shared" si="60"/>
        <v>2</v>
      </c>
      <c r="R100" s="54">
        <f t="shared" si="60"/>
        <v>3</v>
      </c>
      <c r="S100" s="54">
        <f t="shared" si="60"/>
        <v>4</v>
      </c>
      <c r="T100" s="54">
        <f t="shared" si="60"/>
        <v>12</v>
      </c>
      <c r="U100" s="54">
        <f t="shared" si="60"/>
        <v>6</v>
      </c>
      <c r="V100" s="54">
        <f t="shared" si="60"/>
        <v>1</v>
      </c>
      <c r="W100" s="54">
        <f t="shared" si="60"/>
        <v>54</v>
      </c>
      <c r="X100" s="54">
        <f t="shared" si="60"/>
        <v>13</v>
      </c>
      <c r="Y100" s="54">
        <f t="shared" si="60"/>
        <v>41</v>
      </c>
      <c r="Z100" s="55">
        <f t="shared" si="60"/>
        <v>44.15490615384615</v>
      </c>
      <c r="AA100" s="53">
        <f>IF(ScoredBoats&gt;0,1,"")</f>
        <v>1</v>
      </c>
      <c r="AB100" s="52" t="str">
        <f>IF($AD69&gt;0,INDEX(AB$69:AB$93,$AD69),"")</f>
        <v>Gallant Fox</v>
      </c>
      <c r="AC100" s="13"/>
    </row>
    <row r="101" spans="1:29" ht="12.75">
      <c r="A101" s="53">
        <f aca="true" t="shared" si="61" ref="A101:Z101">IF($AD70&gt;0,INDEX(A$69:A$93,$AD70),"")</f>
        <v>667</v>
      </c>
      <c r="B101" s="52" t="str">
        <f t="shared" si="61"/>
        <v>Pressure</v>
      </c>
      <c r="C101" s="52" t="str">
        <f t="shared" si="61"/>
        <v>Nickerson</v>
      </c>
      <c r="D101" s="54">
        <f t="shared" si="61"/>
        <v>3</v>
      </c>
      <c r="E101" s="54">
        <f t="shared" si="61"/>
        <v>3</v>
      </c>
      <c r="F101" s="54">
        <f t="shared" si="61"/>
        <v>0</v>
      </c>
      <c r="G101" s="54">
        <f t="shared" si="61"/>
        <v>2</v>
      </c>
      <c r="H101" s="54">
        <f t="shared" si="61"/>
        <v>4</v>
      </c>
      <c r="I101" s="54">
        <f t="shared" si="61"/>
        <v>0</v>
      </c>
      <c r="J101" s="54">
        <f t="shared" si="61"/>
        <v>6</v>
      </c>
      <c r="K101" s="54">
        <f t="shared" si="61"/>
        <v>8</v>
      </c>
      <c r="L101" s="54">
        <f t="shared" si="61"/>
        <v>0</v>
      </c>
      <c r="M101" s="54">
        <f t="shared" si="61"/>
        <v>1</v>
      </c>
      <c r="N101" s="54">
        <f t="shared" si="61"/>
        <v>2</v>
      </c>
      <c r="O101" s="54">
        <f t="shared" si="61"/>
        <v>2</v>
      </c>
      <c r="P101" s="54">
        <f t="shared" si="61"/>
        <v>1</v>
      </c>
      <c r="Q101" s="54">
        <f t="shared" si="61"/>
        <v>3</v>
      </c>
      <c r="R101" s="54">
        <f t="shared" si="61"/>
        <v>2</v>
      </c>
      <c r="S101" s="54">
        <f t="shared" si="61"/>
        <v>9</v>
      </c>
      <c r="T101" s="54">
        <f t="shared" si="61"/>
        <v>11</v>
      </c>
      <c r="U101" s="54">
        <f t="shared" si="61"/>
        <v>2</v>
      </c>
      <c r="V101" s="54">
        <f t="shared" si="61"/>
        <v>0</v>
      </c>
      <c r="W101" s="54">
        <f t="shared" si="61"/>
        <v>59</v>
      </c>
      <c r="X101" s="54">
        <f t="shared" si="61"/>
        <v>11</v>
      </c>
      <c r="Y101" s="54">
        <f t="shared" si="61"/>
        <v>48</v>
      </c>
      <c r="Z101" s="55">
        <f t="shared" si="61"/>
        <v>48.00302</v>
      </c>
      <c r="AA101" s="53">
        <f aca="true" t="shared" si="62" ref="AA101:AA124">IF(AA100&lt;ScoredBoats,AA100+1,"")</f>
        <v>2</v>
      </c>
      <c r="AB101" s="52" t="str">
        <f aca="true" t="shared" si="63" ref="AB101:AB124">IF($AD70&gt;0,INDEX(AB$69:AB$93,$AD70),"")</f>
        <v>Pressure</v>
      </c>
      <c r="AC101" s="13"/>
    </row>
    <row r="102" spans="1:29" ht="12.75">
      <c r="A102" s="53">
        <f aca="true" t="shared" si="64" ref="A102:Z102">IF($AD71&gt;0,INDEX(A$69:A$93,$AD71),"")</f>
        <v>155</v>
      </c>
      <c r="B102" s="52" t="str">
        <f t="shared" si="64"/>
        <v>FKA</v>
      </c>
      <c r="C102" s="52" t="str">
        <f t="shared" si="64"/>
        <v>Beckwith</v>
      </c>
      <c r="D102" s="54">
        <f t="shared" si="64"/>
        <v>8</v>
      </c>
      <c r="E102" s="54">
        <f t="shared" si="64"/>
        <v>5</v>
      </c>
      <c r="F102" s="54">
        <f t="shared" si="64"/>
        <v>0</v>
      </c>
      <c r="G102" s="54">
        <f t="shared" si="64"/>
        <v>8</v>
      </c>
      <c r="H102" s="54">
        <f t="shared" si="64"/>
        <v>7</v>
      </c>
      <c r="I102" s="54">
        <f t="shared" si="64"/>
        <v>0</v>
      </c>
      <c r="J102" s="54">
        <f t="shared" si="64"/>
        <v>3</v>
      </c>
      <c r="K102" s="54">
        <f t="shared" si="64"/>
        <v>3</v>
      </c>
      <c r="L102" s="54">
        <f t="shared" si="64"/>
        <v>0</v>
      </c>
      <c r="M102" s="54">
        <f t="shared" si="64"/>
        <v>10</v>
      </c>
      <c r="N102" s="54">
        <f t="shared" si="64"/>
        <v>1</v>
      </c>
      <c r="O102" s="54">
        <f t="shared" si="64"/>
        <v>3</v>
      </c>
      <c r="P102" s="54">
        <f t="shared" si="64"/>
        <v>2</v>
      </c>
      <c r="Q102" s="54">
        <f t="shared" si="64"/>
        <v>1</v>
      </c>
      <c r="R102" s="54">
        <f t="shared" si="64"/>
        <v>1</v>
      </c>
      <c r="S102" s="54">
        <f t="shared" si="64"/>
        <v>3</v>
      </c>
      <c r="T102" s="54">
        <f t="shared" si="64"/>
        <v>4</v>
      </c>
      <c r="U102" s="54">
        <f t="shared" si="64"/>
        <v>1</v>
      </c>
      <c r="V102" s="54">
        <f t="shared" si="64"/>
        <v>0</v>
      </c>
      <c r="W102" s="54">
        <f t="shared" si="64"/>
        <v>60</v>
      </c>
      <c r="X102" s="54">
        <f t="shared" si="64"/>
        <v>10</v>
      </c>
      <c r="Y102" s="54">
        <f t="shared" si="64"/>
        <v>50</v>
      </c>
      <c r="Z102" s="55">
        <f t="shared" si="64"/>
        <v>50.002010000000006</v>
      </c>
      <c r="AA102" s="53">
        <f t="shared" si="62"/>
        <v>3</v>
      </c>
      <c r="AB102" s="52" t="str">
        <f t="shared" si="63"/>
        <v>FKA</v>
      </c>
      <c r="AC102" s="13"/>
    </row>
    <row r="103" spans="1:29" ht="12.75">
      <c r="A103" s="53">
        <f aca="true" t="shared" si="65" ref="A103:Z103">IF($AD72&gt;0,INDEX(A$69:A$93,$AD72),"")</f>
        <v>265</v>
      </c>
      <c r="B103" s="52" t="str">
        <f t="shared" si="65"/>
        <v>Gostosa</v>
      </c>
      <c r="C103" s="52" t="str">
        <f t="shared" si="65"/>
        <v>Hayes/Kirchhoff</v>
      </c>
      <c r="D103" s="54">
        <f t="shared" si="65"/>
        <v>4</v>
      </c>
      <c r="E103" s="54">
        <f t="shared" si="65"/>
        <v>12</v>
      </c>
      <c r="F103" s="54">
        <f t="shared" si="65"/>
        <v>0</v>
      </c>
      <c r="G103" s="54">
        <f t="shared" si="65"/>
        <v>3</v>
      </c>
      <c r="H103" s="54">
        <f t="shared" si="65"/>
        <v>16</v>
      </c>
      <c r="I103" s="54">
        <f t="shared" si="65"/>
        <v>0</v>
      </c>
      <c r="J103" s="54">
        <f t="shared" si="65"/>
        <v>1</v>
      </c>
      <c r="K103" s="54">
        <f t="shared" si="65"/>
        <v>4</v>
      </c>
      <c r="L103" s="54">
        <f t="shared" si="65"/>
        <v>0</v>
      </c>
      <c r="M103" s="54">
        <f t="shared" si="65"/>
        <v>12</v>
      </c>
      <c r="N103" s="54">
        <f t="shared" si="65"/>
        <v>6</v>
      </c>
      <c r="O103" s="54">
        <f t="shared" si="65"/>
        <v>5</v>
      </c>
      <c r="P103" s="54">
        <f t="shared" si="65"/>
        <v>4</v>
      </c>
      <c r="Q103" s="54">
        <f t="shared" si="65"/>
        <v>12</v>
      </c>
      <c r="R103" s="54">
        <f t="shared" si="65"/>
        <v>9</v>
      </c>
      <c r="S103" s="54">
        <f t="shared" si="65"/>
        <v>2</v>
      </c>
      <c r="T103" s="54">
        <f t="shared" si="65"/>
        <v>1</v>
      </c>
      <c r="U103" s="54">
        <f t="shared" si="65"/>
        <v>4</v>
      </c>
      <c r="V103" s="54">
        <f t="shared" si="65"/>
        <v>0</v>
      </c>
      <c r="W103" s="54">
        <f t="shared" si="65"/>
        <v>95</v>
      </c>
      <c r="X103" s="54">
        <f t="shared" si="65"/>
        <v>16</v>
      </c>
      <c r="Y103" s="54">
        <f t="shared" si="65"/>
        <v>79</v>
      </c>
      <c r="Z103" s="55">
        <f t="shared" si="65"/>
        <v>79.00404</v>
      </c>
      <c r="AA103" s="53">
        <f t="shared" si="62"/>
        <v>4</v>
      </c>
      <c r="AB103" s="52" t="str">
        <f t="shared" si="63"/>
        <v>Gostosa</v>
      </c>
      <c r="AC103" s="13"/>
    </row>
    <row r="104" spans="1:29" ht="12.75">
      <c r="A104" s="53">
        <f aca="true" t="shared" si="66" ref="A104:Z104">IF($AD73&gt;0,INDEX(A$69:A$93,$AD73),"")</f>
        <v>52</v>
      </c>
      <c r="B104" s="52" t="str">
        <f t="shared" si="66"/>
        <v>He's Baaack!</v>
      </c>
      <c r="C104" s="52" t="str">
        <f t="shared" si="66"/>
        <v>Knowles</v>
      </c>
      <c r="D104" s="54">
        <f t="shared" si="66"/>
        <v>6</v>
      </c>
      <c r="E104" s="54">
        <f t="shared" si="66"/>
        <v>1</v>
      </c>
      <c r="F104" s="54">
        <f t="shared" si="66"/>
        <v>0</v>
      </c>
      <c r="G104" s="54">
        <f t="shared" si="66"/>
        <v>7</v>
      </c>
      <c r="H104" s="54">
        <f t="shared" si="66"/>
        <v>2</v>
      </c>
      <c r="I104" s="54">
        <f t="shared" si="66"/>
        <v>0</v>
      </c>
      <c r="J104" s="54">
        <f t="shared" si="66"/>
        <v>10</v>
      </c>
      <c r="K104" s="54">
        <f t="shared" si="66"/>
        <v>12</v>
      </c>
      <c r="L104" s="54">
        <f t="shared" si="66"/>
        <v>0</v>
      </c>
      <c r="M104" s="54">
        <f t="shared" si="66"/>
        <v>6</v>
      </c>
      <c r="N104" s="54">
        <f t="shared" si="66"/>
        <v>4</v>
      </c>
      <c r="O104" s="54">
        <f t="shared" si="66"/>
        <v>4</v>
      </c>
      <c r="P104" s="54">
        <f t="shared" si="66"/>
        <v>11</v>
      </c>
      <c r="Q104" s="54">
        <f t="shared" si="66"/>
        <v>9</v>
      </c>
      <c r="R104" s="54">
        <f t="shared" si="66"/>
        <v>7</v>
      </c>
      <c r="S104" s="54">
        <f t="shared" si="66"/>
        <v>7</v>
      </c>
      <c r="T104" s="54">
        <f t="shared" si="66"/>
        <v>2</v>
      </c>
      <c r="U104" s="54">
        <f t="shared" si="66"/>
        <v>8</v>
      </c>
      <c r="V104" s="54">
        <f t="shared" si="66"/>
        <v>0</v>
      </c>
      <c r="W104" s="54">
        <f t="shared" si="66"/>
        <v>96</v>
      </c>
      <c r="X104" s="54">
        <f t="shared" si="66"/>
        <v>12</v>
      </c>
      <c r="Y104" s="54">
        <f t="shared" si="66"/>
        <v>84</v>
      </c>
      <c r="Z104" s="55">
        <f t="shared" si="66"/>
        <v>84.00507999999999</v>
      </c>
      <c r="AA104" s="53">
        <f t="shared" si="62"/>
        <v>5</v>
      </c>
      <c r="AB104" s="52" t="str">
        <f t="shared" si="63"/>
        <v>He's Baaack!</v>
      </c>
      <c r="AC104" s="13"/>
    </row>
    <row r="105" spans="1:29" ht="12.75">
      <c r="A105" s="53">
        <f aca="true" t="shared" si="67" ref="A105:Z105">IF($AD74&gt;0,INDEX(A$69:A$93,$AD74),"")</f>
        <v>158</v>
      </c>
      <c r="B105" s="52" t="str">
        <f t="shared" si="67"/>
        <v>Excitable Boy</v>
      </c>
      <c r="C105" s="52" t="str">
        <f t="shared" si="67"/>
        <v>Delgado/Philpot</v>
      </c>
      <c r="D105" s="54">
        <f t="shared" si="67"/>
        <v>2</v>
      </c>
      <c r="E105" s="54">
        <f t="shared" si="67"/>
        <v>11</v>
      </c>
      <c r="F105" s="54">
        <f t="shared" si="67"/>
        <v>0</v>
      </c>
      <c r="G105" s="54">
        <f t="shared" si="67"/>
        <v>4</v>
      </c>
      <c r="H105" s="54">
        <f t="shared" si="67"/>
        <v>5</v>
      </c>
      <c r="I105" s="54">
        <f t="shared" si="67"/>
        <v>0</v>
      </c>
      <c r="J105" s="54">
        <f t="shared" si="67"/>
        <v>9</v>
      </c>
      <c r="K105" s="54">
        <f t="shared" si="67"/>
        <v>10</v>
      </c>
      <c r="L105" s="54">
        <f t="shared" si="67"/>
        <v>0</v>
      </c>
      <c r="M105" s="54">
        <f t="shared" si="67"/>
        <v>2</v>
      </c>
      <c r="N105" s="54">
        <f t="shared" si="67"/>
        <v>5</v>
      </c>
      <c r="O105" s="54">
        <f t="shared" si="67"/>
        <v>8</v>
      </c>
      <c r="P105" s="54">
        <f t="shared" si="67"/>
        <v>7</v>
      </c>
      <c r="Q105" s="54">
        <f t="shared" si="67"/>
        <v>5</v>
      </c>
      <c r="R105" s="54">
        <f t="shared" si="67"/>
        <v>10</v>
      </c>
      <c r="S105" s="54">
        <f t="shared" si="67"/>
        <v>10</v>
      </c>
      <c r="T105" s="54">
        <f t="shared" si="67"/>
        <v>3</v>
      </c>
      <c r="U105" s="54">
        <f t="shared" si="67"/>
        <v>5</v>
      </c>
      <c r="V105" s="54">
        <f t="shared" si="67"/>
        <v>0</v>
      </c>
      <c r="W105" s="54">
        <f t="shared" si="67"/>
        <v>96</v>
      </c>
      <c r="X105" s="54">
        <f t="shared" si="67"/>
        <v>11</v>
      </c>
      <c r="Y105" s="54">
        <f t="shared" si="67"/>
        <v>85</v>
      </c>
      <c r="Z105" s="55">
        <f t="shared" si="67"/>
        <v>85.00805</v>
      </c>
      <c r="AA105" s="53">
        <f t="shared" si="62"/>
        <v>6</v>
      </c>
      <c r="AB105" s="52" t="str">
        <f t="shared" si="63"/>
        <v>Excitable Boy</v>
      </c>
      <c r="AC105" s="13"/>
    </row>
    <row r="106" spans="1:29" ht="12.75">
      <c r="A106" s="53">
        <f aca="true" t="shared" si="68" ref="A106:Z106">IF($AD75&gt;0,INDEX(A$69:A$93,$AD75),"")</f>
        <v>220</v>
      </c>
      <c r="B106" s="52" t="str">
        <f t="shared" si="68"/>
        <v>Stercus Accidit</v>
      </c>
      <c r="C106" s="52" t="str">
        <f t="shared" si="68"/>
        <v>Blais</v>
      </c>
      <c r="D106" s="54">
        <f t="shared" si="68"/>
        <v>7</v>
      </c>
      <c r="E106" s="54">
        <f t="shared" si="68"/>
        <v>2</v>
      </c>
      <c r="F106" s="54">
        <f t="shared" si="68"/>
        <v>0</v>
      </c>
      <c r="G106" s="54">
        <f t="shared" si="68"/>
        <v>5</v>
      </c>
      <c r="H106" s="54">
        <f t="shared" si="68"/>
        <v>3</v>
      </c>
      <c r="I106" s="54">
        <f t="shared" si="68"/>
        <v>0</v>
      </c>
      <c r="J106" s="54">
        <f t="shared" si="68"/>
        <v>4</v>
      </c>
      <c r="K106" s="54">
        <f t="shared" si="68"/>
        <v>1</v>
      </c>
      <c r="L106" s="54">
        <f t="shared" si="68"/>
        <v>0</v>
      </c>
      <c r="M106" s="54">
        <f t="shared" si="68"/>
        <v>11</v>
      </c>
      <c r="N106" s="54">
        <f t="shared" si="68"/>
        <v>10</v>
      </c>
      <c r="O106" s="54">
        <f t="shared" si="68"/>
        <v>11</v>
      </c>
      <c r="P106" s="54">
        <f t="shared" si="68"/>
        <v>10</v>
      </c>
      <c r="Q106" s="54">
        <f t="shared" si="68"/>
        <v>6</v>
      </c>
      <c r="R106" s="54">
        <f t="shared" si="68"/>
        <v>6</v>
      </c>
      <c r="S106" s="54">
        <f t="shared" si="68"/>
        <v>6</v>
      </c>
      <c r="T106" s="54">
        <f t="shared" si="68"/>
        <v>7</v>
      </c>
      <c r="U106" s="54">
        <f t="shared" si="68"/>
        <v>11</v>
      </c>
      <c r="V106" s="54">
        <f t="shared" si="68"/>
        <v>0</v>
      </c>
      <c r="W106" s="54">
        <f t="shared" si="68"/>
        <v>100</v>
      </c>
      <c r="X106" s="54">
        <f t="shared" si="68"/>
        <v>11</v>
      </c>
      <c r="Y106" s="54">
        <f t="shared" si="68"/>
        <v>89</v>
      </c>
      <c r="Z106" s="55">
        <f t="shared" si="68"/>
        <v>89.00611</v>
      </c>
      <c r="AA106" s="53">
        <f t="shared" si="62"/>
        <v>7</v>
      </c>
      <c r="AB106" s="52" t="str">
        <f t="shared" si="63"/>
        <v>Stercus Accidit</v>
      </c>
      <c r="AC106" s="13"/>
    </row>
    <row r="107" spans="1:29" ht="12.75">
      <c r="A107" s="53">
        <f aca="true" t="shared" si="69" ref="A107:Z107">IF($AD76&gt;0,INDEX(A$69:A$93,$AD76),"")</f>
        <v>485</v>
      </c>
      <c r="B107" s="52" t="str">
        <f t="shared" si="69"/>
        <v>Argo III</v>
      </c>
      <c r="C107" s="52" t="str">
        <f t="shared" si="69"/>
        <v>Thompson</v>
      </c>
      <c r="D107" s="54">
        <f t="shared" si="69"/>
        <v>9</v>
      </c>
      <c r="E107" s="54">
        <f t="shared" si="69"/>
        <v>15</v>
      </c>
      <c r="F107" s="54">
        <f t="shared" si="69"/>
        <v>0</v>
      </c>
      <c r="G107" s="54">
        <f t="shared" si="69"/>
        <v>6</v>
      </c>
      <c r="H107" s="54">
        <f t="shared" si="69"/>
        <v>13</v>
      </c>
      <c r="I107" s="54">
        <f t="shared" si="69"/>
        <v>0</v>
      </c>
      <c r="J107" s="54">
        <f t="shared" si="69"/>
        <v>5</v>
      </c>
      <c r="K107" s="54">
        <f t="shared" si="69"/>
        <v>7</v>
      </c>
      <c r="L107" s="54">
        <f t="shared" si="69"/>
        <v>0</v>
      </c>
      <c r="M107" s="54">
        <f t="shared" si="69"/>
        <v>5</v>
      </c>
      <c r="N107" s="54">
        <f t="shared" si="69"/>
        <v>7</v>
      </c>
      <c r="O107" s="54">
        <f t="shared" si="69"/>
        <v>10</v>
      </c>
      <c r="P107" s="54">
        <f t="shared" si="69"/>
        <v>6</v>
      </c>
      <c r="Q107" s="54">
        <f t="shared" si="69"/>
        <v>14</v>
      </c>
      <c r="R107" s="54">
        <f t="shared" si="69"/>
        <v>4</v>
      </c>
      <c r="S107" s="54">
        <f t="shared" si="69"/>
        <v>1</v>
      </c>
      <c r="T107" s="54">
        <f t="shared" si="69"/>
        <v>6</v>
      </c>
      <c r="U107" s="54">
        <f t="shared" si="69"/>
        <v>3</v>
      </c>
      <c r="V107" s="54">
        <f t="shared" si="69"/>
        <v>0</v>
      </c>
      <c r="W107" s="54">
        <f t="shared" si="69"/>
        <v>111</v>
      </c>
      <c r="X107" s="54">
        <f t="shared" si="69"/>
        <v>15</v>
      </c>
      <c r="Y107" s="54">
        <f t="shared" si="69"/>
        <v>96</v>
      </c>
      <c r="Z107" s="55">
        <f t="shared" si="69"/>
        <v>96.00703</v>
      </c>
      <c r="AA107" s="53">
        <f t="shared" si="62"/>
        <v>8</v>
      </c>
      <c r="AB107" s="52" t="str">
        <f t="shared" si="63"/>
        <v>Argo III</v>
      </c>
      <c r="AC107" s="13"/>
    </row>
    <row r="108" spans="1:29" ht="12.75">
      <c r="A108" s="53">
        <f aca="true" t="shared" si="70" ref="A108:Z108">IF($AD77&gt;0,INDEX(A$69:A$93,$AD77),"")</f>
        <v>591</v>
      </c>
      <c r="B108" s="52" t="str">
        <f t="shared" si="70"/>
        <v>Shamrock VI</v>
      </c>
      <c r="C108" s="52" t="str">
        <f t="shared" si="70"/>
        <v>Mullen</v>
      </c>
      <c r="D108" s="54">
        <f t="shared" si="70"/>
        <v>10</v>
      </c>
      <c r="E108" s="54">
        <f t="shared" si="70"/>
        <v>4</v>
      </c>
      <c r="F108" s="54">
        <f t="shared" si="70"/>
        <v>0</v>
      </c>
      <c r="G108" s="54">
        <f t="shared" si="70"/>
        <v>9</v>
      </c>
      <c r="H108" s="54">
        <f t="shared" si="70"/>
        <v>16</v>
      </c>
      <c r="I108" s="54">
        <f t="shared" si="70"/>
        <v>0</v>
      </c>
      <c r="J108" s="54">
        <f t="shared" si="70"/>
        <v>7</v>
      </c>
      <c r="K108" s="54">
        <f t="shared" si="70"/>
        <v>9</v>
      </c>
      <c r="L108" s="54">
        <f t="shared" si="70"/>
        <v>0</v>
      </c>
      <c r="M108" s="54">
        <f t="shared" si="70"/>
        <v>9</v>
      </c>
      <c r="N108" s="54">
        <f t="shared" si="70"/>
        <v>8</v>
      </c>
      <c r="O108" s="54">
        <f t="shared" si="70"/>
        <v>7</v>
      </c>
      <c r="P108" s="54">
        <f t="shared" si="70"/>
        <v>9</v>
      </c>
      <c r="Q108" s="54">
        <f t="shared" si="70"/>
        <v>4</v>
      </c>
      <c r="R108" s="54">
        <f t="shared" si="70"/>
        <v>5</v>
      </c>
      <c r="S108" s="54">
        <f t="shared" si="70"/>
        <v>8</v>
      </c>
      <c r="T108" s="54">
        <f t="shared" si="70"/>
        <v>9</v>
      </c>
      <c r="U108" s="54">
        <f t="shared" si="70"/>
        <v>13</v>
      </c>
      <c r="V108" s="54">
        <f t="shared" si="70"/>
        <v>0</v>
      </c>
      <c r="W108" s="54">
        <f t="shared" si="70"/>
        <v>127</v>
      </c>
      <c r="X108" s="54">
        <f t="shared" si="70"/>
        <v>16</v>
      </c>
      <c r="Y108" s="54">
        <f t="shared" si="70"/>
        <v>111</v>
      </c>
      <c r="Z108" s="55">
        <f t="shared" si="70"/>
        <v>111.01013</v>
      </c>
      <c r="AA108" s="53">
        <f t="shared" si="62"/>
        <v>9</v>
      </c>
      <c r="AB108" s="52" t="str">
        <f t="shared" si="63"/>
        <v>Shamrock VI</v>
      </c>
      <c r="AC108" s="13"/>
    </row>
    <row r="109" spans="1:29" ht="12.75">
      <c r="A109" s="53">
        <f aca="true" t="shared" si="71" ref="A109:Z109">IF($AD78&gt;0,INDEX(A$69:A$93,$AD78),"")</f>
        <v>205</v>
      </c>
      <c r="B109" s="52" t="str">
        <f t="shared" si="71"/>
        <v>The Office</v>
      </c>
      <c r="C109" s="52" t="str">
        <f t="shared" si="71"/>
        <v>Coneys</v>
      </c>
      <c r="D109" s="54">
        <f t="shared" si="71"/>
        <v>14</v>
      </c>
      <c r="E109" s="54">
        <f t="shared" si="71"/>
        <v>8</v>
      </c>
      <c r="F109" s="54">
        <f t="shared" si="71"/>
        <v>0</v>
      </c>
      <c r="G109" s="54">
        <f t="shared" si="71"/>
        <v>15</v>
      </c>
      <c r="H109" s="54">
        <f t="shared" si="71"/>
        <v>8</v>
      </c>
      <c r="I109" s="54">
        <f t="shared" si="71"/>
        <v>0</v>
      </c>
      <c r="J109" s="54">
        <f t="shared" si="71"/>
        <v>11</v>
      </c>
      <c r="K109" s="54">
        <f t="shared" si="71"/>
        <v>5</v>
      </c>
      <c r="L109" s="54">
        <f t="shared" si="71"/>
        <v>0</v>
      </c>
      <c r="M109" s="54">
        <f t="shared" si="71"/>
        <v>4</v>
      </c>
      <c r="N109" s="54">
        <f t="shared" si="71"/>
        <v>14</v>
      </c>
      <c r="O109" s="54">
        <f t="shared" si="71"/>
        <v>12</v>
      </c>
      <c r="P109" s="54">
        <f t="shared" si="71"/>
        <v>8</v>
      </c>
      <c r="Q109" s="54">
        <f t="shared" si="71"/>
        <v>10</v>
      </c>
      <c r="R109" s="54">
        <f t="shared" si="71"/>
        <v>8</v>
      </c>
      <c r="S109" s="54">
        <f t="shared" si="71"/>
        <v>12</v>
      </c>
      <c r="T109" s="54">
        <f t="shared" si="71"/>
        <v>8</v>
      </c>
      <c r="U109" s="54">
        <f t="shared" si="71"/>
        <v>10</v>
      </c>
      <c r="V109" s="54">
        <f t="shared" si="71"/>
        <v>0</v>
      </c>
      <c r="W109" s="54">
        <f t="shared" si="71"/>
        <v>147</v>
      </c>
      <c r="X109" s="54">
        <f t="shared" si="71"/>
        <v>15</v>
      </c>
      <c r="Y109" s="54">
        <f t="shared" si="71"/>
        <v>132</v>
      </c>
      <c r="Z109" s="55">
        <f t="shared" si="71"/>
        <v>132.0111</v>
      </c>
      <c r="AA109" s="53">
        <f t="shared" si="62"/>
        <v>10</v>
      </c>
      <c r="AB109" s="52" t="str">
        <f t="shared" si="63"/>
        <v>The Office</v>
      </c>
      <c r="AC109" s="13"/>
    </row>
    <row r="110" spans="1:29" ht="12.75">
      <c r="A110" s="53">
        <f aca="true" t="shared" si="72" ref="A110:Z110">IF($AD79&gt;0,INDEX(A$69:A$93,$AD79),"")</f>
        <v>676</v>
      </c>
      <c r="B110" s="52" t="str">
        <f t="shared" si="72"/>
        <v>Paradox</v>
      </c>
      <c r="C110" s="52" t="str">
        <f t="shared" si="72"/>
        <v>Stowe</v>
      </c>
      <c r="D110" s="54">
        <f t="shared" si="72"/>
        <v>12</v>
      </c>
      <c r="E110" s="54">
        <f t="shared" si="72"/>
        <v>10</v>
      </c>
      <c r="F110" s="54">
        <f t="shared" si="72"/>
        <v>0</v>
      </c>
      <c r="G110" s="54">
        <f t="shared" si="72"/>
        <v>11</v>
      </c>
      <c r="H110" s="54">
        <f t="shared" si="72"/>
        <v>12</v>
      </c>
      <c r="I110" s="54">
        <f t="shared" si="72"/>
        <v>0</v>
      </c>
      <c r="J110" s="54">
        <f t="shared" si="72"/>
        <v>13</v>
      </c>
      <c r="K110" s="54">
        <f t="shared" si="72"/>
        <v>6</v>
      </c>
      <c r="L110" s="54">
        <f t="shared" si="72"/>
        <v>0</v>
      </c>
      <c r="M110" s="54">
        <f t="shared" si="72"/>
        <v>3</v>
      </c>
      <c r="N110" s="54">
        <f t="shared" si="72"/>
        <v>11</v>
      </c>
      <c r="O110" s="54">
        <f t="shared" si="72"/>
        <v>6</v>
      </c>
      <c r="P110" s="54">
        <f t="shared" si="72"/>
        <v>12</v>
      </c>
      <c r="Q110" s="54">
        <f t="shared" si="72"/>
        <v>8</v>
      </c>
      <c r="R110" s="54">
        <f t="shared" si="72"/>
        <v>11</v>
      </c>
      <c r="S110" s="54">
        <f t="shared" si="72"/>
        <v>11</v>
      </c>
      <c r="T110" s="54">
        <f t="shared" si="72"/>
        <v>10</v>
      </c>
      <c r="U110" s="54">
        <f t="shared" si="72"/>
        <v>12</v>
      </c>
      <c r="V110" s="54">
        <f t="shared" si="72"/>
        <v>0</v>
      </c>
      <c r="W110" s="54">
        <f t="shared" si="72"/>
        <v>148</v>
      </c>
      <c r="X110" s="54">
        <f t="shared" si="72"/>
        <v>13</v>
      </c>
      <c r="Y110" s="54">
        <f t="shared" si="72"/>
        <v>135</v>
      </c>
      <c r="Z110" s="55">
        <f t="shared" si="72"/>
        <v>135.00912</v>
      </c>
      <c r="AA110" s="53">
        <f t="shared" si="62"/>
        <v>11</v>
      </c>
      <c r="AB110" s="52" t="str">
        <f t="shared" si="63"/>
        <v>Paradox</v>
      </c>
      <c r="AC110" s="13"/>
    </row>
    <row r="111" spans="1:29" ht="12.75">
      <c r="A111" s="53">
        <f aca="true" t="shared" si="73" ref="A111:Z111">IF($AD80&gt;0,INDEX(A$69:A$93,$AD80),"")</f>
        <v>175</v>
      </c>
      <c r="B111" s="52" t="str">
        <f t="shared" si="73"/>
        <v>Over the Edge</v>
      </c>
      <c r="C111" s="52" t="str">
        <f t="shared" si="73"/>
        <v>Scott</v>
      </c>
      <c r="D111" s="54">
        <f t="shared" si="73"/>
        <v>13</v>
      </c>
      <c r="E111" s="54">
        <f t="shared" si="73"/>
        <v>9</v>
      </c>
      <c r="F111" s="54">
        <f t="shared" si="73"/>
        <v>0</v>
      </c>
      <c r="G111" s="54">
        <f t="shared" si="73"/>
        <v>10</v>
      </c>
      <c r="H111" s="54">
        <f t="shared" si="73"/>
        <v>9</v>
      </c>
      <c r="I111" s="54">
        <f t="shared" si="73"/>
        <v>0</v>
      </c>
      <c r="J111" s="54">
        <f t="shared" si="73"/>
        <v>8</v>
      </c>
      <c r="K111" s="54">
        <f t="shared" si="73"/>
        <v>13</v>
      </c>
      <c r="L111" s="54">
        <f t="shared" si="73"/>
        <v>0</v>
      </c>
      <c r="M111" s="54">
        <f t="shared" si="73"/>
        <v>8</v>
      </c>
      <c r="N111" s="54">
        <f t="shared" si="73"/>
        <v>12</v>
      </c>
      <c r="O111" s="54">
        <f t="shared" si="73"/>
        <v>13</v>
      </c>
      <c r="P111" s="54">
        <f t="shared" si="73"/>
        <v>13</v>
      </c>
      <c r="Q111" s="54">
        <f t="shared" si="73"/>
        <v>11</v>
      </c>
      <c r="R111" s="54">
        <f t="shared" si="73"/>
        <v>12</v>
      </c>
      <c r="S111" s="54">
        <f t="shared" si="73"/>
        <v>5</v>
      </c>
      <c r="T111" s="54">
        <f t="shared" si="73"/>
        <v>5</v>
      </c>
      <c r="U111" s="54">
        <f t="shared" si="73"/>
        <v>9</v>
      </c>
      <c r="V111" s="54">
        <f t="shared" si="73"/>
        <v>0</v>
      </c>
      <c r="W111" s="54">
        <f t="shared" si="73"/>
        <v>150</v>
      </c>
      <c r="X111" s="54">
        <f t="shared" si="73"/>
        <v>13</v>
      </c>
      <c r="Y111" s="54">
        <f t="shared" si="73"/>
        <v>137</v>
      </c>
      <c r="Z111" s="55">
        <f t="shared" si="73"/>
        <v>137.01209</v>
      </c>
      <c r="AA111" s="53">
        <f t="shared" si="62"/>
        <v>12</v>
      </c>
      <c r="AB111" s="52" t="str">
        <f t="shared" si="63"/>
        <v>Over the Edge</v>
      </c>
      <c r="AC111" s="13"/>
    </row>
    <row r="112" spans="1:29" ht="12.75">
      <c r="A112" s="53">
        <f aca="true" t="shared" si="74" ref="A112:Z112">IF($AD81&gt;0,INDEX(A$69:A$93,$AD81),"")</f>
        <v>679</v>
      </c>
      <c r="B112" s="52" t="str">
        <f t="shared" si="74"/>
        <v>Misty-two-six</v>
      </c>
      <c r="C112" s="52" t="str">
        <f t="shared" si="74"/>
        <v>Sibson</v>
      </c>
      <c r="D112" s="54">
        <f t="shared" si="74"/>
        <v>15</v>
      </c>
      <c r="E112" s="54">
        <f t="shared" si="74"/>
        <v>14</v>
      </c>
      <c r="F112" s="54">
        <f t="shared" si="74"/>
        <v>0</v>
      </c>
      <c r="G112" s="54">
        <f t="shared" si="74"/>
        <v>14</v>
      </c>
      <c r="H112" s="54">
        <f t="shared" si="74"/>
        <v>6</v>
      </c>
      <c r="I112" s="54">
        <f t="shared" si="74"/>
        <v>0</v>
      </c>
      <c r="J112" s="54">
        <f t="shared" si="74"/>
        <v>12</v>
      </c>
      <c r="K112" s="54">
        <f t="shared" si="74"/>
        <v>11</v>
      </c>
      <c r="L112" s="54">
        <f t="shared" si="74"/>
        <v>0</v>
      </c>
      <c r="M112" s="54">
        <f t="shared" si="74"/>
        <v>14</v>
      </c>
      <c r="N112" s="54">
        <f t="shared" si="74"/>
        <v>9</v>
      </c>
      <c r="O112" s="54">
        <f t="shared" si="74"/>
        <v>9</v>
      </c>
      <c r="P112" s="54">
        <f t="shared" si="74"/>
        <v>5</v>
      </c>
      <c r="Q112" s="54">
        <f t="shared" si="74"/>
        <v>7</v>
      </c>
      <c r="R112" s="54">
        <f t="shared" si="74"/>
        <v>14</v>
      </c>
      <c r="S112" s="54">
        <f t="shared" si="74"/>
        <v>13</v>
      </c>
      <c r="T112" s="54">
        <f t="shared" si="74"/>
        <v>13</v>
      </c>
      <c r="U112" s="54">
        <f t="shared" si="74"/>
        <v>7</v>
      </c>
      <c r="V112" s="54">
        <f t="shared" si="74"/>
        <v>0</v>
      </c>
      <c r="W112" s="54">
        <f t="shared" si="74"/>
        <v>163</v>
      </c>
      <c r="X112" s="54">
        <f t="shared" si="74"/>
        <v>15</v>
      </c>
      <c r="Y112" s="54">
        <f t="shared" si="74"/>
        <v>148</v>
      </c>
      <c r="Z112" s="55">
        <f t="shared" si="74"/>
        <v>148.01307</v>
      </c>
      <c r="AA112" s="53">
        <f t="shared" si="62"/>
        <v>13</v>
      </c>
      <c r="AB112" s="52" t="str">
        <f t="shared" si="63"/>
        <v>Misty-two-six</v>
      </c>
      <c r="AC112" s="13"/>
    </row>
    <row r="113" spans="1:29" ht="12.75">
      <c r="A113" s="53">
        <f aca="true" t="shared" si="75" ref="A113:Z113">IF($AD82&gt;0,INDEX(A$69:A$93,$AD82),"")</f>
        <v>249</v>
      </c>
      <c r="B113" s="52" t="str">
        <f t="shared" si="75"/>
        <v>Dolce</v>
      </c>
      <c r="C113" s="52" t="str">
        <f t="shared" si="75"/>
        <v>Sonn</v>
      </c>
      <c r="D113" s="54">
        <f t="shared" si="75"/>
        <v>5</v>
      </c>
      <c r="E113" s="54">
        <f t="shared" si="75"/>
        <v>7</v>
      </c>
      <c r="F113" s="54">
        <f t="shared" si="75"/>
        <v>0</v>
      </c>
      <c r="G113" s="54">
        <f t="shared" si="75"/>
        <v>12</v>
      </c>
      <c r="H113" s="54">
        <f t="shared" si="75"/>
        <v>10</v>
      </c>
      <c r="I113" s="54">
        <f t="shared" si="75"/>
        <v>0</v>
      </c>
      <c r="J113" s="54">
        <f t="shared" si="75"/>
        <v>14</v>
      </c>
      <c r="K113" s="54">
        <f t="shared" si="75"/>
        <v>14</v>
      </c>
      <c r="L113" s="54">
        <f t="shared" si="75"/>
        <v>0</v>
      </c>
      <c r="M113" s="54">
        <f t="shared" si="75"/>
        <v>13</v>
      </c>
      <c r="N113" s="54">
        <f t="shared" si="75"/>
        <v>13</v>
      </c>
      <c r="O113" s="54">
        <f t="shared" si="75"/>
        <v>14</v>
      </c>
      <c r="P113" s="54">
        <f t="shared" si="75"/>
        <v>14</v>
      </c>
      <c r="Q113" s="54">
        <f t="shared" si="75"/>
        <v>13</v>
      </c>
      <c r="R113" s="54">
        <f t="shared" si="75"/>
        <v>13</v>
      </c>
      <c r="S113" s="54">
        <f t="shared" si="75"/>
        <v>14</v>
      </c>
      <c r="T113" s="54">
        <f t="shared" si="75"/>
        <v>14</v>
      </c>
      <c r="U113" s="54">
        <f t="shared" si="75"/>
        <v>14</v>
      </c>
      <c r="V113" s="54">
        <f t="shared" si="75"/>
        <v>0</v>
      </c>
      <c r="W113" s="54">
        <f t="shared" si="75"/>
        <v>184</v>
      </c>
      <c r="X113" s="54">
        <f t="shared" si="75"/>
        <v>14</v>
      </c>
      <c r="Y113" s="54">
        <f t="shared" si="75"/>
        <v>170</v>
      </c>
      <c r="Z113" s="55">
        <f t="shared" si="75"/>
        <v>170.01414</v>
      </c>
      <c r="AA113" s="53">
        <f t="shared" si="62"/>
        <v>14</v>
      </c>
      <c r="AB113" s="52" t="str">
        <f t="shared" si="63"/>
        <v>Dolce</v>
      </c>
      <c r="AC113" s="13"/>
    </row>
    <row r="114" spans="1:29" ht="12.75">
      <c r="A114" s="53">
        <f aca="true" t="shared" si="76" ref="A114:Z114">IF($AD83&gt;0,INDEX(A$69:A$93,$AD83),"")</f>
        <v>484</v>
      </c>
      <c r="B114" s="52" t="str">
        <f t="shared" si="76"/>
        <v>Jolly Mon</v>
      </c>
      <c r="C114" s="52" t="str">
        <f t="shared" si="76"/>
        <v>LaVin/Rochlis</v>
      </c>
      <c r="D114" s="54">
        <f t="shared" si="76"/>
        <v>11</v>
      </c>
      <c r="E114" s="54">
        <f t="shared" si="76"/>
        <v>6</v>
      </c>
      <c r="F114" s="54">
        <f t="shared" si="76"/>
        <v>0</v>
      </c>
      <c r="G114" s="54">
        <f t="shared" si="76"/>
        <v>13</v>
      </c>
      <c r="H114" s="54">
        <f t="shared" si="76"/>
        <v>11</v>
      </c>
      <c r="I114" s="54">
        <f t="shared" si="76"/>
        <v>0</v>
      </c>
      <c r="J114" s="54">
        <f t="shared" si="76"/>
        <v>15</v>
      </c>
      <c r="K114" s="54">
        <f t="shared" si="76"/>
        <v>15</v>
      </c>
      <c r="L114" s="54">
        <f t="shared" si="76"/>
        <v>0</v>
      </c>
      <c r="M114" s="54">
        <f t="shared" si="76"/>
        <v>7</v>
      </c>
      <c r="N114" s="54" t="str">
        <f t="shared" si="76"/>
        <v>bye</v>
      </c>
      <c r="O114" s="54" t="str">
        <f t="shared" si="76"/>
        <v>bye</v>
      </c>
      <c r="P114" s="54" t="str">
        <f t="shared" si="76"/>
        <v>bye</v>
      </c>
      <c r="Q114" s="54" t="str">
        <f t="shared" si="76"/>
        <v>bye</v>
      </c>
      <c r="R114" s="54">
        <f t="shared" si="76"/>
        <v>15</v>
      </c>
      <c r="S114" s="54">
        <f t="shared" si="76"/>
        <v>15</v>
      </c>
      <c r="T114" s="54">
        <f t="shared" si="76"/>
        <v>15</v>
      </c>
      <c r="U114" s="54">
        <f t="shared" si="76"/>
        <v>15</v>
      </c>
      <c r="V114" s="54">
        <f t="shared" si="76"/>
        <v>4</v>
      </c>
      <c r="W114" s="54">
        <f t="shared" si="76"/>
        <v>138</v>
      </c>
      <c r="X114" s="54">
        <f t="shared" si="76"/>
        <v>15</v>
      </c>
      <c r="Y114" s="54">
        <f t="shared" si="76"/>
        <v>123</v>
      </c>
      <c r="Z114" s="55">
        <f t="shared" si="76"/>
        <v>172.21514999999997</v>
      </c>
      <c r="AA114" s="53">
        <f t="shared" si="62"/>
        <v>15</v>
      </c>
      <c r="AB114" s="52" t="str">
        <f t="shared" si="63"/>
        <v>Jolly Mon</v>
      </c>
      <c r="AC114" s="13"/>
    </row>
    <row r="115" spans="1:29" ht="12.75">
      <c r="A115" s="53">
        <f aca="true" t="shared" si="77" ref="A115:Z115">IF($AD84&gt;0,INDEX(A$69:A$93,$AD84),"")</f>
      </c>
      <c r="B115" s="52">
        <f t="shared" si="77"/>
      </c>
      <c r="C115" s="52">
        <f t="shared" si="77"/>
      </c>
      <c r="D115" s="54">
        <f t="shared" si="77"/>
      </c>
      <c r="E115" s="54">
        <f t="shared" si="77"/>
      </c>
      <c r="F115" s="54">
        <f t="shared" si="77"/>
      </c>
      <c r="G115" s="54">
        <f t="shared" si="77"/>
      </c>
      <c r="H115" s="54">
        <f t="shared" si="77"/>
      </c>
      <c r="I115" s="54">
        <f t="shared" si="77"/>
      </c>
      <c r="J115" s="54">
        <f t="shared" si="77"/>
      </c>
      <c r="K115" s="54">
        <f t="shared" si="77"/>
      </c>
      <c r="L115" s="54">
        <f t="shared" si="77"/>
      </c>
      <c r="M115" s="54">
        <f t="shared" si="77"/>
      </c>
      <c r="N115" s="54">
        <f t="shared" si="77"/>
      </c>
      <c r="O115" s="54">
        <f t="shared" si="77"/>
      </c>
      <c r="P115" s="54">
        <f t="shared" si="77"/>
      </c>
      <c r="Q115" s="54">
        <f t="shared" si="77"/>
      </c>
      <c r="R115" s="54">
        <f t="shared" si="77"/>
      </c>
      <c r="S115" s="54">
        <f t="shared" si="77"/>
      </c>
      <c r="T115" s="54">
        <f t="shared" si="77"/>
      </c>
      <c r="U115" s="54">
        <f t="shared" si="77"/>
      </c>
      <c r="V115" s="54">
        <f t="shared" si="77"/>
      </c>
      <c r="W115" s="54">
        <f t="shared" si="77"/>
      </c>
      <c r="X115" s="54">
        <f t="shared" si="77"/>
      </c>
      <c r="Y115" s="54">
        <f t="shared" si="77"/>
      </c>
      <c r="Z115" s="55">
        <f t="shared" si="77"/>
      </c>
      <c r="AA115" s="53">
        <f t="shared" si="62"/>
      </c>
      <c r="AB115" s="52">
        <f t="shared" si="63"/>
      </c>
      <c r="AC115" s="13"/>
    </row>
    <row r="116" spans="1:29" ht="12.75">
      <c r="A116" s="53">
        <f aca="true" t="shared" si="78" ref="A116:Z116">IF($AD85&gt;0,INDEX(A$69:A$93,$AD85),"")</f>
      </c>
      <c r="B116" s="52">
        <f t="shared" si="78"/>
      </c>
      <c r="C116" s="52">
        <f t="shared" si="78"/>
      </c>
      <c r="D116" s="54">
        <f t="shared" si="78"/>
      </c>
      <c r="E116" s="54">
        <f t="shared" si="78"/>
      </c>
      <c r="F116" s="54">
        <f t="shared" si="78"/>
      </c>
      <c r="G116" s="54">
        <f t="shared" si="78"/>
      </c>
      <c r="H116" s="54">
        <f t="shared" si="78"/>
      </c>
      <c r="I116" s="54">
        <f t="shared" si="78"/>
      </c>
      <c r="J116" s="54">
        <f t="shared" si="78"/>
      </c>
      <c r="K116" s="54">
        <f t="shared" si="78"/>
      </c>
      <c r="L116" s="54">
        <f t="shared" si="78"/>
      </c>
      <c r="M116" s="54">
        <f t="shared" si="78"/>
      </c>
      <c r="N116" s="54">
        <f t="shared" si="78"/>
      </c>
      <c r="O116" s="54">
        <f t="shared" si="78"/>
      </c>
      <c r="P116" s="54">
        <f t="shared" si="78"/>
      </c>
      <c r="Q116" s="54">
        <f t="shared" si="78"/>
      </c>
      <c r="R116" s="54">
        <f t="shared" si="78"/>
      </c>
      <c r="S116" s="54">
        <f t="shared" si="78"/>
      </c>
      <c r="T116" s="54">
        <f t="shared" si="78"/>
      </c>
      <c r="U116" s="54">
        <f t="shared" si="78"/>
      </c>
      <c r="V116" s="54">
        <f t="shared" si="78"/>
      </c>
      <c r="W116" s="54">
        <f t="shared" si="78"/>
      </c>
      <c r="X116" s="54">
        <f t="shared" si="78"/>
      </c>
      <c r="Y116" s="54">
        <f t="shared" si="78"/>
      </c>
      <c r="Z116" s="55">
        <f t="shared" si="78"/>
      </c>
      <c r="AA116" s="53">
        <f t="shared" si="62"/>
      </c>
      <c r="AB116" s="52">
        <f t="shared" si="63"/>
      </c>
      <c r="AC116" s="13"/>
    </row>
    <row r="117" spans="1:29" ht="12.75">
      <c r="A117" s="53">
        <f aca="true" t="shared" si="79" ref="A117:Z117">IF($AD86&gt;0,INDEX(A$69:A$93,$AD86),"")</f>
      </c>
      <c r="B117" s="52">
        <f t="shared" si="79"/>
      </c>
      <c r="C117" s="52">
        <f t="shared" si="79"/>
      </c>
      <c r="D117" s="54">
        <f t="shared" si="79"/>
      </c>
      <c r="E117" s="54">
        <f t="shared" si="79"/>
      </c>
      <c r="F117" s="54">
        <f t="shared" si="79"/>
      </c>
      <c r="G117" s="54">
        <f t="shared" si="79"/>
      </c>
      <c r="H117" s="54">
        <f t="shared" si="79"/>
      </c>
      <c r="I117" s="54">
        <f t="shared" si="79"/>
      </c>
      <c r="J117" s="54">
        <f t="shared" si="79"/>
      </c>
      <c r="K117" s="54">
        <f t="shared" si="79"/>
      </c>
      <c r="L117" s="54">
        <f t="shared" si="79"/>
      </c>
      <c r="M117" s="54">
        <f t="shared" si="79"/>
      </c>
      <c r="N117" s="54">
        <f t="shared" si="79"/>
      </c>
      <c r="O117" s="54">
        <f t="shared" si="79"/>
      </c>
      <c r="P117" s="54">
        <f t="shared" si="79"/>
      </c>
      <c r="Q117" s="54">
        <f t="shared" si="79"/>
      </c>
      <c r="R117" s="54">
        <f t="shared" si="79"/>
      </c>
      <c r="S117" s="54">
        <f t="shared" si="79"/>
      </c>
      <c r="T117" s="54">
        <f t="shared" si="79"/>
      </c>
      <c r="U117" s="54">
        <f t="shared" si="79"/>
      </c>
      <c r="V117" s="54">
        <f t="shared" si="79"/>
      </c>
      <c r="W117" s="54">
        <f t="shared" si="79"/>
      </c>
      <c r="X117" s="54">
        <f t="shared" si="79"/>
      </c>
      <c r="Y117" s="54">
        <f t="shared" si="79"/>
      </c>
      <c r="Z117" s="55">
        <f t="shared" si="79"/>
      </c>
      <c r="AA117" s="53">
        <f t="shared" si="62"/>
      </c>
      <c r="AB117" s="52">
        <f t="shared" si="63"/>
      </c>
      <c r="AC117" s="13"/>
    </row>
    <row r="118" spans="1:29" ht="12.75">
      <c r="A118" s="53">
        <f aca="true" t="shared" si="80" ref="A118:Z118">IF($AD87&gt;0,INDEX(A$69:A$93,$AD87),"")</f>
      </c>
      <c r="B118" s="52">
        <f t="shared" si="80"/>
      </c>
      <c r="C118" s="52">
        <f t="shared" si="80"/>
      </c>
      <c r="D118" s="54">
        <f t="shared" si="80"/>
      </c>
      <c r="E118" s="54">
        <f t="shared" si="80"/>
      </c>
      <c r="F118" s="54">
        <f t="shared" si="80"/>
      </c>
      <c r="G118" s="54">
        <f t="shared" si="80"/>
      </c>
      <c r="H118" s="54">
        <f t="shared" si="80"/>
      </c>
      <c r="I118" s="54">
        <f t="shared" si="80"/>
      </c>
      <c r="J118" s="54">
        <f t="shared" si="80"/>
      </c>
      <c r="K118" s="54">
        <f t="shared" si="80"/>
      </c>
      <c r="L118" s="54">
        <f t="shared" si="80"/>
      </c>
      <c r="M118" s="54">
        <f t="shared" si="80"/>
      </c>
      <c r="N118" s="54">
        <f t="shared" si="80"/>
      </c>
      <c r="O118" s="54">
        <f t="shared" si="80"/>
      </c>
      <c r="P118" s="54">
        <f t="shared" si="80"/>
      </c>
      <c r="Q118" s="54">
        <f t="shared" si="80"/>
      </c>
      <c r="R118" s="54">
        <f t="shared" si="80"/>
      </c>
      <c r="S118" s="54">
        <f t="shared" si="80"/>
      </c>
      <c r="T118" s="54">
        <f t="shared" si="80"/>
      </c>
      <c r="U118" s="54">
        <f t="shared" si="80"/>
      </c>
      <c r="V118" s="54">
        <f t="shared" si="80"/>
      </c>
      <c r="W118" s="54">
        <f t="shared" si="80"/>
      </c>
      <c r="X118" s="54">
        <f t="shared" si="80"/>
      </c>
      <c r="Y118" s="54">
        <f t="shared" si="80"/>
      </c>
      <c r="Z118" s="55">
        <f t="shared" si="80"/>
      </c>
      <c r="AA118" s="53">
        <f t="shared" si="62"/>
      </c>
      <c r="AB118" s="52">
        <f t="shared" si="63"/>
      </c>
      <c r="AC118" s="13"/>
    </row>
    <row r="119" spans="1:29" ht="12.75">
      <c r="A119" s="53">
        <f aca="true" t="shared" si="81" ref="A119:Z119">IF($AD88&gt;0,INDEX(A$69:A$93,$AD88),"")</f>
      </c>
      <c r="B119" s="52">
        <f t="shared" si="81"/>
      </c>
      <c r="C119" s="52">
        <f t="shared" si="81"/>
      </c>
      <c r="D119" s="54">
        <f t="shared" si="81"/>
      </c>
      <c r="E119" s="54">
        <f t="shared" si="81"/>
      </c>
      <c r="F119" s="54">
        <f t="shared" si="81"/>
      </c>
      <c r="G119" s="54">
        <f t="shared" si="81"/>
      </c>
      <c r="H119" s="54">
        <f t="shared" si="81"/>
      </c>
      <c r="I119" s="54">
        <f t="shared" si="81"/>
      </c>
      <c r="J119" s="54">
        <f t="shared" si="81"/>
      </c>
      <c r="K119" s="54">
        <f t="shared" si="81"/>
      </c>
      <c r="L119" s="54">
        <f t="shared" si="81"/>
      </c>
      <c r="M119" s="54">
        <f t="shared" si="81"/>
      </c>
      <c r="N119" s="54">
        <f t="shared" si="81"/>
      </c>
      <c r="O119" s="54">
        <f t="shared" si="81"/>
      </c>
      <c r="P119" s="54">
        <f t="shared" si="81"/>
      </c>
      <c r="Q119" s="54">
        <f t="shared" si="81"/>
      </c>
      <c r="R119" s="54">
        <f t="shared" si="81"/>
      </c>
      <c r="S119" s="54">
        <f t="shared" si="81"/>
      </c>
      <c r="T119" s="54">
        <f t="shared" si="81"/>
      </c>
      <c r="U119" s="54">
        <f t="shared" si="81"/>
      </c>
      <c r="V119" s="54">
        <f t="shared" si="81"/>
      </c>
      <c r="W119" s="54">
        <f t="shared" si="81"/>
      </c>
      <c r="X119" s="54">
        <f t="shared" si="81"/>
      </c>
      <c r="Y119" s="54">
        <f t="shared" si="81"/>
      </c>
      <c r="Z119" s="55">
        <f t="shared" si="81"/>
      </c>
      <c r="AA119" s="53">
        <f t="shared" si="62"/>
      </c>
      <c r="AB119" s="52">
        <f t="shared" si="63"/>
      </c>
      <c r="AC119" s="13"/>
    </row>
    <row r="120" spans="1:29" ht="12.75">
      <c r="A120" s="53">
        <f aca="true" t="shared" si="82" ref="A120:Z120">IF($AD89&gt;0,INDEX(A$69:A$93,$AD89),"")</f>
      </c>
      <c r="B120" s="52">
        <f t="shared" si="82"/>
      </c>
      <c r="C120" s="52">
        <f t="shared" si="82"/>
      </c>
      <c r="D120" s="54">
        <f t="shared" si="82"/>
      </c>
      <c r="E120" s="54">
        <f t="shared" si="82"/>
      </c>
      <c r="F120" s="54">
        <f t="shared" si="82"/>
      </c>
      <c r="G120" s="54">
        <f t="shared" si="82"/>
      </c>
      <c r="H120" s="54">
        <f t="shared" si="82"/>
      </c>
      <c r="I120" s="54">
        <f t="shared" si="82"/>
      </c>
      <c r="J120" s="54">
        <f t="shared" si="82"/>
      </c>
      <c r="K120" s="54">
        <f t="shared" si="82"/>
      </c>
      <c r="L120" s="54">
        <f t="shared" si="82"/>
      </c>
      <c r="M120" s="54">
        <f t="shared" si="82"/>
      </c>
      <c r="N120" s="54">
        <f t="shared" si="82"/>
      </c>
      <c r="O120" s="54">
        <f t="shared" si="82"/>
      </c>
      <c r="P120" s="54">
        <f t="shared" si="82"/>
      </c>
      <c r="Q120" s="54">
        <f t="shared" si="82"/>
      </c>
      <c r="R120" s="54">
        <f t="shared" si="82"/>
      </c>
      <c r="S120" s="54">
        <f t="shared" si="82"/>
      </c>
      <c r="T120" s="54">
        <f t="shared" si="82"/>
      </c>
      <c r="U120" s="54">
        <f t="shared" si="82"/>
      </c>
      <c r="V120" s="54">
        <f t="shared" si="82"/>
      </c>
      <c r="W120" s="54">
        <f t="shared" si="82"/>
      </c>
      <c r="X120" s="54">
        <f t="shared" si="82"/>
      </c>
      <c r="Y120" s="54">
        <f t="shared" si="82"/>
      </c>
      <c r="Z120" s="55">
        <f t="shared" si="82"/>
      </c>
      <c r="AA120" s="53">
        <f t="shared" si="62"/>
      </c>
      <c r="AB120" s="52">
        <f t="shared" si="63"/>
      </c>
      <c r="AC120" s="13"/>
    </row>
    <row r="121" spans="1:29" ht="12.75">
      <c r="A121" s="53">
        <f aca="true" t="shared" si="83" ref="A121:Z121">IF($AD90&gt;0,INDEX(A$69:A$93,$AD90),"")</f>
      </c>
      <c r="B121" s="52">
        <f t="shared" si="83"/>
      </c>
      <c r="C121" s="52">
        <f t="shared" si="83"/>
      </c>
      <c r="D121" s="54">
        <f t="shared" si="83"/>
      </c>
      <c r="E121" s="54">
        <f t="shared" si="83"/>
      </c>
      <c r="F121" s="54">
        <f t="shared" si="83"/>
      </c>
      <c r="G121" s="54">
        <f t="shared" si="83"/>
      </c>
      <c r="H121" s="54">
        <f t="shared" si="83"/>
      </c>
      <c r="I121" s="54">
        <f t="shared" si="83"/>
      </c>
      <c r="J121" s="54">
        <f t="shared" si="83"/>
      </c>
      <c r="K121" s="54">
        <f t="shared" si="83"/>
      </c>
      <c r="L121" s="54">
        <f t="shared" si="83"/>
      </c>
      <c r="M121" s="54">
        <f t="shared" si="83"/>
      </c>
      <c r="N121" s="54">
        <f t="shared" si="83"/>
      </c>
      <c r="O121" s="54">
        <f t="shared" si="83"/>
      </c>
      <c r="P121" s="54">
        <f t="shared" si="83"/>
      </c>
      <c r="Q121" s="54">
        <f t="shared" si="83"/>
      </c>
      <c r="R121" s="54">
        <f t="shared" si="83"/>
      </c>
      <c r="S121" s="54">
        <f t="shared" si="83"/>
      </c>
      <c r="T121" s="54">
        <f t="shared" si="83"/>
      </c>
      <c r="U121" s="54">
        <f t="shared" si="83"/>
      </c>
      <c r="V121" s="54">
        <f t="shared" si="83"/>
      </c>
      <c r="W121" s="54">
        <f t="shared" si="83"/>
      </c>
      <c r="X121" s="54">
        <f t="shared" si="83"/>
      </c>
      <c r="Y121" s="54">
        <f t="shared" si="83"/>
      </c>
      <c r="Z121" s="55">
        <f t="shared" si="83"/>
      </c>
      <c r="AA121" s="53">
        <f t="shared" si="62"/>
      </c>
      <c r="AB121" s="52">
        <f t="shared" si="63"/>
      </c>
      <c r="AC121" s="13"/>
    </row>
    <row r="122" spans="1:29" ht="12.75">
      <c r="A122" s="53">
        <f aca="true" t="shared" si="84" ref="A122:Z122">IF($AD91&gt;0,INDEX(A$69:A$93,$AD91),"")</f>
      </c>
      <c r="B122" s="52">
        <f t="shared" si="84"/>
      </c>
      <c r="C122" s="52">
        <f t="shared" si="84"/>
      </c>
      <c r="D122" s="54">
        <f t="shared" si="84"/>
      </c>
      <c r="E122" s="54">
        <f t="shared" si="84"/>
      </c>
      <c r="F122" s="54">
        <f t="shared" si="84"/>
      </c>
      <c r="G122" s="54">
        <f t="shared" si="84"/>
      </c>
      <c r="H122" s="54">
        <f t="shared" si="84"/>
      </c>
      <c r="I122" s="54">
        <f t="shared" si="84"/>
      </c>
      <c r="J122" s="54">
        <f t="shared" si="84"/>
      </c>
      <c r="K122" s="54">
        <f t="shared" si="84"/>
      </c>
      <c r="L122" s="54">
        <f t="shared" si="84"/>
      </c>
      <c r="M122" s="54">
        <f t="shared" si="84"/>
      </c>
      <c r="N122" s="54">
        <f t="shared" si="84"/>
      </c>
      <c r="O122" s="54">
        <f t="shared" si="84"/>
      </c>
      <c r="P122" s="54">
        <f t="shared" si="84"/>
      </c>
      <c r="Q122" s="54">
        <f t="shared" si="84"/>
      </c>
      <c r="R122" s="54">
        <f t="shared" si="84"/>
      </c>
      <c r="S122" s="54">
        <f t="shared" si="84"/>
      </c>
      <c r="T122" s="54">
        <f t="shared" si="84"/>
      </c>
      <c r="U122" s="54">
        <f t="shared" si="84"/>
      </c>
      <c r="V122" s="54">
        <f t="shared" si="84"/>
      </c>
      <c r="W122" s="54">
        <f t="shared" si="84"/>
      </c>
      <c r="X122" s="54">
        <f t="shared" si="84"/>
      </c>
      <c r="Y122" s="54">
        <f t="shared" si="84"/>
      </c>
      <c r="Z122" s="55">
        <f t="shared" si="84"/>
      </c>
      <c r="AA122" s="53">
        <f t="shared" si="62"/>
      </c>
      <c r="AB122" s="52">
        <f t="shared" si="63"/>
      </c>
      <c r="AC122" s="13"/>
    </row>
    <row r="123" spans="1:29" ht="12.75">
      <c r="A123" s="53">
        <f aca="true" t="shared" si="85" ref="A123:Z123">IF($AD92&gt;0,INDEX(A$69:A$93,$AD92),"")</f>
      </c>
      <c r="B123" s="52">
        <f t="shared" si="85"/>
      </c>
      <c r="C123" s="52">
        <f t="shared" si="85"/>
      </c>
      <c r="D123" s="54">
        <f t="shared" si="85"/>
      </c>
      <c r="E123" s="54">
        <f t="shared" si="85"/>
      </c>
      <c r="F123" s="54">
        <f t="shared" si="85"/>
      </c>
      <c r="G123" s="54">
        <f t="shared" si="85"/>
      </c>
      <c r="H123" s="54">
        <f t="shared" si="85"/>
      </c>
      <c r="I123" s="54">
        <f t="shared" si="85"/>
      </c>
      <c r="J123" s="54">
        <f t="shared" si="85"/>
      </c>
      <c r="K123" s="54">
        <f t="shared" si="85"/>
      </c>
      <c r="L123" s="54">
        <f t="shared" si="85"/>
      </c>
      <c r="M123" s="54">
        <f t="shared" si="85"/>
      </c>
      <c r="N123" s="54">
        <f t="shared" si="85"/>
      </c>
      <c r="O123" s="54">
        <f t="shared" si="85"/>
      </c>
      <c r="P123" s="54">
        <f t="shared" si="85"/>
      </c>
      <c r="Q123" s="54">
        <f t="shared" si="85"/>
      </c>
      <c r="R123" s="54">
        <f t="shared" si="85"/>
      </c>
      <c r="S123" s="54">
        <f t="shared" si="85"/>
      </c>
      <c r="T123" s="54">
        <f t="shared" si="85"/>
      </c>
      <c r="U123" s="54">
        <f t="shared" si="85"/>
      </c>
      <c r="V123" s="54">
        <f t="shared" si="85"/>
      </c>
      <c r="W123" s="54">
        <f t="shared" si="85"/>
      </c>
      <c r="X123" s="54">
        <f t="shared" si="85"/>
      </c>
      <c r="Y123" s="54">
        <f t="shared" si="85"/>
      </c>
      <c r="Z123" s="55">
        <f t="shared" si="85"/>
      </c>
      <c r="AA123" s="53">
        <f t="shared" si="62"/>
      </c>
      <c r="AB123" s="52">
        <f t="shared" si="63"/>
      </c>
      <c r="AC123" s="13"/>
    </row>
    <row r="124" spans="1:29" ht="12.75">
      <c r="A124" s="53">
        <f aca="true" t="shared" si="86" ref="A124:Z124">IF($AD93&gt;0,INDEX(A$69:A$93,$AD93),"")</f>
      </c>
      <c r="B124" s="52">
        <f t="shared" si="86"/>
      </c>
      <c r="C124" s="52">
        <f t="shared" si="86"/>
      </c>
      <c r="D124" s="54">
        <f t="shared" si="86"/>
      </c>
      <c r="E124" s="54">
        <f t="shared" si="86"/>
      </c>
      <c r="F124" s="54">
        <f t="shared" si="86"/>
      </c>
      <c r="G124" s="54">
        <f t="shared" si="86"/>
      </c>
      <c r="H124" s="54">
        <f t="shared" si="86"/>
      </c>
      <c r="I124" s="54">
        <f t="shared" si="86"/>
      </c>
      <c r="J124" s="54">
        <f t="shared" si="86"/>
      </c>
      <c r="K124" s="54">
        <f t="shared" si="86"/>
      </c>
      <c r="L124" s="54">
        <f t="shared" si="86"/>
      </c>
      <c r="M124" s="54">
        <f t="shared" si="86"/>
      </c>
      <c r="N124" s="54">
        <f t="shared" si="86"/>
      </c>
      <c r="O124" s="54">
        <f t="shared" si="86"/>
      </c>
      <c r="P124" s="54">
        <f t="shared" si="86"/>
      </c>
      <c r="Q124" s="54">
        <f t="shared" si="86"/>
      </c>
      <c r="R124" s="54">
        <f t="shared" si="86"/>
      </c>
      <c r="S124" s="54">
        <f t="shared" si="86"/>
      </c>
      <c r="T124" s="54">
        <f t="shared" si="86"/>
      </c>
      <c r="U124" s="54">
        <f t="shared" si="86"/>
      </c>
      <c r="V124" s="54">
        <f t="shared" si="86"/>
      </c>
      <c r="W124" s="54">
        <f t="shared" si="86"/>
      </c>
      <c r="X124" s="54">
        <f t="shared" si="86"/>
      </c>
      <c r="Y124" s="54">
        <f t="shared" si="86"/>
      </c>
      <c r="Z124" s="55">
        <f t="shared" si="86"/>
      </c>
      <c r="AA124" s="53">
        <f t="shared" si="62"/>
      </c>
      <c r="AB124" s="52">
        <f t="shared" si="63"/>
      </c>
      <c r="AC124" s="13"/>
    </row>
    <row r="125" ht="12.75">
      <c r="B125" s="8" t="s">
        <v>28</v>
      </c>
    </row>
  </sheetData>
  <sheetProtection/>
  <mergeCells count="2">
    <mergeCell ref="B3:W4"/>
    <mergeCell ref="B5:W15"/>
  </mergeCells>
  <printOptions/>
  <pageMargins left="0.75" right="0.75" top="1" bottom="1" header="0.5" footer="0.5"/>
  <pageSetup horizontalDpi="300" verticalDpi="3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AX116"/>
  <sheetViews>
    <sheetView zoomScalePageLayoutView="0" workbookViewId="0" topLeftCell="A16">
      <selection activeCell="C21" sqref="C21"/>
    </sheetView>
  </sheetViews>
  <sheetFormatPr defaultColWidth="9.140625" defaultRowHeight="12.75"/>
  <cols>
    <col min="1" max="1" width="9.140625" style="1" customWidth="1"/>
    <col min="2" max="3" width="15.7109375" style="0" customWidth="1"/>
    <col min="4" max="4" width="12.28125" style="0" customWidth="1"/>
    <col min="5" max="5" width="15.28125" style="0" customWidth="1"/>
    <col min="6" max="6" width="9.421875" style="0" customWidth="1"/>
    <col min="7" max="21" width="5.28125" style="0" customWidth="1"/>
    <col min="22" max="22" width="14.28125" style="0" customWidth="1"/>
    <col min="23" max="23" width="6.7109375" style="0" customWidth="1"/>
    <col min="24" max="24" width="6.421875" style="0" customWidth="1"/>
    <col min="26" max="26" width="9.8515625" style="0" customWidth="1"/>
    <col min="27" max="27" width="11.00390625" style="0" customWidth="1"/>
    <col min="28" max="29" width="16.421875" style="0" customWidth="1"/>
    <col min="30" max="31" width="6.7109375" style="0" customWidth="1"/>
    <col min="32" max="37" width="3.7109375" style="0" customWidth="1"/>
    <col min="38" max="38" width="4.140625" style="0" customWidth="1"/>
    <col min="39" max="43" width="3.7109375" style="0" customWidth="1"/>
    <col min="44" max="44" width="6.28125" style="0" customWidth="1"/>
    <col min="45" max="45" width="20.140625" style="0" customWidth="1"/>
    <col min="46" max="46" width="11.7109375" style="0" customWidth="1"/>
    <col min="47" max="47" width="7.140625" style="0" customWidth="1"/>
    <col min="48" max="48" width="6.00390625" style="0" customWidth="1"/>
    <col min="49" max="49" width="9.57421875" style="0" customWidth="1"/>
  </cols>
  <sheetData>
    <row r="1" spans="2:3" ht="26.25">
      <c r="B1" s="149"/>
      <c r="C1" s="1"/>
    </row>
    <row r="2" spans="2:23" ht="12.75">
      <c r="B2" s="198" t="s">
        <v>24</v>
      </c>
      <c r="C2" s="199"/>
      <c r="D2" s="199"/>
      <c r="E2" s="199"/>
      <c r="F2" s="199"/>
      <c r="G2" s="199"/>
      <c r="H2" s="199"/>
      <c r="I2" s="199"/>
      <c r="J2" s="199"/>
      <c r="K2" s="199"/>
      <c r="L2" s="199"/>
      <c r="M2" s="199"/>
      <c r="N2" s="199"/>
      <c r="O2" s="199"/>
      <c r="P2" s="199"/>
      <c r="Q2" s="199"/>
      <c r="R2" s="199"/>
      <c r="S2" s="199"/>
      <c r="T2" s="199"/>
      <c r="U2" s="199"/>
      <c r="V2" s="199"/>
      <c r="W2" s="200"/>
    </row>
    <row r="3" spans="2:23" ht="12.75">
      <c r="B3" s="201"/>
      <c r="C3" s="202"/>
      <c r="D3" s="202"/>
      <c r="E3" s="202"/>
      <c r="F3" s="202"/>
      <c r="G3" s="202"/>
      <c r="H3" s="202"/>
      <c r="I3" s="202"/>
      <c r="J3" s="202"/>
      <c r="K3" s="202"/>
      <c r="L3" s="202"/>
      <c r="M3" s="202"/>
      <c r="N3" s="202"/>
      <c r="O3" s="202"/>
      <c r="P3" s="202"/>
      <c r="Q3" s="202"/>
      <c r="R3" s="202"/>
      <c r="S3" s="202"/>
      <c r="T3" s="202"/>
      <c r="U3" s="202"/>
      <c r="V3" s="202"/>
      <c r="W3" s="203"/>
    </row>
    <row r="4" spans="2:23" ht="12.75">
      <c r="B4" s="204" t="s">
        <v>91</v>
      </c>
      <c r="C4" s="205"/>
      <c r="D4" s="205"/>
      <c r="E4" s="205"/>
      <c r="F4" s="205"/>
      <c r="G4" s="205"/>
      <c r="H4" s="205"/>
      <c r="I4" s="205"/>
      <c r="J4" s="205"/>
      <c r="K4" s="205"/>
      <c r="L4" s="205"/>
      <c r="M4" s="205"/>
      <c r="N4" s="205"/>
      <c r="O4" s="205"/>
      <c r="P4" s="205"/>
      <c r="Q4" s="205"/>
      <c r="R4" s="205"/>
      <c r="S4" s="205"/>
      <c r="T4" s="205"/>
      <c r="U4" s="205"/>
      <c r="V4" s="205"/>
      <c r="W4" s="204"/>
    </row>
    <row r="5" spans="2:23" ht="12.75">
      <c r="B5" s="204"/>
      <c r="C5" s="205"/>
      <c r="D5" s="205"/>
      <c r="E5" s="205"/>
      <c r="F5" s="205"/>
      <c r="G5" s="205"/>
      <c r="H5" s="205"/>
      <c r="I5" s="205"/>
      <c r="J5" s="205"/>
      <c r="K5" s="205"/>
      <c r="L5" s="205"/>
      <c r="M5" s="205"/>
      <c r="N5" s="205"/>
      <c r="O5" s="205"/>
      <c r="P5" s="205"/>
      <c r="Q5" s="205"/>
      <c r="R5" s="205"/>
      <c r="S5" s="205"/>
      <c r="T5" s="205"/>
      <c r="U5" s="205"/>
      <c r="V5" s="205"/>
      <c r="W5" s="204"/>
    </row>
    <row r="6" spans="2:23" ht="12.75">
      <c r="B6" s="204"/>
      <c r="C6" s="205"/>
      <c r="D6" s="205"/>
      <c r="E6" s="205"/>
      <c r="F6" s="205"/>
      <c r="G6" s="205"/>
      <c r="H6" s="205"/>
      <c r="I6" s="205"/>
      <c r="J6" s="205"/>
      <c r="K6" s="205"/>
      <c r="L6" s="205"/>
      <c r="M6" s="205"/>
      <c r="N6" s="205"/>
      <c r="O6" s="205"/>
      <c r="P6" s="205"/>
      <c r="Q6" s="205"/>
      <c r="R6" s="205"/>
      <c r="S6" s="205"/>
      <c r="T6" s="205"/>
      <c r="U6" s="205"/>
      <c r="V6" s="205"/>
      <c r="W6" s="204"/>
    </row>
    <row r="7" spans="2:23" ht="12.75">
      <c r="B7" s="204"/>
      <c r="C7" s="205"/>
      <c r="D7" s="205"/>
      <c r="E7" s="205"/>
      <c r="F7" s="205"/>
      <c r="G7" s="205"/>
      <c r="H7" s="205"/>
      <c r="I7" s="205"/>
      <c r="J7" s="205"/>
      <c r="K7" s="205"/>
      <c r="L7" s="205"/>
      <c r="M7" s="205"/>
      <c r="N7" s="205"/>
      <c r="O7" s="205"/>
      <c r="P7" s="205"/>
      <c r="Q7" s="205"/>
      <c r="R7" s="205"/>
      <c r="S7" s="205"/>
      <c r="T7" s="205"/>
      <c r="U7" s="205"/>
      <c r="V7" s="205"/>
      <c r="W7" s="204"/>
    </row>
    <row r="8" spans="2:23" ht="12.75">
      <c r="B8" s="204"/>
      <c r="C8" s="205"/>
      <c r="D8" s="205"/>
      <c r="E8" s="205"/>
      <c r="F8" s="205"/>
      <c r="G8" s="205"/>
      <c r="H8" s="205"/>
      <c r="I8" s="205"/>
      <c r="J8" s="205"/>
      <c r="K8" s="205"/>
      <c r="L8" s="205"/>
      <c r="M8" s="205"/>
      <c r="N8" s="205"/>
      <c r="O8" s="205"/>
      <c r="P8" s="205"/>
      <c r="Q8" s="205"/>
      <c r="R8" s="205"/>
      <c r="S8" s="205"/>
      <c r="T8" s="205"/>
      <c r="U8" s="205"/>
      <c r="V8" s="205"/>
      <c r="W8" s="204"/>
    </row>
    <row r="9" spans="2:23" ht="12.75">
      <c r="B9" s="204"/>
      <c r="C9" s="205"/>
      <c r="D9" s="205"/>
      <c r="E9" s="205"/>
      <c r="F9" s="205"/>
      <c r="G9" s="205"/>
      <c r="H9" s="205"/>
      <c r="I9" s="205"/>
      <c r="J9" s="205"/>
      <c r="K9" s="205"/>
      <c r="L9" s="205"/>
      <c r="M9" s="205"/>
      <c r="N9" s="205"/>
      <c r="O9" s="205"/>
      <c r="P9" s="205"/>
      <c r="Q9" s="205"/>
      <c r="R9" s="205"/>
      <c r="S9" s="205"/>
      <c r="T9" s="205"/>
      <c r="U9" s="205"/>
      <c r="V9" s="205"/>
      <c r="W9" s="204"/>
    </row>
    <row r="10" spans="2:23" ht="12.75">
      <c r="B10" s="204"/>
      <c r="C10" s="205"/>
      <c r="D10" s="205"/>
      <c r="E10" s="205"/>
      <c r="F10" s="205"/>
      <c r="G10" s="205"/>
      <c r="H10" s="205"/>
      <c r="I10" s="205"/>
      <c r="J10" s="205"/>
      <c r="K10" s="205"/>
      <c r="L10" s="205"/>
      <c r="M10" s="205"/>
      <c r="N10" s="205"/>
      <c r="O10" s="205"/>
      <c r="P10" s="205"/>
      <c r="Q10" s="205"/>
      <c r="R10" s="205"/>
      <c r="S10" s="205"/>
      <c r="T10" s="205"/>
      <c r="U10" s="205"/>
      <c r="V10" s="205"/>
      <c r="W10" s="204"/>
    </row>
    <row r="11" spans="2:23" ht="12.75">
      <c r="B11" s="204"/>
      <c r="C11" s="204"/>
      <c r="D11" s="204"/>
      <c r="E11" s="204"/>
      <c r="F11" s="204"/>
      <c r="G11" s="204"/>
      <c r="H11" s="204"/>
      <c r="I11" s="204"/>
      <c r="J11" s="204"/>
      <c r="K11" s="204"/>
      <c r="L11" s="204"/>
      <c r="M11" s="204"/>
      <c r="N11" s="204"/>
      <c r="O11" s="204"/>
      <c r="P11" s="204"/>
      <c r="Q11" s="204"/>
      <c r="R11" s="204"/>
      <c r="S11" s="204"/>
      <c r="T11" s="204"/>
      <c r="U11" s="204"/>
      <c r="V11" s="204"/>
      <c r="W11" s="204"/>
    </row>
    <row r="12" spans="2:23" ht="12.75">
      <c r="B12" s="206"/>
      <c r="C12" s="206"/>
      <c r="D12" s="206"/>
      <c r="E12" s="206"/>
      <c r="F12" s="206"/>
      <c r="G12" s="206"/>
      <c r="H12" s="206"/>
      <c r="I12" s="206"/>
      <c r="J12" s="206"/>
      <c r="K12" s="206"/>
      <c r="L12" s="206"/>
      <c r="M12" s="206"/>
      <c r="N12" s="206"/>
      <c r="O12" s="206"/>
      <c r="P12" s="206"/>
      <c r="Q12" s="206"/>
      <c r="R12" s="206"/>
      <c r="S12" s="206"/>
      <c r="T12" s="206"/>
      <c r="U12" s="206"/>
      <c r="V12" s="206"/>
      <c r="W12" s="206"/>
    </row>
    <row r="13" spans="2:23" ht="12.75">
      <c r="B13" s="206"/>
      <c r="C13" s="206"/>
      <c r="D13" s="206"/>
      <c r="E13" s="206"/>
      <c r="F13" s="206"/>
      <c r="G13" s="206"/>
      <c r="H13" s="206"/>
      <c r="I13" s="206"/>
      <c r="J13" s="206"/>
      <c r="K13" s="206"/>
      <c r="L13" s="206"/>
      <c r="M13" s="206"/>
      <c r="N13" s="206"/>
      <c r="O13" s="206"/>
      <c r="P13" s="206"/>
      <c r="Q13" s="206"/>
      <c r="R13" s="206"/>
      <c r="S13" s="206"/>
      <c r="T13" s="206"/>
      <c r="U13" s="206"/>
      <c r="V13" s="206"/>
      <c r="W13" s="206"/>
    </row>
    <row r="14" spans="2:23" ht="12.75">
      <c r="B14" s="206"/>
      <c r="C14" s="206"/>
      <c r="D14" s="206"/>
      <c r="E14" s="206"/>
      <c r="F14" s="206"/>
      <c r="G14" s="206"/>
      <c r="H14" s="206"/>
      <c r="I14" s="206"/>
      <c r="J14" s="206"/>
      <c r="K14" s="206"/>
      <c r="L14" s="206"/>
      <c r="M14" s="206"/>
      <c r="N14" s="206"/>
      <c r="O14" s="206"/>
      <c r="P14" s="206"/>
      <c r="Q14" s="206"/>
      <c r="R14" s="206"/>
      <c r="S14" s="206"/>
      <c r="T14" s="206"/>
      <c r="U14" s="206"/>
      <c r="V14" s="206"/>
      <c r="W14" s="206"/>
    </row>
    <row r="15" spans="2:23" ht="12.75">
      <c r="B15" s="145" t="s">
        <v>135</v>
      </c>
      <c r="C15" s="130"/>
      <c r="D15" s="130"/>
      <c r="E15" s="130"/>
      <c r="F15" s="130"/>
      <c r="G15" s="130"/>
      <c r="H15" s="130"/>
      <c r="I15" s="130"/>
      <c r="J15" s="130"/>
      <c r="K15" s="130"/>
      <c r="L15" s="130"/>
      <c r="M15" s="130"/>
      <c r="N15" s="130"/>
      <c r="O15" s="130"/>
      <c r="P15" s="130"/>
      <c r="Q15" s="130"/>
      <c r="R15" s="130"/>
      <c r="S15" s="130"/>
      <c r="T15" s="130"/>
      <c r="U15" s="130"/>
      <c r="V15" s="130"/>
      <c r="W15" s="130"/>
    </row>
    <row r="16" spans="2:3" ht="12.75">
      <c r="B16" s="8" t="s">
        <v>90</v>
      </c>
      <c r="C16" s="7">
        <v>2009</v>
      </c>
    </row>
    <row r="17" spans="2:3" ht="12.75">
      <c r="B17" s="8" t="s">
        <v>26</v>
      </c>
      <c r="C17" s="7" t="s">
        <v>97</v>
      </c>
    </row>
    <row r="18" spans="2:3" ht="12.75">
      <c r="B18" s="8"/>
      <c r="C18" s="120"/>
    </row>
    <row r="19" ht="12.75">
      <c r="B19" s="8"/>
    </row>
    <row r="20" spans="2:3" ht="12.75">
      <c r="B20" s="8" t="s">
        <v>15</v>
      </c>
      <c r="C20" s="7">
        <f>COUNTA(F29:F43)</f>
        <v>15</v>
      </c>
    </row>
    <row r="21" spans="2:10" ht="27">
      <c r="B21" s="8" t="s">
        <v>29</v>
      </c>
      <c r="C21" s="7" t="s">
        <v>103</v>
      </c>
      <c r="D21" t="s">
        <v>102</v>
      </c>
      <c r="J21" s="194"/>
    </row>
    <row r="22" spans="3:10" ht="27">
      <c r="C22" s="10"/>
      <c r="J22" s="194"/>
    </row>
    <row r="23" spans="2:10" ht="27">
      <c r="B23" s="8" t="s">
        <v>3</v>
      </c>
      <c r="C23" s="10">
        <f>COUNT(D56:U56)</f>
        <v>4</v>
      </c>
      <c r="D23" t="s">
        <v>36</v>
      </c>
      <c r="E23" t="s">
        <v>37</v>
      </c>
      <c r="J23" s="194"/>
    </row>
    <row r="24" spans="2:5" ht="12.75">
      <c r="B24" s="8" t="s">
        <v>23</v>
      </c>
      <c r="C24" s="1">
        <v>0</v>
      </c>
      <c r="D24" t="s">
        <v>36</v>
      </c>
      <c r="E24" t="s">
        <v>37</v>
      </c>
    </row>
    <row r="25" spans="2:3" ht="12.75">
      <c r="B25" s="8" t="s">
        <v>87</v>
      </c>
      <c r="C25" s="124" t="s">
        <v>89</v>
      </c>
    </row>
    <row r="26" ht="12.75">
      <c r="A26" s="147"/>
    </row>
    <row r="27" spans="1:23" ht="23.25">
      <c r="A27" s="148"/>
      <c r="V27" s="1"/>
      <c r="W27" s="1"/>
    </row>
    <row r="28" spans="1:23" ht="12.75">
      <c r="A28" s="150" t="s">
        <v>75</v>
      </c>
      <c r="B28" s="150" t="s">
        <v>74</v>
      </c>
      <c r="C28" s="150" t="s">
        <v>76</v>
      </c>
      <c r="D28" s="151" t="s">
        <v>98</v>
      </c>
      <c r="E28" s="151" t="s">
        <v>133</v>
      </c>
      <c r="F28" s="151" t="s">
        <v>99</v>
      </c>
      <c r="G28" s="152" t="s">
        <v>131</v>
      </c>
      <c r="H28" s="151"/>
      <c r="I28" s="151"/>
      <c r="J28" s="151"/>
      <c r="K28" s="151"/>
      <c r="L28" s="151"/>
      <c r="M28" s="151"/>
      <c r="N28" s="151"/>
      <c r="O28" s="151"/>
      <c r="P28" s="151"/>
      <c r="Q28" s="151"/>
      <c r="R28" s="151"/>
      <c r="S28" s="151"/>
      <c r="T28" s="151"/>
      <c r="U28" s="151"/>
      <c r="V28" s="1"/>
      <c r="W28" s="1"/>
    </row>
    <row r="29" spans="1:26" ht="12.75">
      <c r="A29" s="79">
        <v>52</v>
      </c>
      <c r="B29" s="81" t="s">
        <v>199</v>
      </c>
      <c r="C29" s="81" t="s">
        <v>38</v>
      </c>
      <c r="D29" s="44">
        <f>IF($A29,ROUND(VLOOKUP($A29,spring!$A$95:$AA$111,26,FALSE),1),"")</f>
        <v>46.3</v>
      </c>
      <c r="E29" s="44">
        <f>IF($A29,ROUND(VLOOKUP($A29,summer!$A$96:$AA$120,26,FALSE),1),"")</f>
        <v>62</v>
      </c>
      <c r="F29" s="44">
        <f>IF($A29,IF(ISNA(VLOOKUP($A29,fall!$A$97:$AA$121,26,FALSE)),0,ROUND(VLOOKUP($A29,fall!$A$97:$AA$121,26,FALSE),1)))</f>
        <v>84</v>
      </c>
      <c r="G29" s="44">
        <v>0</v>
      </c>
      <c r="H29" s="44"/>
      <c r="I29" s="44"/>
      <c r="J29" s="44"/>
      <c r="K29" s="44"/>
      <c r="L29" s="44"/>
      <c r="M29" s="44"/>
      <c r="N29" s="44"/>
      <c r="O29" s="44"/>
      <c r="P29" s="44"/>
      <c r="Q29" s="44"/>
      <c r="R29" s="44"/>
      <c r="S29" s="44"/>
      <c r="T29" s="44"/>
      <c r="U29" s="44"/>
      <c r="V29" t="str">
        <f aca="true" t="shared" si="0" ref="V29:V53">IF(B29=0,"",B29)</f>
        <v>He's Baaack!</v>
      </c>
      <c r="W29" s="44">
        <f>VLOOKUP($A29,jambow2hull!B33:C60,2,FALSE)</f>
        <v>3</v>
      </c>
      <c r="Y29" s="44">
        <f>IF($A29,ROUND(VLOOKUP($A29,fall!$A$100:$AA$124,26,FALSE),1),"")</f>
        <v>84</v>
      </c>
      <c r="Z29" s="44" t="e">
        <f>IF($W29,ROUND(VLOOKUP($A29,jamboree!$A$112:$AA$145,26,FALSE),1),"")</f>
        <v>#N/A</v>
      </c>
    </row>
    <row r="30" spans="1:23" ht="12.75">
      <c r="A30" s="79">
        <v>155</v>
      </c>
      <c r="B30" s="81" t="s">
        <v>57</v>
      </c>
      <c r="C30" s="81" t="s">
        <v>42</v>
      </c>
      <c r="D30" s="44">
        <f>IF($A30,ROUND(VLOOKUP($A30,spring!$A$95:$AA$111,26,FALSE),1),"")</f>
        <v>26</v>
      </c>
      <c r="E30" s="44">
        <f>IF($A30,ROUND(VLOOKUP($A30,summer!$A$96:$AA$120,26,FALSE),1),"")</f>
        <v>42</v>
      </c>
      <c r="F30" s="44">
        <f>IF($A30,IF(ISNA(VLOOKUP($A30,fall!$A$97:$AA$121,26,FALSE)),0,ROUND(VLOOKUP($A30,fall!$A$97:$AA$121,26,FALSE),1)))</f>
        <v>50</v>
      </c>
      <c r="G30" s="44">
        <v>0</v>
      </c>
      <c r="H30" s="44"/>
      <c r="I30" s="44"/>
      <c r="J30" s="44"/>
      <c r="K30" s="44"/>
      <c r="L30" s="44"/>
      <c r="M30" s="44"/>
      <c r="N30" s="44"/>
      <c r="O30" s="44"/>
      <c r="P30" s="44"/>
      <c r="Q30" s="44"/>
      <c r="R30" s="44"/>
      <c r="S30" s="44"/>
      <c r="T30" s="44"/>
      <c r="U30" s="44"/>
      <c r="V30" t="str">
        <f t="shared" si="0"/>
        <v>FKA</v>
      </c>
      <c r="W30" s="44">
        <f>VLOOKUP($A30,jambow2hull!B34:C61,2,FALSE)</f>
        <v>13</v>
      </c>
    </row>
    <row r="31" spans="1:23" ht="12.75">
      <c r="A31" s="79">
        <v>158</v>
      </c>
      <c r="B31" s="81" t="s">
        <v>14</v>
      </c>
      <c r="C31" s="81" t="s">
        <v>92</v>
      </c>
      <c r="D31" s="44">
        <f>IF($A31,ROUND(VLOOKUP($A31,spring!$A$95:$AA$111,26,FALSE),1),"")</f>
        <v>82</v>
      </c>
      <c r="E31" s="44">
        <f>IF($A31,ROUND(VLOOKUP($A31,summer!$A$96:$AA$120,26,FALSE),1),"")</f>
        <v>59.9</v>
      </c>
      <c r="F31" s="44">
        <f>IF($A31,IF(ISNA(VLOOKUP($A31,fall!$A$97:$AA$121,26,FALSE)),0,ROUND(VLOOKUP($A31,fall!$A$97:$AA$121,26,FALSE),1)))</f>
        <v>85</v>
      </c>
      <c r="G31" s="44">
        <v>0</v>
      </c>
      <c r="H31" s="44"/>
      <c r="I31" s="44"/>
      <c r="J31" s="44"/>
      <c r="K31" s="44"/>
      <c r="L31" s="44"/>
      <c r="M31" s="44"/>
      <c r="N31" s="44"/>
      <c r="O31" s="44"/>
      <c r="P31" s="44"/>
      <c r="Q31" s="44"/>
      <c r="R31" s="44"/>
      <c r="S31" s="44"/>
      <c r="T31" s="44"/>
      <c r="U31" s="44"/>
      <c r="V31" t="str">
        <f t="shared" si="0"/>
        <v>Excitable Boy</v>
      </c>
      <c r="W31" s="44">
        <f>VLOOKUP($A31,jambow2hull!B35:C62,2,FALSE)</f>
        <v>24</v>
      </c>
    </row>
    <row r="32" spans="1:23" ht="12.75">
      <c r="A32" s="79">
        <v>175</v>
      </c>
      <c r="B32" s="81" t="s">
        <v>10</v>
      </c>
      <c r="C32" s="81" t="s">
        <v>41</v>
      </c>
      <c r="D32" s="44">
        <f>IF($A32,ROUND(VLOOKUP($A32,spring!$A$95:$AA$111,26,FALSE),1),"")</f>
        <v>90</v>
      </c>
      <c r="E32" s="44">
        <f>IF($A32,ROUND(VLOOKUP($A32,summer!$A$96:$AA$120,26,FALSE),1),"")</f>
        <v>105</v>
      </c>
      <c r="F32" s="44">
        <f>IF($A32,IF(ISNA(VLOOKUP($A32,fall!$A$97:$AA$121,26,FALSE)),0,ROUND(VLOOKUP($A32,fall!$A$97:$AA$121,26,FALSE),1)))</f>
        <v>137</v>
      </c>
      <c r="G32" s="44">
        <v>0</v>
      </c>
      <c r="H32" s="44"/>
      <c r="I32" s="44"/>
      <c r="J32" s="44"/>
      <c r="K32" s="44"/>
      <c r="L32" s="44"/>
      <c r="M32" s="44"/>
      <c r="N32" s="44"/>
      <c r="O32" s="44"/>
      <c r="P32" s="44"/>
      <c r="Q32" s="44"/>
      <c r="R32" s="44"/>
      <c r="S32" s="44"/>
      <c r="T32" s="44"/>
      <c r="U32" s="44"/>
      <c r="V32" t="str">
        <f t="shared" si="0"/>
        <v>Over the Edge</v>
      </c>
      <c r="W32" s="44">
        <f>VLOOKUP($A32,jambow2hull!B36:C63,2,FALSE)</f>
        <v>12</v>
      </c>
    </row>
    <row r="33" spans="1:23" ht="12.75">
      <c r="A33" s="79">
        <v>205</v>
      </c>
      <c r="B33" s="79" t="s">
        <v>106</v>
      </c>
      <c r="C33" s="79" t="s">
        <v>202</v>
      </c>
      <c r="D33" s="44">
        <f>IF($A33,ROUND(VLOOKUP($A33,spring!$A$95:$AA$111,26,FALSE),1),"")</f>
        <v>85</v>
      </c>
      <c r="E33" s="44">
        <f>IF($A33,ROUND(VLOOKUP($A33,summer!$A$96:$AA$120,26,FALSE),1),"")</f>
        <v>83</v>
      </c>
      <c r="F33" s="44">
        <f>IF($A33,IF(ISNA(VLOOKUP($A33,fall!$A$97:$AA$121,26,FALSE)),0,ROUND(VLOOKUP($A33,fall!$A$97:$AA$121,26,FALSE),1)))</f>
        <v>132</v>
      </c>
      <c r="G33" s="44">
        <v>0</v>
      </c>
      <c r="H33" s="44"/>
      <c r="I33" s="44"/>
      <c r="J33" s="44"/>
      <c r="K33" s="44"/>
      <c r="L33" s="44"/>
      <c r="M33" s="44"/>
      <c r="N33" s="44"/>
      <c r="O33" s="44"/>
      <c r="P33" s="44"/>
      <c r="Q33" s="44"/>
      <c r="R33" s="44"/>
      <c r="S33" s="44"/>
      <c r="T33" s="44"/>
      <c r="U33" s="44"/>
      <c r="V33" t="str">
        <f t="shared" si="0"/>
        <v>The Office</v>
      </c>
      <c r="W33" s="44">
        <f>VLOOKUP($A33,jambow2hull!B37:C64,2,FALSE)</f>
        <v>18</v>
      </c>
    </row>
    <row r="34" spans="1:23" ht="12.75">
      <c r="A34" s="79">
        <v>220</v>
      </c>
      <c r="B34" s="79" t="s">
        <v>127</v>
      </c>
      <c r="C34" s="79" t="s">
        <v>85</v>
      </c>
      <c r="D34" s="44">
        <f>IF($A34,ROUND(VLOOKUP($A34,spring!$A$95:$AA$111,26,FALSE),1),"")</f>
        <v>52.9</v>
      </c>
      <c r="E34" s="44">
        <f>IF($A34,ROUND(VLOOKUP($A34,summer!$A$96:$AA$120,26,FALSE),1),"")</f>
        <v>88</v>
      </c>
      <c r="F34" s="44">
        <f>IF($A34,IF(ISNA(VLOOKUP($A34,fall!$A$97:$AA$121,26,FALSE)),0,ROUND(VLOOKUP($A34,fall!$A$97:$AA$121,26,FALSE),1)))</f>
        <v>89</v>
      </c>
      <c r="G34" s="44">
        <v>0</v>
      </c>
      <c r="H34" s="44"/>
      <c r="I34" s="44"/>
      <c r="J34" s="44"/>
      <c r="K34" s="44"/>
      <c r="L34" s="44"/>
      <c r="M34" s="44"/>
      <c r="N34" s="44"/>
      <c r="O34" s="44"/>
      <c r="P34" s="44"/>
      <c r="Q34" s="44"/>
      <c r="R34" s="44"/>
      <c r="S34" s="44"/>
      <c r="T34" s="44"/>
      <c r="U34" s="44"/>
      <c r="V34" t="str">
        <f t="shared" si="0"/>
        <v>Stercus Accidit</v>
      </c>
      <c r="W34" s="44">
        <f>VLOOKUP($A34,jambow2hull!B38:C65,2,FALSE)</f>
        <v>17</v>
      </c>
    </row>
    <row r="35" spans="1:23" ht="12.75">
      <c r="A35" s="79">
        <v>249</v>
      </c>
      <c r="B35" s="81" t="s">
        <v>0</v>
      </c>
      <c r="C35" s="81" t="s">
        <v>39</v>
      </c>
      <c r="D35" s="44">
        <f>IF($A35,ROUND(VLOOKUP($A35,spring!$A$95:$AA$111,26,FALSE),1),"")</f>
        <v>120</v>
      </c>
      <c r="E35" s="44">
        <f>IF($A35,ROUND(VLOOKUP($A35,summer!$A$96:$AA$120,26,FALSE),1),"")</f>
        <v>135.7</v>
      </c>
      <c r="F35" s="44">
        <f>IF($A35,IF(ISNA(VLOOKUP($A35,fall!$A$97:$AA$121,26,FALSE)),0,ROUND(VLOOKUP($A35,fall!$A$97:$AA$121,26,FALSE),1)))</f>
        <v>170</v>
      </c>
      <c r="G35" s="44">
        <v>0</v>
      </c>
      <c r="H35" s="44"/>
      <c r="I35" s="44"/>
      <c r="J35" s="44"/>
      <c r="K35" s="44"/>
      <c r="L35" s="44"/>
      <c r="M35" s="44"/>
      <c r="N35" s="44"/>
      <c r="O35" s="44"/>
      <c r="P35" s="44"/>
      <c r="Q35" s="44"/>
      <c r="R35" s="44"/>
      <c r="S35" s="44"/>
      <c r="T35" s="44"/>
      <c r="U35" s="44"/>
      <c r="V35" t="str">
        <f t="shared" si="0"/>
        <v>Dolce</v>
      </c>
      <c r="W35" s="44">
        <f>VLOOKUP($A35,jambow2hull!B39:C66,2,FALSE)</f>
        <v>21</v>
      </c>
    </row>
    <row r="36" spans="1:23" ht="12.75">
      <c r="A36" s="79">
        <v>265</v>
      </c>
      <c r="B36" s="81" t="s">
        <v>2</v>
      </c>
      <c r="C36" s="81" t="s">
        <v>93</v>
      </c>
      <c r="D36" s="44">
        <f>IF($A36,ROUND(VLOOKUP($A36,spring!$A$95:$AA$111,26,FALSE),1),"")</f>
        <v>53</v>
      </c>
      <c r="E36" s="44">
        <f>IF($A36,ROUND(VLOOKUP($A36,summer!$A$96:$AA$120,26,FALSE),1),"")</f>
        <v>46.5</v>
      </c>
      <c r="F36" s="44">
        <f>IF($A36,IF(ISNA(VLOOKUP($A36,fall!$A$97:$AA$121,26,FALSE)),0,ROUND(VLOOKUP($A36,fall!$A$97:$AA$121,26,FALSE),1)))</f>
        <v>79</v>
      </c>
      <c r="G36" s="44">
        <v>0</v>
      </c>
      <c r="H36" s="44"/>
      <c r="I36" s="44"/>
      <c r="J36" s="44"/>
      <c r="K36" s="44"/>
      <c r="L36" s="44"/>
      <c r="M36" s="44"/>
      <c r="N36" s="44"/>
      <c r="O36" s="44"/>
      <c r="P36" s="44"/>
      <c r="Q36" s="44"/>
      <c r="R36" s="44"/>
      <c r="S36" s="44"/>
      <c r="T36" s="44"/>
      <c r="U36" s="44"/>
      <c r="V36" t="str">
        <f t="shared" si="0"/>
        <v>Gostosa</v>
      </c>
      <c r="W36" s="44">
        <f>VLOOKUP($A36,jambow2hull!B40:C67,2,FALSE)</f>
        <v>8</v>
      </c>
    </row>
    <row r="37" spans="1:23" ht="12.75">
      <c r="A37" s="79">
        <v>484</v>
      </c>
      <c r="B37" s="81" t="s">
        <v>13</v>
      </c>
      <c r="C37" s="81" t="s">
        <v>94</v>
      </c>
      <c r="D37" s="44">
        <f>IF($A37,ROUND(VLOOKUP($A37,spring!$A$95:$AA$111,26,FALSE),1),"")</f>
        <v>80</v>
      </c>
      <c r="E37" s="44">
        <f>IF($A37,ROUND(VLOOKUP($A37,summer!$A$96:$AA$120,26,FALSE),1),"")</f>
        <v>105.1</v>
      </c>
      <c r="F37" s="44">
        <f>IF($A37,IF(ISNA(VLOOKUP($A37,fall!$A$97:$AA$121,26,FALSE)),0,ROUND(VLOOKUP($A37,fall!$A$97:$AA$121,26,FALSE),1)))</f>
        <v>172.2</v>
      </c>
      <c r="G37" s="44">
        <v>0</v>
      </c>
      <c r="H37" s="44"/>
      <c r="I37" s="44"/>
      <c r="J37" s="44"/>
      <c r="K37" s="44"/>
      <c r="L37" s="44"/>
      <c r="M37" s="44"/>
      <c r="N37" s="44"/>
      <c r="O37" s="44"/>
      <c r="P37" s="44"/>
      <c r="Q37" s="44"/>
      <c r="R37" s="44"/>
      <c r="S37" s="44"/>
      <c r="T37" s="44"/>
      <c r="U37" s="44"/>
      <c r="V37" t="str">
        <f t="shared" si="0"/>
        <v>Jolly Mon</v>
      </c>
      <c r="W37" s="44">
        <f>VLOOKUP($A37,jambow2hull!B41:C68,2,FALSE)</f>
        <v>1</v>
      </c>
    </row>
    <row r="38" spans="1:23" ht="12.75">
      <c r="A38" s="79">
        <v>485</v>
      </c>
      <c r="B38" s="81" t="s">
        <v>12</v>
      </c>
      <c r="C38" s="81" t="s">
        <v>260</v>
      </c>
      <c r="D38" s="44">
        <f>IF($A38,ROUND(VLOOKUP($A38,spring!$A$95:$AA$111,26,FALSE),1),"")</f>
        <v>56.7</v>
      </c>
      <c r="E38" s="44">
        <f>IF($A38,ROUND(VLOOKUP($A38,summer!$A$96:$AA$120,26,FALSE),1),"")</f>
        <v>41</v>
      </c>
      <c r="F38" s="44">
        <f>IF($A38,IF(ISNA(VLOOKUP($A38,fall!$A$97:$AA$121,26,FALSE)),0,ROUND(VLOOKUP($A38,fall!$A$97:$AA$121,26,FALSE),1)))</f>
        <v>96</v>
      </c>
      <c r="G38" s="44">
        <v>0</v>
      </c>
      <c r="H38" s="44"/>
      <c r="I38" s="44"/>
      <c r="J38" s="44"/>
      <c r="K38" s="44"/>
      <c r="L38" s="44"/>
      <c r="M38" s="44"/>
      <c r="N38" s="44"/>
      <c r="O38" s="44"/>
      <c r="P38" s="44"/>
      <c r="Q38" s="44"/>
      <c r="R38" s="44"/>
      <c r="S38" s="44"/>
      <c r="T38" s="44"/>
      <c r="U38" s="44"/>
      <c r="V38" t="str">
        <f t="shared" si="0"/>
        <v>Argo III</v>
      </c>
      <c r="W38" s="44">
        <f>VLOOKUP($A38,jambow2hull!B42:C69,2,FALSE)</f>
        <v>4</v>
      </c>
    </row>
    <row r="39" spans="1:23" ht="12.75">
      <c r="A39" s="79">
        <v>588</v>
      </c>
      <c r="B39" s="81" t="s">
        <v>30</v>
      </c>
      <c r="C39" s="81" t="s">
        <v>46</v>
      </c>
      <c r="D39" s="44">
        <f>IF($A39,ROUND(VLOOKUP($A39,spring!$A$95:$AA$111,26,FALSE),1),"")</f>
        <v>35.7</v>
      </c>
      <c r="E39" s="44">
        <f>IF($A39,ROUND(VLOOKUP($A39,summer!$A$96:$AA$120,26,FALSE),1),"")</f>
        <v>51.3</v>
      </c>
      <c r="F39" s="44">
        <f>IF($A39,IF(ISNA(VLOOKUP($A39,fall!$A$97:$AA$121,26,FALSE)),0,ROUND(VLOOKUP($A39,fall!$A$97:$AA$121,26,FALSE),1)))</f>
        <v>44.2</v>
      </c>
      <c r="G39" s="44">
        <v>0</v>
      </c>
      <c r="H39" s="44"/>
      <c r="I39" s="44"/>
      <c r="J39" s="44"/>
      <c r="K39" s="44"/>
      <c r="L39" s="44"/>
      <c r="M39" s="44"/>
      <c r="N39" s="44"/>
      <c r="O39" s="44"/>
      <c r="P39" s="44"/>
      <c r="Q39" s="44"/>
      <c r="R39" s="44"/>
      <c r="S39" s="44"/>
      <c r="T39" s="44"/>
      <c r="U39" s="44"/>
      <c r="V39" t="str">
        <f t="shared" si="0"/>
        <v>Gallant Fox</v>
      </c>
      <c r="W39" s="44">
        <f>VLOOKUP($A39,jambow2hull!B43:C70,2,FALSE)</f>
        <v>9</v>
      </c>
    </row>
    <row r="40" spans="1:23" ht="12.75">
      <c r="A40" s="79">
        <v>591</v>
      </c>
      <c r="B40" s="81" t="s">
        <v>200</v>
      </c>
      <c r="C40" s="81" t="s">
        <v>44</v>
      </c>
      <c r="D40" s="44">
        <f>IF($A40,ROUND(VLOOKUP($A40,spring!$A$95:$AA$111,26,FALSE),1),"")</f>
        <v>67.8</v>
      </c>
      <c r="E40" s="44">
        <f>IF($A40,ROUND(VLOOKUP($A40,summer!$A$96:$AA$120,26,FALSE),1),"")</f>
        <v>67</v>
      </c>
      <c r="F40" s="44">
        <f>IF($A40,IF(ISNA(VLOOKUP($A40,fall!$A$97:$AA$121,26,FALSE)),0,ROUND(VLOOKUP($A40,fall!$A$97:$AA$121,26,FALSE),1)))</f>
        <v>111</v>
      </c>
      <c r="G40" s="44">
        <v>0</v>
      </c>
      <c r="H40" s="44"/>
      <c r="I40" s="44"/>
      <c r="J40" s="44"/>
      <c r="K40" s="44"/>
      <c r="L40" s="44"/>
      <c r="M40" s="44"/>
      <c r="N40" s="44"/>
      <c r="O40" s="44"/>
      <c r="P40" s="44"/>
      <c r="Q40" s="44"/>
      <c r="R40" s="44"/>
      <c r="S40" s="44"/>
      <c r="T40" s="44"/>
      <c r="U40" s="44"/>
      <c r="V40" t="str">
        <f t="shared" si="0"/>
        <v>Shamrock VI</v>
      </c>
      <c r="W40" s="44" t="e">
        <f>VLOOKUP($A40,jambow2hull!B44:C71,2,FALSE)</f>
        <v>#N/A</v>
      </c>
    </row>
    <row r="41" spans="1:23" ht="12.75">
      <c r="A41" s="79">
        <v>667</v>
      </c>
      <c r="B41" s="79" t="s">
        <v>204</v>
      </c>
      <c r="C41" s="79" t="s">
        <v>43</v>
      </c>
      <c r="D41" s="44">
        <f>IF($A41,ROUND(VLOOKUP($A41,spring!$A$95:$AA$111,26,FALSE),1),"")</f>
        <v>24</v>
      </c>
      <c r="E41" s="44">
        <f>IF($A41,ROUND(VLOOKUP($A41,summer!$A$96:$AA$120,26,FALSE),1),"")</f>
        <v>32</v>
      </c>
      <c r="F41" s="44">
        <f>IF($A41,IF(ISNA(VLOOKUP($A41,fall!$A$97:$AA$121,26,FALSE)),0,ROUND(VLOOKUP($A41,fall!$A$97:$AA$121,26,FALSE),1)))</f>
        <v>48</v>
      </c>
      <c r="G41" s="44">
        <v>0</v>
      </c>
      <c r="H41" s="44"/>
      <c r="I41" s="44"/>
      <c r="J41" s="44"/>
      <c r="K41" s="44"/>
      <c r="L41" s="44"/>
      <c r="M41" s="44"/>
      <c r="N41" s="44"/>
      <c r="O41" s="44"/>
      <c r="P41" s="44"/>
      <c r="Q41" s="44"/>
      <c r="R41" s="44"/>
      <c r="S41" s="44"/>
      <c r="T41" s="44"/>
      <c r="U41" s="44"/>
      <c r="V41" t="str">
        <f t="shared" si="0"/>
        <v>Pressure</v>
      </c>
      <c r="W41" s="44" t="e">
        <f>VLOOKUP($A41,jambow2hull!B45:C72,2,FALSE)</f>
        <v>#N/A</v>
      </c>
    </row>
    <row r="42" spans="1:23" ht="12.75">
      <c r="A42" s="79">
        <v>676</v>
      </c>
      <c r="B42" s="81" t="s">
        <v>31</v>
      </c>
      <c r="C42" s="81" t="s">
        <v>47</v>
      </c>
      <c r="D42" s="44">
        <f>IF($A42,ROUND(VLOOKUP($A42,spring!$A$95:$AA$111,26,FALSE),1),"")</f>
        <v>86</v>
      </c>
      <c r="E42" s="44">
        <f>IF($A42,ROUND(VLOOKUP($A42,summer!$A$96:$AA$120,26,FALSE),1),"")</f>
        <v>103</v>
      </c>
      <c r="F42" s="44">
        <f>IF($A42,IF(ISNA(VLOOKUP($A42,fall!$A$97:$AA$121,26,FALSE)),0,ROUND(VLOOKUP($A42,fall!$A$97:$AA$121,26,FALSE),1)))</f>
        <v>135</v>
      </c>
      <c r="G42" s="44">
        <v>0</v>
      </c>
      <c r="H42" s="44"/>
      <c r="I42" s="44"/>
      <c r="J42" s="44"/>
      <c r="K42" s="44"/>
      <c r="L42" s="44"/>
      <c r="M42" s="44"/>
      <c r="N42" s="44"/>
      <c r="O42" s="44"/>
      <c r="P42" s="44"/>
      <c r="Q42" s="44"/>
      <c r="R42" s="44"/>
      <c r="S42" s="44"/>
      <c r="T42" s="44"/>
      <c r="U42" s="44"/>
      <c r="V42" t="str">
        <f t="shared" si="0"/>
        <v>Paradox</v>
      </c>
      <c r="W42" s="44">
        <f>VLOOKUP($A42,jambow2hull!B46:C73,2,FALSE)</f>
        <v>6</v>
      </c>
    </row>
    <row r="43" spans="1:23" ht="12.75">
      <c r="A43" s="87">
        <v>679</v>
      </c>
      <c r="B43" s="81" t="s">
        <v>25</v>
      </c>
      <c r="C43" s="82" t="s">
        <v>45</v>
      </c>
      <c r="D43" s="44">
        <f>IF($A43,ROUND(VLOOKUP($A43,spring!$A$95:$AA$111,26,FALSE),1),"")</f>
        <v>122.9</v>
      </c>
      <c r="E43" s="44">
        <f>IF($A43,ROUND(VLOOKUP($A43,summer!$A$96:$AA$120,26,FALSE),1),"")</f>
        <v>124</v>
      </c>
      <c r="F43" s="44">
        <f>IF($A43,IF(ISNA(VLOOKUP($A43,fall!$A$97:$AA$121,26,FALSE)),0,ROUND(VLOOKUP($A43,fall!$A$97:$AA$121,26,FALSE),1)))</f>
        <v>148</v>
      </c>
      <c r="G43" s="44">
        <v>0</v>
      </c>
      <c r="H43" s="44"/>
      <c r="I43" s="44"/>
      <c r="J43" s="44"/>
      <c r="K43" s="44"/>
      <c r="L43" s="44"/>
      <c r="M43" s="44"/>
      <c r="N43" s="44"/>
      <c r="O43" s="44"/>
      <c r="P43" s="44"/>
      <c r="Q43" s="44"/>
      <c r="R43" s="44"/>
      <c r="S43" s="44"/>
      <c r="T43" s="44"/>
      <c r="U43" s="44"/>
      <c r="V43" t="str">
        <f t="shared" si="0"/>
        <v>Misty-two-six</v>
      </c>
      <c r="W43" s="44" t="e">
        <f>VLOOKUP($A31,jambow2hull!B47:C74,2,FALSE)</f>
        <v>#N/A</v>
      </c>
    </row>
    <row r="44" spans="1:23" ht="12.75">
      <c r="A44" s="79"/>
      <c r="B44" s="79"/>
      <c r="C44" s="79"/>
      <c r="D44" s="44"/>
      <c r="E44" s="44"/>
      <c r="F44" s="44"/>
      <c r="G44" s="44"/>
      <c r="H44" s="44"/>
      <c r="I44" s="44"/>
      <c r="J44" s="44"/>
      <c r="K44" s="44"/>
      <c r="L44" s="44"/>
      <c r="M44" s="44"/>
      <c r="N44" s="44"/>
      <c r="O44" s="44"/>
      <c r="P44" s="44"/>
      <c r="Q44" s="44"/>
      <c r="R44" s="44"/>
      <c r="S44" s="44"/>
      <c r="T44" s="44"/>
      <c r="U44" s="44"/>
      <c r="V44">
        <f t="shared" si="0"/>
      </c>
      <c r="W44" s="44" t="e">
        <f>VLOOKUP($A44,jambow2hull!B48:C75,2,FALSE)</f>
        <v>#N/A</v>
      </c>
    </row>
    <row r="45" spans="1:23" ht="12.75">
      <c r="A45" s="79"/>
      <c r="B45" s="79"/>
      <c r="C45" s="79"/>
      <c r="D45" s="44"/>
      <c r="E45" s="44"/>
      <c r="F45" s="44"/>
      <c r="G45" s="44"/>
      <c r="H45" s="44"/>
      <c r="I45" s="44"/>
      <c r="J45" s="44"/>
      <c r="K45" s="44"/>
      <c r="L45" s="44"/>
      <c r="M45" s="44"/>
      <c r="N45" s="44"/>
      <c r="O45" s="44"/>
      <c r="P45" s="44"/>
      <c r="Q45" s="44"/>
      <c r="R45" s="44"/>
      <c r="S45" s="44"/>
      <c r="T45" s="44"/>
      <c r="U45" s="44"/>
      <c r="V45">
        <f t="shared" si="0"/>
      </c>
      <c r="W45" s="44" t="e">
        <f>VLOOKUP($A45,jambow2hull!B49:C76,2,FALSE)</f>
        <v>#N/A</v>
      </c>
    </row>
    <row r="46" spans="1:22" ht="12.75">
      <c r="A46" s="79"/>
      <c r="B46" s="79"/>
      <c r="C46" s="79"/>
      <c r="D46" s="44"/>
      <c r="E46" s="44"/>
      <c r="F46" s="44"/>
      <c r="G46" s="44"/>
      <c r="H46" s="44"/>
      <c r="I46" s="44"/>
      <c r="J46" s="44"/>
      <c r="K46" s="44"/>
      <c r="L46" s="44"/>
      <c r="M46" s="44"/>
      <c r="N46" s="44"/>
      <c r="O46" s="44"/>
      <c r="P46" s="44"/>
      <c r="Q46" s="44"/>
      <c r="R46" s="44"/>
      <c r="S46" s="44"/>
      <c r="T46" s="44"/>
      <c r="U46" s="44"/>
      <c r="V46">
        <f t="shared" si="0"/>
      </c>
    </row>
    <row r="47" spans="1:30" ht="12.75">
      <c r="A47" s="79"/>
      <c r="B47" s="79"/>
      <c r="C47" s="79"/>
      <c r="D47" s="44"/>
      <c r="E47" s="44"/>
      <c r="F47" s="44"/>
      <c r="G47" s="44"/>
      <c r="H47" s="44"/>
      <c r="I47" s="44"/>
      <c r="J47" s="44"/>
      <c r="K47" s="44"/>
      <c r="L47" s="44"/>
      <c r="M47" s="44"/>
      <c r="N47" s="44"/>
      <c r="O47" s="44"/>
      <c r="P47" s="44"/>
      <c r="Q47" s="44"/>
      <c r="R47" s="44"/>
      <c r="S47" s="44"/>
      <c r="T47" s="44"/>
      <c r="U47" s="44"/>
      <c r="V47">
        <f t="shared" si="0"/>
      </c>
      <c r="AB47" t="s">
        <v>77</v>
      </c>
      <c r="AD47" s="39">
        <f>MATCH(Races_Sailed,$D56:$U56,0)</f>
        <v>4</v>
      </c>
    </row>
    <row r="48" spans="1:30" ht="12.75">
      <c r="A48" s="79"/>
      <c r="B48" s="79"/>
      <c r="C48" s="79"/>
      <c r="D48" s="44"/>
      <c r="E48" s="44"/>
      <c r="F48" s="44"/>
      <c r="G48" s="44"/>
      <c r="H48" s="44"/>
      <c r="I48" s="44"/>
      <c r="J48" s="44"/>
      <c r="K48" s="44"/>
      <c r="L48" s="44"/>
      <c r="M48" s="44"/>
      <c r="N48" s="44"/>
      <c r="O48" s="44"/>
      <c r="P48" s="44"/>
      <c r="Q48" s="44"/>
      <c r="R48" s="44"/>
      <c r="S48" s="44"/>
      <c r="T48" s="44"/>
      <c r="U48" s="44"/>
      <c r="V48">
        <f t="shared" si="0"/>
      </c>
      <c r="AB48" t="s">
        <v>78</v>
      </c>
      <c r="AD48" s="39">
        <f>MATCH(Races_Sailed-1,$D56:$U56,0)</f>
        <v>3</v>
      </c>
    </row>
    <row r="49" spans="1:30" ht="12.75">
      <c r="A49" s="79"/>
      <c r="B49" s="79"/>
      <c r="C49" s="79"/>
      <c r="D49" s="44"/>
      <c r="E49" s="44"/>
      <c r="F49" s="44"/>
      <c r="G49" s="44"/>
      <c r="H49" s="44"/>
      <c r="I49" s="44"/>
      <c r="J49" s="44"/>
      <c r="K49" s="44"/>
      <c r="L49" s="44"/>
      <c r="M49" s="44"/>
      <c r="N49" s="44"/>
      <c r="O49" s="44"/>
      <c r="P49" s="44"/>
      <c r="Q49" s="44"/>
      <c r="R49" s="44"/>
      <c r="S49" s="44"/>
      <c r="T49" s="44"/>
      <c r="U49" s="44"/>
      <c r="V49">
        <f t="shared" si="0"/>
      </c>
      <c r="AB49" t="s">
        <v>79</v>
      </c>
      <c r="AD49" s="58">
        <f>COUNT(E29:E53)</f>
        <v>15</v>
      </c>
    </row>
    <row r="50" spans="1:30" ht="12.75">
      <c r="A50" s="79"/>
      <c r="B50" s="79"/>
      <c r="C50" s="79"/>
      <c r="D50" s="44"/>
      <c r="E50" s="44"/>
      <c r="F50" s="44"/>
      <c r="G50" s="44"/>
      <c r="H50" s="44"/>
      <c r="I50" s="44"/>
      <c r="J50" s="44"/>
      <c r="K50" s="44"/>
      <c r="L50" s="44"/>
      <c r="M50" s="44"/>
      <c r="N50" s="44"/>
      <c r="O50" s="44"/>
      <c r="P50" s="44"/>
      <c r="Q50" s="44"/>
      <c r="R50" s="44"/>
      <c r="S50" s="44"/>
      <c r="T50" s="44"/>
      <c r="U50" s="44"/>
      <c r="V50">
        <f t="shared" si="0"/>
      </c>
      <c r="AD50" s="58"/>
    </row>
    <row r="51" spans="1:30" ht="12.75">
      <c r="A51" s="79"/>
      <c r="B51" s="79"/>
      <c r="C51" s="79"/>
      <c r="D51" s="44"/>
      <c r="E51" s="44"/>
      <c r="F51" s="44"/>
      <c r="G51" s="44"/>
      <c r="H51" s="44"/>
      <c r="I51" s="44"/>
      <c r="J51" s="44"/>
      <c r="K51" s="44"/>
      <c r="L51" s="44"/>
      <c r="M51" s="44"/>
      <c r="N51" s="44"/>
      <c r="O51" s="44"/>
      <c r="P51" s="44"/>
      <c r="Q51" s="44"/>
      <c r="R51" s="44"/>
      <c r="S51" s="44"/>
      <c r="T51" s="44"/>
      <c r="U51" s="44"/>
      <c r="V51">
        <f t="shared" si="0"/>
      </c>
      <c r="AD51" s="58"/>
    </row>
    <row r="52" spans="1:30" ht="12.75">
      <c r="A52" s="79"/>
      <c r="B52" s="79"/>
      <c r="C52" s="79"/>
      <c r="D52" s="44"/>
      <c r="E52" s="44"/>
      <c r="F52" s="44"/>
      <c r="G52" s="44"/>
      <c r="H52" s="44"/>
      <c r="I52" s="44"/>
      <c r="J52" s="44"/>
      <c r="K52" s="44"/>
      <c r="L52" s="44"/>
      <c r="M52" s="44"/>
      <c r="N52" s="44"/>
      <c r="O52" s="44"/>
      <c r="P52" s="44"/>
      <c r="Q52" s="44"/>
      <c r="R52" s="44"/>
      <c r="S52" s="44"/>
      <c r="T52" s="44"/>
      <c r="U52" s="44"/>
      <c r="V52">
        <f t="shared" si="0"/>
      </c>
      <c r="AD52" s="58"/>
    </row>
    <row r="53" spans="1:31" ht="12.75">
      <c r="A53" s="79"/>
      <c r="B53" s="79"/>
      <c r="C53" s="79"/>
      <c r="D53" s="44"/>
      <c r="E53" s="44"/>
      <c r="F53" s="44"/>
      <c r="G53" s="44"/>
      <c r="H53" s="44"/>
      <c r="I53" s="44"/>
      <c r="J53" s="44"/>
      <c r="K53" s="44"/>
      <c r="L53" s="44"/>
      <c r="M53" s="44"/>
      <c r="N53" s="44"/>
      <c r="O53" s="44"/>
      <c r="P53" s="44"/>
      <c r="Q53" s="44"/>
      <c r="R53" s="44"/>
      <c r="S53" s="44"/>
      <c r="T53" s="44"/>
      <c r="U53" s="44"/>
      <c r="V53">
        <f t="shared" si="0"/>
      </c>
      <c r="W53">
        <f>IF(B53=0,"",B53)</f>
      </c>
      <c r="AE53" s="145" t="s">
        <v>135</v>
      </c>
    </row>
    <row r="54" spans="2:23" ht="12.75">
      <c r="B54" s="8" t="s">
        <v>28</v>
      </c>
      <c r="S54" s="1"/>
      <c r="T54" s="1"/>
      <c r="U54" s="1"/>
      <c r="V54" s="1"/>
      <c r="W54" s="2"/>
    </row>
    <row r="55" spans="3:50" ht="12.75">
      <c r="C55" s="8" t="s">
        <v>80</v>
      </c>
      <c r="D55" s="5">
        <f aca="true" t="shared" si="1" ref="D55:U55">COUNTA(D29:D53)-COUNTIF(D29:D53,"dnc")</f>
        <v>15</v>
      </c>
      <c r="E55" s="5">
        <f t="shared" si="1"/>
        <v>15</v>
      </c>
      <c r="F55" s="5">
        <f t="shared" si="1"/>
        <v>15</v>
      </c>
      <c r="G55" s="5">
        <f t="shared" si="1"/>
        <v>15</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9"/>
      <c r="AF55" s="32" t="s">
        <v>62</v>
      </c>
      <c r="AG55" s="33"/>
      <c r="AH55" s="33"/>
      <c r="AI55" s="33"/>
      <c r="AJ55" s="33"/>
      <c r="AK55" s="33"/>
      <c r="AL55" s="33"/>
      <c r="AM55" s="33"/>
      <c r="AN55" s="33"/>
      <c r="AO55" s="33"/>
      <c r="AP55" s="33"/>
      <c r="AQ55" s="34"/>
      <c r="AR55" s="29" t="s">
        <v>61</v>
      </c>
      <c r="AS55" s="29" t="s">
        <v>70</v>
      </c>
      <c r="AT55" s="29" t="s">
        <v>70</v>
      </c>
      <c r="AU55" s="29" t="s">
        <v>67</v>
      </c>
      <c r="AV55" s="29" t="s">
        <v>69</v>
      </c>
      <c r="AW55" s="29" t="s">
        <v>72</v>
      </c>
      <c r="AX55" s="42" t="s">
        <v>71</v>
      </c>
    </row>
    <row r="56" spans="2:50" ht="12.75">
      <c r="B56" s="38"/>
      <c r="C56" s="38" t="s">
        <v>66</v>
      </c>
      <c r="D56" s="58">
        <f>IF(D55&gt;3,1,"")</f>
        <v>1</v>
      </c>
      <c r="E56" s="58">
        <f>IF(E55&gt;3,COUNT($D56:D56)+1,"")</f>
        <v>2</v>
      </c>
      <c r="F56" s="58">
        <f>IF(F55&gt;3,COUNT($D56:E56)+1,"")</f>
        <v>3</v>
      </c>
      <c r="G56" s="58">
        <f>IF(G55&gt;3,COUNT($D56:F56)+1,"")</f>
        <v>4</v>
      </c>
      <c r="H56" s="58">
        <f>IF(H55&gt;3,COUNT($D56:G56)+1,"")</f>
      </c>
      <c r="I56" s="58">
        <f>IF(I55&gt;3,COUNT($D56:H56)+1,"")</f>
      </c>
      <c r="J56" s="58">
        <f>IF(J55&gt;3,COUNT($D56:I56)+1,"")</f>
      </c>
      <c r="K56" s="58">
        <f>IF(K55&gt;3,COUNT($D56:J56)+1,"")</f>
      </c>
      <c r="L56" s="58">
        <f>IF(L55&gt;3,COUNT($D56:K56)+1,"")</f>
      </c>
      <c r="M56" s="58">
        <f>IF(M55&gt;3,COUNT($D56:L56)+1,"")</f>
      </c>
      <c r="N56" s="58">
        <f>IF(N55&gt;3,COUNT($D56:M56)+1,"")</f>
      </c>
      <c r="O56" s="58">
        <f>IF(O55&gt;3,COUNT($D56:N56)+1,"")</f>
      </c>
      <c r="P56" s="58">
        <f>IF(P55&gt;3,COUNT($D56:O56)+1,"")</f>
      </c>
      <c r="Q56" s="58">
        <f>IF(Q55&gt;3,COUNT($D56:P56)+1,"")</f>
      </c>
      <c r="R56" s="58">
        <f>IF(R55&gt;3,COUNT($D56:Q56)+1,"")</f>
      </c>
      <c r="S56" s="58">
        <f>IF(S55&gt;3,COUNT($D56:R56)+1,"")</f>
      </c>
      <c r="T56" s="58">
        <f>IF(T55&gt;3,COUNT($D56:S56)+1,"")</f>
      </c>
      <c r="U56" s="58">
        <f>IF(U55&gt;3,COUNT($D56:T56)+1,"")</f>
      </c>
      <c r="V56" s="1"/>
      <c r="W56" s="1"/>
      <c r="X56" s="1"/>
      <c r="Y56" s="1"/>
      <c r="Z56" s="1"/>
      <c r="AA56" s="1"/>
      <c r="AD56" s="183" t="s">
        <v>207</v>
      </c>
      <c r="AE56" s="30"/>
      <c r="AF56" s="18"/>
      <c r="AG56" s="19"/>
      <c r="AH56" s="19"/>
      <c r="AI56" s="19"/>
      <c r="AJ56" s="19"/>
      <c r="AK56" s="19"/>
      <c r="AL56" s="19"/>
      <c r="AM56" s="19"/>
      <c r="AN56" s="19"/>
      <c r="AO56" s="19"/>
      <c r="AP56" s="19"/>
      <c r="AQ56" s="19"/>
      <c r="AR56" s="30"/>
      <c r="AS56" s="30"/>
      <c r="AT56" s="30"/>
      <c r="AU56" s="30"/>
      <c r="AV56" s="30"/>
      <c r="AW56" s="30"/>
      <c r="AX56" s="41"/>
    </row>
    <row r="57" spans="2:50" ht="24.75" customHeight="1">
      <c r="B57" s="121"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95" t="s">
        <v>255</v>
      </c>
      <c r="AE57" s="30" t="s">
        <v>81</v>
      </c>
      <c r="AF57" s="18" t="s">
        <v>59</v>
      </c>
      <c r="AG57" s="19"/>
      <c r="AH57" s="19"/>
      <c r="AI57" s="19"/>
      <c r="AJ57" s="19"/>
      <c r="AK57" s="20"/>
      <c r="AL57" s="18" t="s">
        <v>60</v>
      </c>
      <c r="AM57" s="19"/>
      <c r="AN57" s="19"/>
      <c r="AO57" s="19"/>
      <c r="AP57" s="19"/>
      <c r="AQ57" s="19"/>
      <c r="AR57" s="30" t="s">
        <v>48</v>
      </c>
      <c r="AS57" s="30" t="s">
        <v>63</v>
      </c>
      <c r="AT57" s="30" t="s">
        <v>63</v>
      </c>
      <c r="AU57" s="30" t="s">
        <v>68</v>
      </c>
      <c r="AV57" s="30" t="s">
        <v>67</v>
      </c>
      <c r="AW57" s="30" t="s">
        <v>73</v>
      </c>
      <c r="AX57" s="41" t="s">
        <v>63</v>
      </c>
    </row>
    <row r="58" spans="1:50" s="15" customFormat="1" ht="51">
      <c r="A58" s="17" t="s">
        <v>75</v>
      </c>
      <c r="B58" s="15" t="s">
        <v>74</v>
      </c>
      <c r="C58" s="15" t="s">
        <v>76</v>
      </c>
      <c r="D58" s="16" t="str">
        <f aca="true" t="shared" si="2" ref="D58:U58">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t="s">
        <v>9</v>
      </c>
      <c r="Z58" s="17" t="s">
        <v>7</v>
      </c>
      <c r="AA58" s="17" t="s">
        <v>16</v>
      </c>
      <c r="AB58" s="15" t="s">
        <v>74</v>
      </c>
      <c r="AC58" s="196" t="s">
        <v>256</v>
      </c>
      <c r="AD58" s="196" t="s">
        <v>257</v>
      </c>
      <c r="AE58" s="31" t="s">
        <v>82</v>
      </c>
      <c r="AF58" s="21" t="s">
        <v>50</v>
      </c>
      <c r="AG58" s="15" t="s">
        <v>51</v>
      </c>
      <c r="AH58" s="15" t="s">
        <v>52</v>
      </c>
      <c r="AI58" s="15" t="s">
        <v>53</v>
      </c>
      <c r="AJ58" s="15" t="s">
        <v>54</v>
      </c>
      <c r="AK58" s="22" t="s">
        <v>55</v>
      </c>
      <c r="AL58" s="21" t="s">
        <v>50</v>
      </c>
      <c r="AM58" s="15" t="s">
        <v>51</v>
      </c>
      <c r="AN58" s="15" t="s">
        <v>52</v>
      </c>
      <c r="AO58" s="15" t="s">
        <v>53</v>
      </c>
      <c r="AP58" s="15" t="s">
        <v>54</v>
      </c>
      <c r="AQ58" s="15" t="s">
        <v>55</v>
      </c>
      <c r="AR58" s="31" t="s">
        <v>56</v>
      </c>
      <c r="AS58" s="31" t="s">
        <v>64</v>
      </c>
      <c r="AT58" s="31" t="s">
        <v>65</v>
      </c>
      <c r="AU58" s="31" t="s">
        <v>4</v>
      </c>
      <c r="AV58" s="31" t="s">
        <v>4</v>
      </c>
      <c r="AW58" s="31" t="s">
        <v>69</v>
      </c>
      <c r="AX58" s="31" t="s">
        <v>65</v>
      </c>
    </row>
    <row r="59" spans="1:50" ht="12.75">
      <c r="A59" s="49">
        <f>IF($A29=0,"",$A29)</f>
        <v>52</v>
      </c>
      <c r="B59" s="50" t="str">
        <f>IF($B29=0,"",$B29)</f>
        <v>He's Baaack!</v>
      </c>
      <c r="C59" s="50" t="str">
        <f>IF($C29=0,"",$C29)</f>
        <v>Knowles</v>
      </c>
      <c r="D59" s="47">
        <f aca="true" t="shared" si="3" ref="D59:G84">D29</f>
        <v>46.3</v>
      </c>
      <c r="E59" s="47">
        <f t="shared" si="3"/>
        <v>62</v>
      </c>
      <c r="F59" s="47">
        <f t="shared" si="3"/>
        <v>84</v>
      </c>
      <c r="G59" s="47">
        <f t="shared" si="3"/>
        <v>0</v>
      </c>
      <c r="H59" s="47"/>
      <c r="I59" s="47"/>
      <c r="J59" s="47"/>
      <c r="K59" s="47"/>
      <c r="L59" s="47"/>
      <c r="M59" s="47"/>
      <c r="N59" s="47"/>
      <c r="O59" s="47"/>
      <c r="P59" s="47"/>
      <c r="Q59" s="47"/>
      <c r="R59" s="47"/>
      <c r="S59" s="47"/>
      <c r="T59" s="47"/>
      <c r="U59" s="47"/>
      <c r="V59" s="47"/>
      <c r="W59" s="47">
        <f>IF(SUM(D59:U59)&gt;0,SUM(D59:U59),"")</f>
        <v>192.3</v>
      </c>
      <c r="X59" s="47">
        <f aca="true" t="shared" si="4" ref="X59:X84">IF(Throwouts&gt;0,LARGE((D59:U59),1),0)+IF(Throwouts&gt;1,LARGE((D59:U59),2),0)+IF(Throwouts&gt;2,LARGE((D59:U59),2),0)+IF(Throwouts&gt;3,LARGE((D59:U59),3),0)</f>
        <v>0</v>
      </c>
      <c r="Y59" s="47">
        <f>IF(W59="",0,W59-X59)</f>
        <v>192.3</v>
      </c>
      <c r="Z59" s="48">
        <f>IF(Y59,Y59+AC59,0)</f>
        <v>192.3</v>
      </c>
      <c r="AA59" s="49">
        <f>IF(RANK(Z59,Z$59:Z$83,1)=1,"",RANK(Z59,Z$59:Z$83,1)-COUNTA(Z$59:Z$83)+ScoredBoats)</f>
        <v>5</v>
      </c>
      <c r="AB59" s="50" t="str">
        <f>IF($B29=0,"",$B29)</f>
        <v>He's Baaack!</v>
      </c>
      <c r="AC59" s="192"/>
      <c r="AD59" s="85"/>
      <c r="AE59" s="37">
        <f aca="true" t="shared" si="5" ref="AE59:AE84">IF(AD59,AD59,IF(AA91="",0,MATCH(AA91,AA$59:AA$83,0)))</f>
        <v>13</v>
      </c>
      <c r="AF59" s="23">
        <f>IF($D29="dnc",$D$55+1,0)+IF($E29="dnc",$E$55+1,0)+IF($F29="dnc",$F$55+1,0)</f>
        <v>0</v>
      </c>
      <c r="AG59" s="24">
        <f>IF($G29="dnc",$G$55+1,0)+IF($H29="dnc",$H$55+1,0)+IF($I29="dnc",$I$55+1,0)</f>
        <v>0</v>
      </c>
      <c r="AH59" s="24">
        <f>IF($J29="dnc",$J$55+1,0)+IF($K29="dnc",$K$55+1,0)+IF($L29="dnc",$L$55+1,0)</f>
        <v>0</v>
      </c>
      <c r="AI59" s="24">
        <f>IF($M29="dnc",$M$55+1,0)+IF($N29="dnc",$N$55+1,0)+IF($O29="dnc",$O$55+1,0)</f>
        <v>0</v>
      </c>
      <c r="AJ59" s="24">
        <f>IF($P29="dnc",$P$55+1,0)+IF($Q29="dnc",$Q$55+1,0)+IF($R29="dnc",$R$55+1,0)</f>
        <v>0</v>
      </c>
      <c r="AK59" s="25">
        <f>IF($S29="dnc",$S$55+1,0)+IF($T29="dnc",$T$55+1,0)+IF($U29="dnc",$U$55+1,0)</f>
        <v>0</v>
      </c>
      <c r="AL59" s="23">
        <f>COUNTIF(D29:F29,"dnc")</f>
        <v>0</v>
      </c>
      <c r="AM59" s="24">
        <f>COUNTIF(G29:I29,"dnc")</f>
        <v>0</v>
      </c>
      <c r="AN59" s="24">
        <f>COUNTIF(J29:L29,"dnc")</f>
        <v>0</v>
      </c>
      <c r="AO59" s="24">
        <f>COUNTIF(M29:O29,"dnc")</f>
        <v>0</v>
      </c>
      <c r="AP59" s="24">
        <f>COUNTIF(P29:R29,"dnc")</f>
        <v>0</v>
      </c>
      <c r="AQ59" s="24">
        <f>COUNTIF(S29:U29,"dnc")</f>
        <v>0</v>
      </c>
      <c r="AR59" s="35">
        <f aca="true" t="shared" si="6" ref="AR59:AR84">IF(SUM(AF59:AK59)&gt;0,MATCH(MAX(AF59:AK59),AF59:AK59,0),0)</f>
        <v>0</v>
      </c>
      <c r="AS59" s="40">
        <f aca="true" t="shared" si="7" ref="AS59:AS84">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T59" s="37">
        <f aca="true" t="shared" si="8" ref="AT59:AT80">IF($Y59=0,0,(RANK($AS59,$AS$59:$AS$84,0)))</f>
        <v>1</v>
      </c>
      <c r="AU59" s="45">
        <f aca="true" t="shared" si="9" ref="AU59:AU84">IF(INDEX($D59:$U59,LastRaceIndex)="bye",$Y59/(Races_Sailed-Throwouts),INDEX($D59:$U59,LastRaceIndex))</f>
        <v>0</v>
      </c>
      <c r="AV59" s="45">
        <f aca="true" t="shared" si="10" ref="AV59:AV84">IF(INDEX($D59:$U59,NextLastIndex)="bye",$Y59/(Races_Sailed-Throwouts),INDEX($D59:$U59,NextLastIndex))</f>
        <v>84</v>
      </c>
      <c r="AW59" s="46">
        <v>0</v>
      </c>
      <c r="AX59" s="37">
        <v>0</v>
      </c>
    </row>
    <row r="60" spans="1:50" ht="12.75">
      <c r="A60" s="49">
        <f aca="true" t="shared" si="11" ref="A60:A83">IF($A30=0,"",$A30)</f>
        <v>155</v>
      </c>
      <c r="B60" s="50" t="str">
        <f aca="true" t="shared" si="12" ref="B60:B83">IF($B30=0,"",$B30)</f>
        <v>FKA</v>
      </c>
      <c r="C60" s="50" t="str">
        <f aca="true" t="shared" si="13" ref="C60:C83">IF($C30=0,"",$C30)</f>
        <v>Beckwith</v>
      </c>
      <c r="D60" s="47">
        <f t="shared" si="3"/>
        <v>26</v>
      </c>
      <c r="E60" s="47">
        <f t="shared" si="3"/>
        <v>42</v>
      </c>
      <c r="F60" s="47">
        <f t="shared" si="3"/>
        <v>50</v>
      </c>
      <c r="G60" s="47">
        <f t="shared" si="3"/>
        <v>0</v>
      </c>
      <c r="H60" s="47"/>
      <c r="I60" s="47"/>
      <c r="J60" s="47"/>
      <c r="K60" s="47"/>
      <c r="L60" s="47"/>
      <c r="M60" s="47"/>
      <c r="N60" s="47"/>
      <c r="O60" s="47"/>
      <c r="P60" s="47"/>
      <c r="Q60" s="47"/>
      <c r="R60" s="47"/>
      <c r="S60" s="47"/>
      <c r="T60" s="47"/>
      <c r="U60" s="47"/>
      <c r="V60" s="47"/>
      <c r="W60" s="47">
        <f aca="true" t="shared" si="14" ref="W60:W83">IF(SUM(D60:U60)&gt;0,SUM(D60:U60),"")</f>
        <v>118</v>
      </c>
      <c r="X60" s="47">
        <f t="shared" si="4"/>
        <v>0</v>
      </c>
      <c r="Y60" s="47">
        <f aca="true" t="shared" si="15" ref="Y60:Y83">IF(W60="",0,W60-X60)</f>
        <v>118</v>
      </c>
      <c r="Z60" s="48">
        <f aca="true" t="shared" si="16" ref="Z60:Z83">IF(Y60,Y60+AC60,0)</f>
        <v>118</v>
      </c>
      <c r="AA60" s="49">
        <f aca="true" t="shared" si="17" ref="AA60:AA83">IF(RANK(Z60,Z$59:Z$83,1)=1,"",RANK(Z60,Z$59:Z$83,1)-COUNTA(Z$59:Z$83)+ScoredBoats)</f>
        <v>2</v>
      </c>
      <c r="AB60" s="50" t="str">
        <f aca="true" t="shared" si="18" ref="AB60:AB83">IF($B30=0,"",$B30)</f>
        <v>FKA</v>
      </c>
      <c r="AC60" s="192"/>
      <c r="AD60" s="85"/>
      <c r="AE60" s="37">
        <f t="shared" si="5"/>
        <v>2</v>
      </c>
      <c r="AF60" s="23">
        <f>IF($D30="dnc",$D$55+1,0)+IF($E30="dnc",$E$55+1,0)+IF($F30="dnc",$F$55+1,0)</f>
        <v>0</v>
      </c>
      <c r="AG60" s="24">
        <f>IF($G30="dnc",$G$55+1,0)+IF($H30="dnc",$H$55+1,0)+IF($I30="dnc",$I$55+1,0)</f>
        <v>0</v>
      </c>
      <c r="AH60" s="24">
        <f>IF($J30="dnc",$J$55+1,0)+IF($K30="dnc",$K$55+1,0)+IF($L30="dnc",$L$55+1,0)</f>
        <v>0</v>
      </c>
      <c r="AI60" s="24">
        <f>IF($M30="dnc",$M$55+1,0)+IF($N30="dnc",$N$55+1,0)+IF($O30="dnc",$O$55+1,0)</f>
        <v>0</v>
      </c>
      <c r="AJ60" s="24">
        <f>IF($P30="dnc",$P$55+1,0)+IF($Q30="dnc",$Q$55+1,0)+IF($R30="dnc",$R$55+1,0)</f>
        <v>0</v>
      </c>
      <c r="AK60" s="25">
        <f>IF($S30="dnc",$S$55+1,0)+IF($T30="dnc",$T$55+1,0)+IF($U30="dnc",$U$55+1,0)</f>
        <v>0</v>
      </c>
      <c r="AL60" s="23">
        <f>COUNTIF(D30:F30,"dnc")</f>
        <v>0</v>
      </c>
      <c r="AM60" s="24">
        <f>COUNTIF(G30:I30,"dnc")</f>
        <v>0</v>
      </c>
      <c r="AN60" s="24">
        <f>COUNTIF(J30:L30,"dnc")</f>
        <v>0</v>
      </c>
      <c r="AO60" s="24">
        <f>COUNTIF(M30:O30,"dnc")</f>
        <v>0</v>
      </c>
      <c r="AP60" s="24">
        <f>COUNTIF(P30:R30,"dnc")</f>
        <v>0</v>
      </c>
      <c r="AQ60" s="24">
        <f>COUNTIF(S30:U30,"dnc")</f>
        <v>0</v>
      </c>
      <c r="AR60" s="35">
        <f t="shared" si="6"/>
        <v>0</v>
      </c>
      <c r="AS60" s="40">
        <f t="shared" si="7"/>
        <v>0</v>
      </c>
      <c r="AT60" s="37">
        <f t="shared" si="8"/>
        <v>1</v>
      </c>
      <c r="AU60" s="45">
        <f t="shared" si="9"/>
        <v>0</v>
      </c>
      <c r="AV60" s="45">
        <f t="shared" si="10"/>
        <v>50</v>
      </c>
      <c r="AW60" s="46">
        <f aca="true" t="shared" si="19" ref="AW60:AW71">AU60*100+AV60</f>
        <v>50</v>
      </c>
      <c r="AX60" s="37">
        <f aca="true" t="shared" si="20" ref="AX60:AX65">IF($Y60="",0,(RANK($AW60,$AW$59:$AW$83,1))-1)</f>
        <v>3</v>
      </c>
    </row>
    <row r="61" spans="1:50" ht="12.75">
      <c r="A61" s="49">
        <f t="shared" si="11"/>
        <v>158</v>
      </c>
      <c r="B61" s="50" t="str">
        <f t="shared" si="12"/>
        <v>Excitable Boy</v>
      </c>
      <c r="C61" s="50" t="str">
        <f t="shared" si="13"/>
        <v>Delgado/Philpot</v>
      </c>
      <c r="D61" s="47">
        <f t="shared" si="3"/>
        <v>82</v>
      </c>
      <c r="E61" s="47">
        <f t="shared" si="3"/>
        <v>59.9</v>
      </c>
      <c r="F61" s="47">
        <f t="shared" si="3"/>
        <v>85</v>
      </c>
      <c r="G61" s="47">
        <f t="shared" si="3"/>
        <v>0</v>
      </c>
      <c r="H61" s="47"/>
      <c r="I61" s="47"/>
      <c r="J61" s="47"/>
      <c r="K61" s="47"/>
      <c r="L61" s="47"/>
      <c r="M61" s="47"/>
      <c r="N61" s="47"/>
      <c r="O61" s="47"/>
      <c r="P61" s="47"/>
      <c r="Q61" s="47"/>
      <c r="R61" s="47"/>
      <c r="S61" s="47"/>
      <c r="T61" s="47"/>
      <c r="U61" s="47"/>
      <c r="V61" s="47"/>
      <c r="W61" s="47">
        <f t="shared" si="14"/>
        <v>226.9</v>
      </c>
      <c r="X61" s="47">
        <f t="shared" si="4"/>
        <v>0</v>
      </c>
      <c r="Y61" s="47">
        <f t="shared" si="15"/>
        <v>226.9</v>
      </c>
      <c r="Z61" s="48">
        <f t="shared" si="16"/>
        <v>226.9</v>
      </c>
      <c r="AA61" s="49">
        <f t="shared" si="17"/>
        <v>7</v>
      </c>
      <c r="AB61" s="50" t="str">
        <f t="shared" si="18"/>
        <v>Excitable Boy</v>
      </c>
      <c r="AC61" s="192"/>
      <c r="AD61" s="85"/>
      <c r="AE61" s="37">
        <f t="shared" si="5"/>
        <v>11</v>
      </c>
      <c r="AF61" s="23">
        <f>IF($D31="dnc",$D$55+1,0)+IF($E31="dnc",$E$55+1,0)+IF($F31="dnc",$F$55+1,0)</f>
        <v>0</v>
      </c>
      <c r="AG61" s="24">
        <f>IF($G31="dnc",$G$55+1,0)+IF($H31="dnc",$H$55+1,0)+IF($I31="dnc",$I$55+1,0)</f>
        <v>0</v>
      </c>
      <c r="AH61" s="24">
        <f>IF($J31="dnc",$J$55+1,0)+IF($K31="dnc",$K$55+1,0)+IF($L31="dnc",$L$55+1,0)</f>
        <v>0</v>
      </c>
      <c r="AI61" s="24">
        <f>IF($M31="dnc",$M$55+1,0)+IF($N31="dnc",$N$55+1,0)+IF($O31="dnc",$O$55+1,0)</f>
        <v>0</v>
      </c>
      <c r="AJ61" s="24">
        <f>IF($P31="dnc",$P$55+1,0)+IF($Q31="dnc",$Q$55+1,0)+IF($R31="dnc",$R$55+1,0)</f>
        <v>0</v>
      </c>
      <c r="AK61" s="25">
        <f>IF($S31="dnc",$S$55+1,0)+IF($T31="dnc",$T$55+1,0)+IF($U31="dnc",$U$55+1,0)</f>
        <v>0</v>
      </c>
      <c r="AL61" s="23">
        <f>COUNTIF(D31:F31,"dnc")</f>
        <v>0</v>
      </c>
      <c r="AM61" s="24">
        <f>COUNTIF(G31:I31,"dnc")</f>
        <v>0</v>
      </c>
      <c r="AN61" s="24">
        <f>COUNTIF(J31:L31,"dnc")</f>
        <v>0</v>
      </c>
      <c r="AO61" s="24">
        <f>COUNTIF(M31:O31,"dnc")</f>
        <v>0</v>
      </c>
      <c r="AP61" s="24">
        <f>COUNTIF(P31:R31,"dnc")</f>
        <v>0</v>
      </c>
      <c r="AQ61" s="24">
        <f>COUNTIF(S31:U31,"dnc")</f>
        <v>0</v>
      </c>
      <c r="AR61" s="35">
        <f>IF(SUM(AF61:AK61)&gt;0,MATCH(MAX(AF61:AK61),AF61:AK61,0),0)</f>
        <v>0</v>
      </c>
      <c r="AS61" s="40">
        <f t="shared" si="7"/>
        <v>0</v>
      </c>
      <c r="AT61" s="37">
        <f t="shared" si="8"/>
        <v>1</v>
      </c>
      <c r="AU61" s="45">
        <f t="shared" si="9"/>
        <v>0</v>
      </c>
      <c r="AV61" s="45">
        <f t="shared" si="10"/>
        <v>85</v>
      </c>
      <c r="AW61" s="46">
        <f t="shared" si="19"/>
        <v>85</v>
      </c>
      <c r="AX61" s="37">
        <f t="shared" si="20"/>
        <v>5</v>
      </c>
    </row>
    <row r="62" spans="1:50" ht="12.75">
      <c r="A62" s="49">
        <f t="shared" si="11"/>
        <v>175</v>
      </c>
      <c r="B62" s="50" t="str">
        <f t="shared" si="12"/>
        <v>Over the Edge</v>
      </c>
      <c r="C62" s="50" t="str">
        <f t="shared" si="13"/>
        <v>Scott</v>
      </c>
      <c r="D62" s="47">
        <f t="shared" si="3"/>
        <v>90</v>
      </c>
      <c r="E62" s="47">
        <f t="shared" si="3"/>
        <v>105</v>
      </c>
      <c r="F62" s="47">
        <f t="shared" si="3"/>
        <v>137</v>
      </c>
      <c r="G62" s="47">
        <f t="shared" si="3"/>
        <v>0</v>
      </c>
      <c r="H62" s="47"/>
      <c r="I62" s="47"/>
      <c r="J62" s="47"/>
      <c r="K62" s="47"/>
      <c r="L62" s="47"/>
      <c r="M62" s="47"/>
      <c r="N62" s="47"/>
      <c r="O62" s="47"/>
      <c r="P62" s="47"/>
      <c r="Q62" s="47"/>
      <c r="R62" s="47"/>
      <c r="S62" s="47"/>
      <c r="T62" s="47"/>
      <c r="U62" s="47"/>
      <c r="V62" s="47"/>
      <c r="W62" s="47">
        <f t="shared" si="14"/>
        <v>332</v>
      </c>
      <c r="X62" s="47">
        <f t="shared" si="4"/>
        <v>0</v>
      </c>
      <c r="Y62" s="47">
        <f t="shared" si="15"/>
        <v>332</v>
      </c>
      <c r="Z62" s="48">
        <f t="shared" si="16"/>
        <v>332</v>
      </c>
      <c r="AA62" s="49">
        <f t="shared" si="17"/>
        <v>12</v>
      </c>
      <c r="AB62" s="50" t="str">
        <f t="shared" si="18"/>
        <v>Over the Edge</v>
      </c>
      <c r="AC62" s="192"/>
      <c r="AD62" s="85"/>
      <c r="AE62" s="37">
        <f t="shared" si="5"/>
        <v>8</v>
      </c>
      <c r="AF62" s="23">
        <f>IF($D32="dnc",$D$55+1,0)+IF($E32="dnc",$E$55+1,0)+IF($F32="dnc",$F$55+1,0)</f>
        <v>0</v>
      </c>
      <c r="AG62" s="24">
        <f>IF($G32="dnc",$G$55+1,0)+IF($H32="dnc",$H$55+1,0)+IF($I32="dnc",$I$55+1,0)</f>
        <v>0</v>
      </c>
      <c r="AH62" s="24">
        <f>IF($J32="dnc",$J$55+1,0)+IF($K32="dnc",$K$55+1,0)+IF($L32="dnc",$L$55+1,0)</f>
        <v>0</v>
      </c>
      <c r="AI62" s="24">
        <f>IF($M32="dnc",$M$55+1,0)+IF($N32="dnc",$N$55+1,0)+IF($O32="dnc",$O$55+1,0)</f>
        <v>0</v>
      </c>
      <c r="AJ62" s="24">
        <f>IF($P32="dnc",$P$55+1,0)+IF($Q32="dnc",$Q$55+1,0)+IF($R32="dnc",$R$55+1,0)</f>
        <v>0</v>
      </c>
      <c r="AK62" s="25">
        <f>IF($S32="dnc",$S$55+1,0)+IF($T32="dnc",$T$55+1,0)+IF($U32="dnc",$U$55+1,0)</f>
        <v>0</v>
      </c>
      <c r="AL62" s="23">
        <f>COUNTIF(D32:F32,"dnc")</f>
        <v>0</v>
      </c>
      <c r="AM62" s="24">
        <f>COUNTIF(G32:I32,"dnc")</f>
        <v>0</v>
      </c>
      <c r="AN62" s="24">
        <f>COUNTIF(J32:L32,"dnc")</f>
        <v>0</v>
      </c>
      <c r="AO62" s="24">
        <f>COUNTIF(M32:O32,"dnc")</f>
        <v>0</v>
      </c>
      <c r="AP62" s="24">
        <f>COUNTIF(P32:R32,"dnc")</f>
        <v>0</v>
      </c>
      <c r="AQ62" s="24">
        <f>COUNTIF(S32:U32,"dnc")</f>
        <v>0</v>
      </c>
      <c r="AR62" s="35">
        <f t="shared" si="6"/>
        <v>0</v>
      </c>
      <c r="AS62" s="40">
        <f t="shared" si="7"/>
        <v>0</v>
      </c>
      <c r="AT62" s="37">
        <f t="shared" si="8"/>
        <v>1</v>
      </c>
      <c r="AU62" s="45">
        <f t="shared" si="9"/>
        <v>0</v>
      </c>
      <c r="AV62" s="45">
        <f t="shared" si="10"/>
        <v>137</v>
      </c>
      <c r="AW62" s="46">
        <f t="shared" si="19"/>
        <v>137</v>
      </c>
      <c r="AX62" s="37">
        <f t="shared" si="20"/>
        <v>10</v>
      </c>
    </row>
    <row r="63" spans="1:50" ht="12.75">
      <c r="A63" s="49">
        <f t="shared" si="11"/>
        <v>205</v>
      </c>
      <c r="B63" s="50" t="str">
        <f t="shared" si="12"/>
        <v>The Office</v>
      </c>
      <c r="C63" s="50" t="str">
        <f t="shared" si="13"/>
        <v>Coneys</v>
      </c>
      <c r="D63" s="47">
        <f t="shared" si="3"/>
        <v>85</v>
      </c>
      <c r="E63" s="47">
        <f t="shared" si="3"/>
        <v>83</v>
      </c>
      <c r="F63" s="47">
        <f t="shared" si="3"/>
        <v>132</v>
      </c>
      <c r="G63" s="47">
        <f t="shared" si="3"/>
        <v>0</v>
      </c>
      <c r="H63" s="47"/>
      <c r="I63" s="47"/>
      <c r="J63" s="47"/>
      <c r="K63" s="47"/>
      <c r="L63" s="47"/>
      <c r="M63" s="47"/>
      <c r="N63" s="47"/>
      <c r="O63" s="47"/>
      <c r="P63" s="47"/>
      <c r="Q63" s="47"/>
      <c r="R63" s="47"/>
      <c r="S63" s="47"/>
      <c r="T63" s="47"/>
      <c r="U63" s="47"/>
      <c r="V63" s="47"/>
      <c r="W63" s="47">
        <f t="shared" si="14"/>
        <v>300</v>
      </c>
      <c r="X63" s="47">
        <f t="shared" si="4"/>
        <v>0</v>
      </c>
      <c r="Y63" s="47">
        <f t="shared" si="15"/>
        <v>300</v>
      </c>
      <c r="Z63" s="48">
        <f t="shared" si="16"/>
        <v>300</v>
      </c>
      <c r="AA63" s="49">
        <f t="shared" si="17"/>
        <v>10</v>
      </c>
      <c r="AB63" s="50" t="str">
        <f t="shared" si="18"/>
        <v>The Office</v>
      </c>
      <c r="AC63" s="192"/>
      <c r="AD63" s="85"/>
      <c r="AE63" s="37">
        <f t="shared" si="5"/>
        <v>1</v>
      </c>
      <c r="AF63" s="23">
        <f>IF($D33="dnc",$D$55+1,0)+IF($E33="dnc",$E$55+1,0)+IF($F33="dnc",$F$55+1,0)</f>
        <v>0</v>
      </c>
      <c r="AG63" s="24">
        <f>IF($G33="dnc",$G$55+1,0)+IF($H33="dnc",$H$55+1,0)+IF($I33="dnc",$I$55+1,0)</f>
        <v>0</v>
      </c>
      <c r="AH63" s="24">
        <f>IF($J33="dnc",$J$55+1,0)+IF($K33="dnc",$K$55+1,0)+IF($L33="dnc",$L$55+1,0)</f>
        <v>0</v>
      </c>
      <c r="AI63" s="24">
        <f>IF($M33="dnc",$M$55+1,0)+IF($N33="dnc",$N$55+1,0)+IF($O33="dnc",$O$55+1,0)</f>
        <v>0</v>
      </c>
      <c r="AJ63" s="24">
        <f>IF($P33="dnc",$P$55+1,0)+IF($Q33="dnc",$Q$55+1,0)+IF($R33="dnc",$R$55+1,0)</f>
        <v>0</v>
      </c>
      <c r="AK63" s="25">
        <f>IF($S33="dnc",$S$55+1,0)+IF($T33="dnc",$T$55+1,0)+IF($U33="dnc",$U$55+1,0)</f>
        <v>0</v>
      </c>
      <c r="AL63" s="23">
        <f>COUNTIF(D33:F33,"dnc")</f>
        <v>0</v>
      </c>
      <c r="AM63" s="24">
        <f>COUNTIF(G33:I33,"dnc")</f>
        <v>0</v>
      </c>
      <c r="AN63" s="24">
        <f>COUNTIF(J33:L33,"dnc")</f>
        <v>0</v>
      </c>
      <c r="AO63" s="24">
        <f>COUNTIF(M33:O33,"dnc")</f>
        <v>0</v>
      </c>
      <c r="AP63" s="24">
        <f>COUNTIF(P33:R33,"dnc")</f>
        <v>0</v>
      </c>
      <c r="AQ63" s="24">
        <f>COUNTIF(S33:U33,"dnc")</f>
        <v>0</v>
      </c>
      <c r="AR63" s="35">
        <f>IF(SUM(AF63:AK63)&gt;0,MATCH(MAX(AF63:AK63),AF63:AK63,0),0)</f>
        <v>0</v>
      </c>
      <c r="AS63" s="40">
        <f t="shared" si="7"/>
        <v>0</v>
      </c>
      <c r="AT63" s="37">
        <f t="shared" si="8"/>
        <v>1</v>
      </c>
      <c r="AU63" s="45">
        <f t="shared" si="9"/>
        <v>0</v>
      </c>
      <c r="AV63" s="45">
        <f t="shared" si="10"/>
        <v>132</v>
      </c>
      <c r="AW63" s="46">
        <f t="shared" si="19"/>
        <v>132</v>
      </c>
      <c r="AX63" s="37">
        <f t="shared" si="20"/>
        <v>9</v>
      </c>
    </row>
    <row r="64" spans="1:50" ht="12.75">
      <c r="A64" s="49">
        <f t="shared" si="11"/>
        <v>220</v>
      </c>
      <c r="B64" s="50" t="str">
        <f t="shared" si="12"/>
        <v>Stercus Accidit</v>
      </c>
      <c r="C64" s="50" t="str">
        <f t="shared" si="13"/>
        <v>Blais</v>
      </c>
      <c r="D64" s="47">
        <f t="shared" si="3"/>
        <v>52.9</v>
      </c>
      <c r="E64" s="47">
        <f t="shared" si="3"/>
        <v>88</v>
      </c>
      <c r="F64" s="47">
        <f t="shared" si="3"/>
        <v>89</v>
      </c>
      <c r="G64" s="47">
        <f t="shared" si="3"/>
        <v>0</v>
      </c>
      <c r="H64" s="47"/>
      <c r="I64" s="47"/>
      <c r="J64" s="47"/>
      <c r="K64" s="47"/>
      <c r="L64" s="47"/>
      <c r="M64" s="47"/>
      <c r="N64" s="47"/>
      <c r="O64" s="47"/>
      <c r="P64" s="47"/>
      <c r="Q64" s="47"/>
      <c r="R64" s="47"/>
      <c r="S64" s="47"/>
      <c r="T64" s="47"/>
      <c r="U64" s="47"/>
      <c r="V64" s="47"/>
      <c r="W64" s="47">
        <f t="shared" si="14"/>
        <v>229.9</v>
      </c>
      <c r="X64" s="47">
        <f t="shared" si="4"/>
        <v>0</v>
      </c>
      <c r="Y64" s="47">
        <f t="shared" si="15"/>
        <v>229.9</v>
      </c>
      <c r="Z64" s="48">
        <f t="shared" si="16"/>
        <v>229.9</v>
      </c>
      <c r="AA64" s="49">
        <f t="shared" si="17"/>
        <v>8</v>
      </c>
      <c r="AB64" s="50" t="str">
        <f t="shared" si="18"/>
        <v>Stercus Accidit</v>
      </c>
      <c r="AC64" s="192"/>
      <c r="AD64" s="85"/>
      <c r="AE64" s="37">
        <f t="shared" si="5"/>
        <v>10</v>
      </c>
      <c r="AF64" s="23">
        <f>IF($D32="dnc",$D$55+1,0)+IF($E32="dnc",$E$55+1,0)+IF($F32="dnc",$F$55+1,0)</f>
        <v>0</v>
      </c>
      <c r="AG64" s="24">
        <f>IF($G32="dnc",$G$55+1,0)+IF($H32="dnc",$H$55+1,0)+IF($I32="dnc",$I$55+1,0)</f>
        <v>0</v>
      </c>
      <c r="AH64" s="24">
        <f>IF($J32="dnc",$J$55+1,0)+IF($K32="dnc",$K$55+1,0)+IF($L32="dnc",$L$55+1,0)</f>
        <v>0</v>
      </c>
      <c r="AI64" s="24">
        <f>IF($M32="dnc",$M$55+1,0)+IF($N32="dnc",$N$55+1,0)+IF($O32="dnc",$O$55+1,0)</f>
        <v>0</v>
      </c>
      <c r="AJ64" s="24">
        <f>IF($P32="dnc",$P$55+1,0)+IF($Q32="dnc",$Q$55+1,0)+IF($R32="dnc",$R$55+1,0)</f>
        <v>0</v>
      </c>
      <c r="AK64" s="25">
        <f>IF($S32="dnc",$S$55+1,0)+IF($T32="dnc",$T$55+1,0)+IF($U32="dnc",$U$55+1,0)</f>
        <v>0</v>
      </c>
      <c r="AL64" s="23">
        <f>COUNTIF(D32:F32,"dnc")</f>
        <v>0</v>
      </c>
      <c r="AM64" s="24">
        <f>COUNTIF(G32:I32,"dnc")</f>
        <v>0</v>
      </c>
      <c r="AN64" s="24">
        <f>COUNTIF(J32:L32,"dnc")</f>
        <v>0</v>
      </c>
      <c r="AO64" s="24">
        <f>COUNTIF(M32:O32,"dnc")</f>
        <v>0</v>
      </c>
      <c r="AP64" s="24">
        <f>COUNTIF(P32:R32,"dnc")</f>
        <v>0</v>
      </c>
      <c r="AQ64" s="24">
        <f>COUNTIF(S32:U32,"dnc")</f>
        <v>0</v>
      </c>
      <c r="AR64" s="35">
        <f t="shared" si="6"/>
        <v>0</v>
      </c>
      <c r="AS64" s="40">
        <f t="shared" si="7"/>
        <v>0</v>
      </c>
      <c r="AT64" s="37">
        <f t="shared" si="8"/>
        <v>1</v>
      </c>
      <c r="AU64" s="45">
        <f t="shared" si="9"/>
        <v>0</v>
      </c>
      <c r="AV64" s="45">
        <f t="shared" si="10"/>
        <v>89</v>
      </c>
      <c r="AW64" s="46">
        <f t="shared" si="19"/>
        <v>89</v>
      </c>
      <c r="AX64" s="37">
        <f t="shared" si="20"/>
        <v>6</v>
      </c>
    </row>
    <row r="65" spans="1:50" ht="12.75">
      <c r="A65" s="49">
        <f t="shared" si="11"/>
        <v>249</v>
      </c>
      <c r="B65" s="50" t="str">
        <f t="shared" si="12"/>
        <v>Dolce</v>
      </c>
      <c r="C65" s="50" t="str">
        <f t="shared" si="13"/>
        <v>Sonn</v>
      </c>
      <c r="D65" s="47">
        <f t="shared" si="3"/>
        <v>120</v>
      </c>
      <c r="E65" s="47">
        <f t="shared" si="3"/>
        <v>135.7</v>
      </c>
      <c r="F65" s="47">
        <f t="shared" si="3"/>
        <v>170</v>
      </c>
      <c r="G65" s="47">
        <f t="shared" si="3"/>
        <v>0</v>
      </c>
      <c r="H65" s="47"/>
      <c r="I65" s="47"/>
      <c r="J65" s="47"/>
      <c r="K65" s="47"/>
      <c r="L65" s="47"/>
      <c r="M65" s="47"/>
      <c r="N65" s="47"/>
      <c r="O65" s="47"/>
      <c r="P65" s="47"/>
      <c r="Q65" s="47"/>
      <c r="R65" s="47"/>
      <c r="S65" s="47"/>
      <c r="T65" s="47"/>
      <c r="U65" s="47"/>
      <c r="V65" s="47"/>
      <c r="W65" s="47">
        <f t="shared" si="14"/>
        <v>425.7</v>
      </c>
      <c r="X65" s="47">
        <f t="shared" si="4"/>
        <v>0</v>
      </c>
      <c r="Y65" s="47">
        <f t="shared" si="15"/>
        <v>425.7</v>
      </c>
      <c r="Z65" s="48">
        <f t="shared" si="16"/>
        <v>425.7</v>
      </c>
      <c r="AA65" s="49">
        <f t="shared" si="17"/>
        <v>15</v>
      </c>
      <c r="AB65" s="50" t="str">
        <f t="shared" si="18"/>
        <v>Dolce</v>
      </c>
      <c r="AC65" s="192"/>
      <c r="AD65" s="85"/>
      <c r="AE65" s="37">
        <f t="shared" si="5"/>
        <v>3</v>
      </c>
      <c r="AF65" s="23">
        <f>IF($D33="dnc",$D$55+1,0)+IF($E33="dnc",$E$55+1,0)+IF($F33="dnc",$F$55+1,0)</f>
        <v>0</v>
      </c>
      <c r="AG65" s="24">
        <f>IF($G33="dnc",$G$55+1,0)+IF($H33="dnc",$H$55+1,0)+IF($I33="dnc",$I$55+1,0)</f>
        <v>0</v>
      </c>
      <c r="AH65" s="24">
        <f>IF($J33="dnc",$J$55+1,0)+IF($K33="dnc",$K$55+1,0)+IF($L33="dnc",$L$55+1,0)</f>
        <v>0</v>
      </c>
      <c r="AI65" s="24">
        <f>IF($M33="dnc",$M$55+1,0)+IF($N33="dnc",$N$55+1,0)+IF($O33="dnc",$O$55+1,0)</f>
        <v>0</v>
      </c>
      <c r="AJ65" s="24">
        <f>IF($P33="dnc",$P$55+1,0)+IF($Q33="dnc",$Q$55+1,0)+IF($R33="dnc",$R$55+1,0)</f>
        <v>0</v>
      </c>
      <c r="AK65" s="25">
        <f>IF($S33="dnc",$S$55+1,0)+IF($T33="dnc",$T$55+1,0)+IF($U33="dnc",$U$55+1,0)</f>
        <v>0</v>
      </c>
      <c r="AL65" s="23">
        <f>COUNTIF(D33:F33,"dnc")</f>
        <v>0</v>
      </c>
      <c r="AM65" s="24">
        <f>COUNTIF(G33:I33,"dnc")</f>
        <v>0</v>
      </c>
      <c r="AN65" s="24">
        <f>COUNTIF(J33:L33,"dnc")</f>
        <v>0</v>
      </c>
      <c r="AO65" s="24">
        <f>COUNTIF(M33:O33,"dnc")</f>
        <v>0</v>
      </c>
      <c r="AP65" s="24">
        <f>COUNTIF(P33:R33,"dnc")</f>
        <v>0</v>
      </c>
      <c r="AQ65" s="24">
        <f>COUNTIF(S33:U33,"dnc")</f>
        <v>0</v>
      </c>
      <c r="AR65" s="35">
        <f t="shared" si="6"/>
        <v>0</v>
      </c>
      <c r="AS65" s="40">
        <f t="shared" si="7"/>
        <v>0</v>
      </c>
      <c r="AT65" s="37">
        <f t="shared" si="8"/>
        <v>1</v>
      </c>
      <c r="AU65" s="45">
        <f t="shared" si="9"/>
        <v>0</v>
      </c>
      <c r="AV65" s="45">
        <f t="shared" si="10"/>
        <v>170</v>
      </c>
      <c r="AW65" s="46">
        <f t="shared" si="19"/>
        <v>170</v>
      </c>
      <c r="AX65" s="37">
        <f t="shared" si="20"/>
        <v>11</v>
      </c>
    </row>
    <row r="66" spans="1:50" ht="12.75">
      <c r="A66" s="49">
        <f t="shared" si="11"/>
        <v>265</v>
      </c>
      <c r="B66" s="50" t="str">
        <f t="shared" si="12"/>
        <v>Gostosa</v>
      </c>
      <c r="C66" s="50" t="str">
        <f t="shared" si="13"/>
        <v>Hayes/Kirchhoff</v>
      </c>
      <c r="D66" s="47">
        <f t="shared" si="3"/>
        <v>53</v>
      </c>
      <c r="E66" s="47">
        <f t="shared" si="3"/>
        <v>46.5</v>
      </c>
      <c r="F66" s="47">
        <f t="shared" si="3"/>
        <v>79</v>
      </c>
      <c r="G66" s="47">
        <f t="shared" si="3"/>
        <v>0</v>
      </c>
      <c r="H66" s="47"/>
      <c r="I66" s="47"/>
      <c r="J66" s="47"/>
      <c r="K66" s="47"/>
      <c r="L66" s="47"/>
      <c r="M66" s="47"/>
      <c r="N66" s="47"/>
      <c r="O66" s="47"/>
      <c r="P66" s="47"/>
      <c r="Q66" s="47"/>
      <c r="R66" s="47"/>
      <c r="S66" s="47"/>
      <c r="T66" s="47"/>
      <c r="U66" s="47"/>
      <c r="V66" s="47"/>
      <c r="W66" s="47">
        <f t="shared" si="14"/>
        <v>178.5</v>
      </c>
      <c r="X66" s="47">
        <f t="shared" si="4"/>
        <v>0</v>
      </c>
      <c r="Y66" s="47">
        <f t="shared" si="15"/>
        <v>178.5</v>
      </c>
      <c r="Z66" s="48">
        <f t="shared" si="16"/>
        <v>178.5</v>
      </c>
      <c r="AA66" s="49">
        <f t="shared" si="17"/>
        <v>4</v>
      </c>
      <c r="AB66" s="50" t="str">
        <f t="shared" si="18"/>
        <v>Gostosa</v>
      </c>
      <c r="AC66" s="192"/>
      <c r="AD66" s="85"/>
      <c r="AE66" s="37">
        <f t="shared" si="5"/>
        <v>6</v>
      </c>
      <c r="AF66" s="23">
        <f>IF($D34="dnc",$D$55+1,0)+IF($E34="dnc",$E$55+1,0)+IF($F34="dnc",$F$55+1,0)</f>
        <v>0</v>
      </c>
      <c r="AG66" s="24">
        <f>IF($G34="dnc",$G$55+1,0)+IF($H34="dnc",$H$55+1,0)+IF($I34="dnc",$I$55+1,0)</f>
        <v>0</v>
      </c>
      <c r="AH66" s="24">
        <f>IF($J34="dnc",$J$55+1,0)+IF($K34="dnc",$K$55+1,0)+IF($L34="dnc",$L$55+1,0)</f>
        <v>0</v>
      </c>
      <c r="AI66" s="24">
        <f>IF($M34="dnc",$M$55+1,0)+IF($N34="dnc",$N$55+1,0)+IF($O34="dnc",$O$55+1,0)</f>
        <v>0</v>
      </c>
      <c r="AJ66" s="24">
        <f>IF($P34="dnc",$P$55+1,0)+IF($Q34="dnc",$Q$55+1,0)+IF($R34="dnc",$R$55+1,0)</f>
        <v>0</v>
      </c>
      <c r="AK66" s="25">
        <f>IF($S34="dnc",$S$55+1,0)+IF($T34="dnc",$T$55+1,0)+IF($U34="dnc",$U$55+1,0)</f>
        <v>0</v>
      </c>
      <c r="AL66" s="23">
        <f>COUNTIF(D34:F34,"dnc")</f>
        <v>0</v>
      </c>
      <c r="AM66" s="24">
        <f>COUNTIF(G34:I34,"dnc")</f>
        <v>0</v>
      </c>
      <c r="AN66" s="24">
        <f>COUNTIF(J34:L34,"dnc")</f>
        <v>0</v>
      </c>
      <c r="AO66" s="24">
        <f>COUNTIF(M34:O34,"dnc")</f>
        <v>0</v>
      </c>
      <c r="AP66" s="24">
        <f>COUNTIF(P34:R34,"dnc")</f>
        <v>0</v>
      </c>
      <c r="AQ66" s="24">
        <f>COUNTIF(S34:U34,"dnc")</f>
        <v>0</v>
      </c>
      <c r="AR66" s="35">
        <f t="shared" si="6"/>
        <v>0</v>
      </c>
      <c r="AS66" s="40">
        <f t="shared" si="7"/>
        <v>0</v>
      </c>
      <c r="AT66" s="37">
        <f t="shared" si="8"/>
        <v>1</v>
      </c>
      <c r="AU66" s="45">
        <f t="shared" si="9"/>
        <v>0</v>
      </c>
      <c r="AV66" s="45">
        <f t="shared" si="10"/>
        <v>79</v>
      </c>
      <c r="AW66" s="46">
        <f t="shared" si="19"/>
        <v>79</v>
      </c>
      <c r="AX66" s="37">
        <f>RANK($AW66,$AW$59:$AW$83,1)</f>
        <v>5</v>
      </c>
    </row>
    <row r="67" spans="1:50" ht="12.75">
      <c r="A67" s="49">
        <f t="shared" si="11"/>
        <v>484</v>
      </c>
      <c r="B67" s="50" t="str">
        <f t="shared" si="12"/>
        <v>Jolly Mon</v>
      </c>
      <c r="C67" s="50" t="str">
        <f t="shared" si="13"/>
        <v>LaVin/Rochlis</v>
      </c>
      <c r="D67" s="47">
        <f t="shared" si="3"/>
        <v>80</v>
      </c>
      <c r="E67" s="47">
        <f t="shared" si="3"/>
        <v>105.1</v>
      </c>
      <c r="F67" s="47">
        <f t="shared" si="3"/>
        <v>172.2</v>
      </c>
      <c r="G67" s="47">
        <f t="shared" si="3"/>
        <v>0</v>
      </c>
      <c r="H67" s="47"/>
      <c r="I67" s="47"/>
      <c r="J67" s="47"/>
      <c r="K67" s="47"/>
      <c r="L67" s="47"/>
      <c r="M67" s="47"/>
      <c r="N67" s="47"/>
      <c r="O67" s="47"/>
      <c r="P67" s="47"/>
      <c r="Q67" s="47"/>
      <c r="R67" s="47"/>
      <c r="S67" s="47"/>
      <c r="T67" s="47"/>
      <c r="U67" s="47"/>
      <c r="V67" s="47"/>
      <c r="W67" s="47">
        <f t="shared" si="14"/>
        <v>357.29999999999995</v>
      </c>
      <c r="X67" s="47">
        <f t="shared" si="4"/>
        <v>0</v>
      </c>
      <c r="Y67" s="47">
        <f t="shared" si="15"/>
        <v>357.29999999999995</v>
      </c>
      <c r="Z67" s="48">
        <f t="shared" si="16"/>
        <v>357.29999999999995</v>
      </c>
      <c r="AA67" s="49">
        <f t="shared" si="17"/>
        <v>13</v>
      </c>
      <c r="AB67" s="50" t="str">
        <f t="shared" si="18"/>
        <v>Jolly Mon</v>
      </c>
      <c r="AC67" s="192"/>
      <c r="AD67" s="85"/>
      <c r="AE67" s="37">
        <f t="shared" si="5"/>
        <v>12</v>
      </c>
      <c r="AF67" s="23">
        <f>IF($D35="dnc",$D$55+1,0)+IF($E35="dnc",$E$55+1,0)+IF($F35="dnc",$F$55+1,0)</f>
        <v>0</v>
      </c>
      <c r="AG67" s="24">
        <f>IF($G35="dnc",$G$55+1,0)+IF($H35="dnc",$H$55+1,0)+IF($I35="dnc",$I$55+1,0)</f>
        <v>0</v>
      </c>
      <c r="AH67" s="24">
        <f>IF($J35="dnc",$J$55+1,0)+IF($K35="dnc",$K$55+1,0)+IF($L35="dnc",$L$55+1,0)</f>
        <v>0</v>
      </c>
      <c r="AI67" s="24">
        <f>IF($M35="dnc",$M$55+1,0)+IF($N35="dnc",$N$55+1,0)+IF($O35="dnc",$O$55+1,0)</f>
        <v>0</v>
      </c>
      <c r="AJ67" s="24">
        <f>IF($P35="dnc",$P$55+1,0)+IF($Q35="dnc",$Q$55+1,0)+IF($R35="dnc",$R$55+1,0)</f>
        <v>0</v>
      </c>
      <c r="AK67" s="25">
        <f>IF($S35="dnc",$S$55+1,0)+IF($T35="dnc",$T$55+1,0)+IF($U35="dnc",$U$55+1,0)</f>
        <v>0</v>
      </c>
      <c r="AL67" s="23">
        <f>COUNTIF(D35:F35,"dnc")</f>
        <v>0</v>
      </c>
      <c r="AM67" s="24">
        <f>COUNTIF(G35:I35,"dnc")</f>
        <v>0</v>
      </c>
      <c r="AN67" s="24">
        <f>COUNTIF(J35:L35,"dnc")</f>
        <v>0</v>
      </c>
      <c r="AO67" s="24">
        <f>COUNTIF(M35:O35,"dnc")</f>
        <v>0</v>
      </c>
      <c r="AP67" s="24">
        <f>COUNTIF(P35:R35,"dnc")</f>
        <v>0</v>
      </c>
      <c r="AQ67" s="24">
        <f>COUNTIF(S35:U35,"dnc")</f>
        <v>0</v>
      </c>
      <c r="AR67" s="35">
        <f t="shared" si="6"/>
        <v>0</v>
      </c>
      <c r="AS67" s="40">
        <f t="shared" si="7"/>
        <v>0</v>
      </c>
      <c r="AT67" s="37">
        <f t="shared" si="8"/>
        <v>1</v>
      </c>
      <c r="AU67" s="45">
        <f t="shared" si="9"/>
        <v>0</v>
      </c>
      <c r="AV67" s="45">
        <f t="shared" si="10"/>
        <v>172.2</v>
      </c>
      <c r="AW67" s="46">
        <f t="shared" si="19"/>
        <v>172.2</v>
      </c>
      <c r="AX67" s="37">
        <f>RANK($AW67,$AW$59:$AW$83,1)</f>
        <v>13</v>
      </c>
    </row>
    <row r="68" spans="1:50" ht="12.75">
      <c r="A68" s="49">
        <f t="shared" si="11"/>
        <v>485</v>
      </c>
      <c r="B68" s="50" t="str">
        <f t="shared" si="12"/>
        <v>Argo III</v>
      </c>
      <c r="C68" s="50" t="str">
        <f t="shared" si="13"/>
        <v>Thompson</v>
      </c>
      <c r="D68" s="47">
        <f t="shared" si="3"/>
        <v>56.7</v>
      </c>
      <c r="E68" s="47">
        <f t="shared" si="3"/>
        <v>41</v>
      </c>
      <c r="F68" s="47">
        <f t="shared" si="3"/>
        <v>96</v>
      </c>
      <c r="G68" s="47">
        <f t="shared" si="3"/>
        <v>0</v>
      </c>
      <c r="H68" s="47"/>
      <c r="I68" s="47"/>
      <c r="J68" s="47"/>
      <c r="K68" s="47"/>
      <c r="L68" s="47"/>
      <c r="M68" s="47"/>
      <c r="N68" s="47"/>
      <c r="O68" s="47"/>
      <c r="P68" s="47"/>
      <c r="Q68" s="47"/>
      <c r="R68" s="47"/>
      <c r="S68" s="47"/>
      <c r="T68" s="47"/>
      <c r="U68" s="47"/>
      <c r="V68" s="47"/>
      <c r="W68" s="47">
        <f t="shared" si="14"/>
        <v>193.7</v>
      </c>
      <c r="X68" s="47">
        <f t="shared" si="4"/>
        <v>0</v>
      </c>
      <c r="Y68" s="47">
        <f t="shared" si="15"/>
        <v>193.7</v>
      </c>
      <c r="Z68" s="48">
        <f t="shared" si="16"/>
        <v>193.7</v>
      </c>
      <c r="AA68" s="49">
        <f t="shared" si="17"/>
        <v>6</v>
      </c>
      <c r="AB68" s="50" t="str">
        <f t="shared" si="18"/>
        <v>Argo III</v>
      </c>
      <c r="AC68" s="192"/>
      <c r="AD68" s="85"/>
      <c r="AE68" s="37">
        <f t="shared" si="5"/>
        <v>5</v>
      </c>
      <c r="AF68" s="23">
        <f>IF($D36="dnc",$D$55+1,0)+IF($E36="dnc",$E$55+1,0)+IF($F36="dnc",$F$55+1,0)</f>
        <v>0</v>
      </c>
      <c r="AG68" s="24">
        <f>IF($G36="dnc",$G$55+1,0)+IF($H36="dnc",$H$55+1,0)+IF($I36="dnc",$I$55+1,0)</f>
        <v>0</v>
      </c>
      <c r="AH68" s="24">
        <f>IF($J36="dnc",$J$55+1,0)+IF($K36="dnc",$K$55+1,0)+IF($L36="dnc",$L$55+1,0)</f>
        <v>0</v>
      </c>
      <c r="AI68" s="24">
        <f>IF($M36="dnc",$M$55+1,0)+IF($N36="dnc",$N$55+1,0)+IF($O36="dnc",$O$55+1,0)</f>
        <v>0</v>
      </c>
      <c r="AJ68" s="24">
        <f>IF($P36="dnc",$P$55+1,0)+IF($Q36="dnc",$Q$55+1,0)+IF($R36="dnc",$R$55+1,0)</f>
        <v>0</v>
      </c>
      <c r="AK68" s="25">
        <f>IF($S36="dnc",$S$55+1,0)+IF($T36="dnc",$T$55+1,0)+IF($U36="dnc",$U$55+1,0)</f>
        <v>0</v>
      </c>
      <c r="AL68" s="23">
        <f>COUNTIF(D36:F36,"dnc")</f>
        <v>0</v>
      </c>
      <c r="AM68" s="24">
        <f>COUNTIF(G36:I36,"dnc")</f>
        <v>0</v>
      </c>
      <c r="AN68" s="24">
        <f>COUNTIF(J36:L36,"dnc")</f>
        <v>0</v>
      </c>
      <c r="AO68" s="24">
        <f>COUNTIF(M36:O36,"dnc")</f>
        <v>0</v>
      </c>
      <c r="AP68" s="24">
        <f>COUNTIF(P36:R36,"dnc")</f>
        <v>0</v>
      </c>
      <c r="AQ68" s="24">
        <f>COUNTIF(S36:U36,"dnc")</f>
        <v>0</v>
      </c>
      <c r="AR68" s="35">
        <f t="shared" si="6"/>
        <v>0</v>
      </c>
      <c r="AS68" s="40">
        <f t="shared" si="7"/>
        <v>0</v>
      </c>
      <c r="AT68" s="37">
        <f t="shared" si="8"/>
        <v>1</v>
      </c>
      <c r="AU68" s="45">
        <f t="shared" si="9"/>
        <v>0</v>
      </c>
      <c r="AV68" s="45">
        <f t="shared" si="10"/>
        <v>96</v>
      </c>
      <c r="AW68" s="46">
        <f t="shared" si="19"/>
        <v>96</v>
      </c>
      <c r="AX68" s="37">
        <f>RANK($AW68,$AW$59:$AW$83,1)</f>
        <v>8</v>
      </c>
    </row>
    <row r="69" spans="1:50" ht="12.75">
      <c r="A69" s="49">
        <f t="shared" si="11"/>
        <v>588</v>
      </c>
      <c r="B69" s="50" t="str">
        <f t="shared" si="12"/>
        <v>Gallant Fox</v>
      </c>
      <c r="C69" s="50" t="str">
        <f t="shared" si="13"/>
        <v>Dempsey</v>
      </c>
      <c r="D69" s="47">
        <f t="shared" si="3"/>
        <v>35.7</v>
      </c>
      <c r="E69" s="47">
        <f t="shared" si="3"/>
        <v>51.3</v>
      </c>
      <c r="F69" s="47">
        <f t="shared" si="3"/>
        <v>44.2</v>
      </c>
      <c r="G69" s="47">
        <f t="shared" si="3"/>
        <v>0</v>
      </c>
      <c r="H69" s="47"/>
      <c r="I69" s="47"/>
      <c r="J69" s="47"/>
      <c r="K69" s="47"/>
      <c r="L69" s="47"/>
      <c r="M69" s="47"/>
      <c r="N69" s="47"/>
      <c r="O69" s="47"/>
      <c r="P69" s="47"/>
      <c r="Q69" s="47"/>
      <c r="R69" s="47"/>
      <c r="S69" s="47"/>
      <c r="T69" s="47"/>
      <c r="U69" s="47"/>
      <c r="V69" s="47"/>
      <c r="W69" s="47">
        <f t="shared" si="14"/>
        <v>131.2</v>
      </c>
      <c r="X69" s="47">
        <f t="shared" si="4"/>
        <v>0</v>
      </c>
      <c r="Y69" s="47">
        <f t="shared" si="15"/>
        <v>131.2</v>
      </c>
      <c r="Z69" s="48">
        <f t="shared" si="16"/>
        <v>131.2</v>
      </c>
      <c r="AA69" s="49">
        <f t="shared" si="17"/>
        <v>3</v>
      </c>
      <c r="AB69" s="50" t="str">
        <f t="shared" si="18"/>
        <v>Gallant Fox</v>
      </c>
      <c r="AC69" s="192"/>
      <c r="AD69" s="85"/>
      <c r="AE69" s="37">
        <f t="shared" si="5"/>
        <v>14</v>
      </c>
      <c r="AF69" s="23">
        <f>IF($D39="dnc",$D$55+1,0)+IF($E39="dnc",$E$55+1,0)+IF($F39="dnc",$F$55+1,0)</f>
        <v>0</v>
      </c>
      <c r="AG69" s="24">
        <f>IF($G39="dnc",$G$55+1,0)+IF($H39="dnc",$H$55+1,0)+IF($I39="dnc",$I$55+1,0)</f>
        <v>0</v>
      </c>
      <c r="AH69" s="24">
        <f>IF($J39="dnc",$J$55+1,0)+IF($K39="dnc",$K$55+1,0)+IF($L39="dnc",$L$55+1,0)</f>
        <v>0</v>
      </c>
      <c r="AI69" s="24">
        <f>IF($M39="dnc",$M$55+1,0)+IF($N39="dnc",$N$55+1,0)+IF($O39="dnc",$O$55+1,0)</f>
        <v>0</v>
      </c>
      <c r="AJ69" s="24">
        <f>IF($P39="dnc",$P$55+1,0)+IF($Q39="dnc",$Q$55+1,0)+IF($R39="dnc",$R$55+1,0)</f>
        <v>0</v>
      </c>
      <c r="AK69" s="25">
        <f>IF($S39="dnc",$S$55+1,0)+IF($T39="dnc",$T$55+1,0)+IF($U39="dnc",$U$55+1,0)</f>
        <v>0</v>
      </c>
      <c r="AL69" s="23">
        <f>COUNTIF(D39:F39,"dnc")</f>
        <v>0</v>
      </c>
      <c r="AM69" s="24">
        <f>COUNTIF(G39:I39,"dnc")</f>
        <v>0</v>
      </c>
      <c r="AN69" s="24">
        <f>COUNTIF(J39:L39,"dnc")</f>
        <v>0</v>
      </c>
      <c r="AO69" s="24">
        <f>COUNTIF(M39:O39,"dnc")</f>
        <v>0</v>
      </c>
      <c r="AP69" s="24">
        <f>COUNTIF(P39:R39,"dnc")</f>
        <v>0</v>
      </c>
      <c r="AQ69" s="24">
        <f>COUNTIF(S39:U39,"dnc")</f>
        <v>0</v>
      </c>
      <c r="AR69" s="35">
        <f t="shared" si="6"/>
        <v>0</v>
      </c>
      <c r="AS69" s="40">
        <f t="shared" si="7"/>
        <v>0</v>
      </c>
      <c r="AT69" s="37">
        <f t="shared" si="8"/>
        <v>1</v>
      </c>
      <c r="AU69" s="45">
        <f t="shared" si="9"/>
        <v>0</v>
      </c>
      <c r="AV69" s="45">
        <f t="shared" si="10"/>
        <v>44.2</v>
      </c>
      <c r="AW69" s="46">
        <f t="shared" si="19"/>
        <v>44.2</v>
      </c>
      <c r="AX69" s="37">
        <f>RANK($AW69,$AW$59:$AW$83,1)</f>
        <v>2</v>
      </c>
    </row>
    <row r="70" spans="1:50" ht="12.75">
      <c r="A70" s="49">
        <f t="shared" si="11"/>
        <v>591</v>
      </c>
      <c r="B70" s="50" t="str">
        <f t="shared" si="12"/>
        <v>Shamrock VI</v>
      </c>
      <c r="C70" s="50" t="str">
        <f t="shared" si="13"/>
        <v>Mullen</v>
      </c>
      <c r="D70" s="47">
        <f t="shared" si="3"/>
        <v>67.8</v>
      </c>
      <c r="E70" s="47">
        <f t="shared" si="3"/>
        <v>67</v>
      </c>
      <c r="F70" s="47">
        <f t="shared" si="3"/>
        <v>111</v>
      </c>
      <c r="G70" s="47">
        <f t="shared" si="3"/>
        <v>0</v>
      </c>
      <c r="H70" s="47"/>
      <c r="I70" s="47"/>
      <c r="J70" s="47"/>
      <c r="K70" s="47"/>
      <c r="L70" s="47"/>
      <c r="M70" s="47"/>
      <c r="N70" s="47"/>
      <c r="O70" s="47"/>
      <c r="P70" s="47"/>
      <c r="Q70" s="47"/>
      <c r="R70" s="47"/>
      <c r="S70" s="47"/>
      <c r="T70" s="47"/>
      <c r="U70" s="47"/>
      <c r="V70" s="47"/>
      <c r="W70" s="47">
        <f t="shared" si="14"/>
        <v>245.8</v>
      </c>
      <c r="X70" s="47">
        <f t="shared" si="4"/>
        <v>0</v>
      </c>
      <c r="Y70" s="47">
        <f t="shared" si="15"/>
        <v>245.8</v>
      </c>
      <c r="Z70" s="48">
        <f t="shared" si="16"/>
        <v>245.8</v>
      </c>
      <c r="AA70" s="49">
        <f t="shared" si="17"/>
        <v>9</v>
      </c>
      <c r="AB70" s="50" t="str">
        <f t="shared" si="18"/>
        <v>Shamrock VI</v>
      </c>
      <c r="AC70" s="192"/>
      <c r="AD70" s="85"/>
      <c r="AE70" s="37">
        <f t="shared" si="5"/>
        <v>4</v>
      </c>
      <c r="AF70" s="23">
        <f aca="true" t="shared" si="21" ref="AF70:AF80">IF($D37="dnc",$D$55+1,0)+IF($E37="dnc",$E$55+1,0)+IF($F37="dnc",$F$55+1,0)</f>
        <v>0</v>
      </c>
      <c r="AG70" s="24">
        <f aca="true" t="shared" si="22" ref="AG70:AG80">IF($G37="dnc",$G$55+1,0)+IF($H37="dnc",$H$55+1,0)+IF($I37="dnc",$I$55+1,0)</f>
        <v>0</v>
      </c>
      <c r="AH70" s="24">
        <f aca="true" t="shared" si="23" ref="AH70:AH80">IF($J37="dnc",$J$55+1,0)+IF($K37="dnc",$K$55+1,0)+IF($L37="dnc",$L$55+1,0)</f>
        <v>0</v>
      </c>
      <c r="AI70" s="24">
        <f aca="true" t="shared" si="24" ref="AI70:AI80">IF($M37="dnc",$M$55+1,0)+IF($N37="dnc",$N$55+1,0)+IF($O37="dnc",$O$55+1,0)</f>
        <v>0</v>
      </c>
      <c r="AJ70" s="24">
        <f aca="true" t="shared" si="25" ref="AJ70:AJ80">IF($P37="dnc",$P$55+1,0)+IF($Q37="dnc",$Q$55+1,0)+IF($R37="dnc",$R$55+1,0)</f>
        <v>0</v>
      </c>
      <c r="AK70" s="25">
        <f aca="true" t="shared" si="26" ref="AK70:AK80">IF($S37="dnc",$S$55+1,0)+IF($T37="dnc",$T$55+1,0)+IF($U37="dnc",$U$55+1,0)</f>
        <v>0</v>
      </c>
      <c r="AL70" s="23">
        <f aca="true" t="shared" si="27" ref="AL70:AL80">COUNTIF(D37:F37,"dnc")</f>
        <v>0</v>
      </c>
      <c r="AM70" s="24">
        <f aca="true" t="shared" si="28" ref="AM70:AM80">COUNTIF(G37:I37,"dnc")</f>
        <v>0</v>
      </c>
      <c r="AN70" s="24">
        <f aca="true" t="shared" si="29" ref="AN70:AN80">COUNTIF(J37:L37,"dnc")</f>
        <v>0</v>
      </c>
      <c r="AO70" s="24">
        <f aca="true" t="shared" si="30" ref="AO70:AO80">COUNTIF(M37:O37,"dnc")</f>
        <v>0</v>
      </c>
      <c r="AP70" s="24">
        <f aca="true" t="shared" si="31" ref="AP70:AP80">COUNTIF(P37:R37,"dnc")</f>
        <v>0</v>
      </c>
      <c r="AQ70" s="24">
        <f aca="true" t="shared" si="32" ref="AQ70:AQ80">COUNTIF(S37:U37,"dnc")</f>
        <v>0</v>
      </c>
      <c r="AR70" s="35">
        <f t="shared" si="6"/>
        <v>0</v>
      </c>
      <c r="AS70" s="40">
        <f t="shared" si="7"/>
        <v>0</v>
      </c>
      <c r="AT70" s="37">
        <f t="shared" si="8"/>
        <v>1</v>
      </c>
      <c r="AU70" s="45">
        <f t="shared" si="9"/>
        <v>0</v>
      </c>
      <c r="AV70" s="45">
        <f t="shared" si="10"/>
        <v>111</v>
      </c>
      <c r="AW70" s="46">
        <f t="shared" si="19"/>
        <v>111</v>
      </c>
      <c r="AX70" s="37">
        <f>IF($Y70="",0,(RANK($AW70,$AW$59:$AW$83,1))-1)</f>
        <v>8</v>
      </c>
    </row>
    <row r="71" spans="1:50" ht="12.75">
      <c r="A71" s="49">
        <f t="shared" si="11"/>
        <v>667</v>
      </c>
      <c r="B71" s="50" t="str">
        <f t="shared" si="12"/>
        <v>Pressure</v>
      </c>
      <c r="C71" s="50" t="str">
        <f t="shared" si="13"/>
        <v>Nickerson</v>
      </c>
      <c r="D71" s="47">
        <f t="shared" si="3"/>
        <v>24</v>
      </c>
      <c r="E71" s="47">
        <f t="shared" si="3"/>
        <v>32</v>
      </c>
      <c r="F71" s="47">
        <f t="shared" si="3"/>
        <v>48</v>
      </c>
      <c r="G71" s="47">
        <f t="shared" si="3"/>
        <v>0</v>
      </c>
      <c r="H71" s="47"/>
      <c r="I71" s="47"/>
      <c r="J71" s="47"/>
      <c r="K71" s="47"/>
      <c r="L71" s="47"/>
      <c r="M71" s="47"/>
      <c r="N71" s="47"/>
      <c r="O71" s="47"/>
      <c r="P71" s="47"/>
      <c r="Q71" s="47"/>
      <c r="R71" s="47"/>
      <c r="S71" s="47"/>
      <c r="T71" s="47"/>
      <c r="U71" s="47"/>
      <c r="V71" s="47"/>
      <c r="W71" s="47">
        <f t="shared" si="14"/>
        <v>104</v>
      </c>
      <c r="X71" s="47">
        <f t="shared" si="4"/>
        <v>0</v>
      </c>
      <c r="Y71" s="47">
        <f t="shared" si="15"/>
        <v>104</v>
      </c>
      <c r="Z71" s="48">
        <f t="shared" si="16"/>
        <v>104</v>
      </c>
      <c r="AA71" s="49">
        <f t="shared" si="17"/>
        <v>1</v>
      </c>
      <c r="AB71" s="50" t="str">
        <f t="shared" si="18"/>
        <v>Pressure</v>
      </c>
      <c r="AC71" s="192"/>
      <c r="AD71" s="85"/>
      <c r="AE71" s="37">
        <f t="shared" si="5"/>
        <v>9</v>
      </c>
      <c r="AF71" s="23">
        <f t="shared" si="21"/>
        <v>0</v>
      </c>
      <c r="AG71" s="24">
        <f t="shared" si="22"/>
        <v>0</v>
      </c>
      <c r="AH71" s="24">
        <f t="shared" si="23"/>
        <v>0</v>
      </c>
      <c r="AI71" s="24">
        <f t="shared" si="24"/>
        <v>0</v>
      </c>
      <c r="AJ71" s="24">
        <f t="shared" si="25"/>
        <v>0</v>
      </c>
      <c r="AK71" s="25">
        <f t="shared" si="26"/>
        <v>0</v>
      </c>
      <c r="AL71" s="23">
        <f t="shared" si="27"/>
        <v>0</v>
      </c>
      <c r="AM71" s="24">
        <f t="shared" si="28"/>
        <v>0</v>
      </c>
      <c r="AN71" s="24">
        <f t="shared" si="29"/>
        <v>0</v>
      </c>
      <c r="AO71" s="24">
        <f t="shared" si="30"/>
        <v>0</v>
      </c>
      <c r="AP71" s="24">
        <f t="shared" si="31"/>
        <v>0</v>
      </c>
      <c r="AQ71" s="24">
        <f t="shared" si="32"/>
        <v>0</v>
      </c>
      <c r="AR71" s="35">
        <f t="shared" si="6"/>
        <v>0</v>
      </c>
      <c r="AS71" s="40">
        <f t="shared" si="7"/>
        <v>0</v>
      </c>
      <c r="AT71" s="37">
        <f t="shared" si="8"/>
        <v>1</v>
      </c>
      <c r="AU71" s="45">
        <f t="shared" si="9"/>
        <v>0</v>
      </c>
      <c r="AV71" s="45">
        <f t="shared" si="10"/>
        <v>48</v>
      </c>
      <c r="AW71" s="46">
        <f t="shared" si="19"/>
        <v>48</v>
      </c>
      <c r="AX71" s="37"/>
    </row>
    <row r="72" spans="1:50" ht="12.75">
      <c r="A72" s="49">
        <f t="shared" si="11"/>
        <v>676</v>
      </c>
      <c r="B72" s="50" t="str">
        <f t="shared" si="12"/>
        <v>Paradox</v>
      </c>
      <c r="C72" s="50" t="str">
        <f t="shared" si="13"/>
        <v>Stowe</v>
      </c>
      <c r="D72" s="47">
        <f t="shared" si="3"/>
        <v>86</v>
      </c>
      <c r="E72" s="47">
        <f t="shared" si="3"/>
        <v>103</v>
      </c>
      <c r="F72" s="47">
        <f t="shared" si="3"/>
        <v>135</v>
      </c>
      <c r="G72" s="47">
        <f t="shared" si="3"/>
        <v>0</v>
      </c>
      <c r="H72" s="47"/>
      <c r="I72" s="47"/>
      <c r="J72" s="47"/>
      <c r="K72" s="47"/>
      <c r="L72" s="47"/>
      <c r="M72" s="47"/>
      <c r="N72" s="47"/>
      <c r="O72" s="47"/>
      <c r="P72" s="47"/>
      <c r="Q72" s="47"/>
      <c r="R72" s="47"/>
      <c r="S72" s="47"/>
      <c r="T72" s="47"/>
      <c r="U72" s="47"/>
      <c r="V72" s="47"/>
      <c r="W72" s="47">
        <f t="shared" si="14"/>
        <v>324</v>
      </c>
      <c r="X72" s="47">
        <f t="shared" si="4"/>
        <v>0</v>
      </c>
      <c r="Y72" s="47">
        <f t="shared" si="15"/>
        <v>324</v>
      </c>
      <c r="Z72" s="48">
        <f t="shared" si="16"/>
        <v>324</v>
      </c>
      <c r="AA72" s="49">
        <f t="shared" si="17"/>
        <v>11</v>
      </c>
      <c r="AB72" s="50" t="str">
        <f t="shared" si="18"/>
        <v>Paradox</v>
      </c>
      <c r="AC72" s="192"/>
      <c r="AD72" s="85"/>
      <c r="AE72" s="37">
        <f t="shared" si="5"/>
        <v>15</v>
      </c>
      <c r="AF72" s="23">
        <f t="shared" si="21"/>
        <v>0</v>
      </c>
      <c r="AG72" s="24">
        <f t="shared" si="22"/>
        <v>0</v>
      </c>
      <c r="AH72" s="24">
        <f t="shared" si="23"/>
        <v>0</v>
      </c>
      <c r="AI72" s="24">
        <f t="shared" si="24"/>
        <v>0</v>
      </c>
      <c r="AJ72" s="24">
        <f t="shared" si="25"/>
        <v>0</v>
      </c>
      <c r="AK72" s="25">
        <f t="shared" si="26"/>
        <v>0</v>
      </c>
      <c r="AL72" s="23">
        <f t="shared" si="27"/>
        <v>0</v>
      </c>
      <c r="AM72" s="24">
        <f t="shared" si="28"/>
        <v>0</v>
      </c>
      <c r="AN72" s="24">
        <f t="shared" si="29"/>
        <v>0</v>
      </c>
      <c r="AO72" s="24">
        <f t="shared" si="30"/>
        <v>0</v>
      </c>
      <c r="AP72" s="24">
        <f t="shared" si="31"/>
        <v>0</v>
      </c>
      <c r="AQ72" s="24">
        <f t="shared" si="32"/>
        <v>0</v>
      </c>
      <c r="AR72" s="35">
        <f t="shared" si="6"/>
        <v>0</v>
      </c>
      <c r="AS72" s="40">
        <f t="shared" si="7"/>
        <v>0</v>
      </c>
      <c r="AT72" s="37">
        <f t="shared" si="8"/>
        <v>1</v>
      </c>
      <c r="AU72" s="45">
        <f t="shared" si="9"/>
        <v>0</v>
      </c>
      <c r="AV72" s="45">
        <f t="shared" si="10"/>
        <v>135</v>
      </c>
      <c r="AW72" s="46"/>
      <c r="AX72" s="37"/>
    </row>
    <row r="73" spans="1:50" ht="12.75">
      <c r="A73" s="49">
        <f t="shared" si="11"/>
        <v>679</v>
      </c>
      <c r="B73" s="50" t="str">
        <f t="shared" si="12"/>
        <v>Misty-two-six</v>
      </c>
      <c r="C73" s="50" t="str">
        <f t="shared" si="13"/>
        <v>Sibson</v>
      </c>
      <c r="D73" s="47">
        <f t="shared" si="3"/>
        <v>122.9</v>
      </c>
      <c r="E73" s="47">
        <f t="shared" si="3"/>
        <v>124</v>
      </c>
      <c r="F73" s="47">
        <f t="shared" si="3"/>
        <v>148</v>
      </c>
      <c r="G73" s="47">
        <f t="shared" si="3"/>
        <v>0</v>
      </c>
      <c r="H73" s="47"/>
      <c r="I73" s="47"/>
      <c r="J73" s="47"/>
      <c r="K73" s="47"/>
      <c r="L73" s="47"/>
      <c r="M73" s="47"/>
      <c r="N73" s="47"/>
      <c r="O73" s="47"/>
      <c r="P73" s="47"/>
      <c r="Q73" s="47"/>
      <c r="R73" s="47"/>
      <c r="S73" s="47"/>
      <c r="T73" s="47"/>
      <c r="U73" s="47"/>
      <c r="V73" s="47"/>
      <c r="W73" s="47">
        <f t="shared" si="14"/>
        <v>394.9</v>
      </c>
      <c r="X73" s="47">
        <f t="shared" si="4"/>
        <v>0</v>
      </c>
      <c r="Y73" s="47">
        <f t="shared" si="15"/>
        <v>394.9</v>
      </c>
      <c r="Z73" s="48">
        <f t="shared" si="16"/>
        <v>394.9</v>
      </c>
      <c r="AA73" s="49">
        <f t="shared" si="17"/>
        <v>14</v>
      </c>
      <c r="AB73" s="50" t="str">
        <f t="shared" si="18"/>
        <v>Misty-two-six</v>
      </c>
      <c r="AC73" s="192"/>
      <c r="AD73" s="85"/>
      <c r="AE73" s="37">
        <f t="shared" si="5"/>
        <v>7</v>
      </c>
      <c r="AF73" s="23">
        <f t="shared" si="21"/>
        <v>0</v>
      </c>
      <c r="AG73" s="24">
        <f t="shared" si="22"/>
        <v>0</v>
      </c>
      <c r="AH73" s="24">
        <f t="shared" si="23"/>
        <v>0</v>
      </c>
      <c r="AI73" s="24">
        <f t="shared" si="24"/>
        <v>0</v>
      </c>
      <c r="AJ73" s="24">
        <f t="shared" si="25"/>
        <v>0</v>
      </c>
      <c r="AK73" s="25">
        <f t="shared" si="26"/>
        <v>0</v>
      </c>
      <c r="AL73" s="23">
        <f t="shared" si="27"/>
        <v>0</v>
      </c>
      <c r="AM73" s="24">
        <f t="shared" si="28"/>
        <v>0</v>
      </c>
      <c r="AN73" s="24">
        <f t="shared" si="29"/>
        <v>0</v>
      </c>
      <c r="AO73" s="24">
        <f t="shared" si="30"/>
        <v>0</v>
      </c>
      <c r="AP73" s="24">
        <f t="shared" si="31"/>
        <v>0</v>
      </c>
      <c r="AQ73" s="24">
        <f t="shared" si="32"/>
        <v>0</v>
      </c>
      <c r="AR73" s="35">
        <f t="shared" si="6"/>
        <v>0</v>
      </c>
      <c r="AS73" s="40">
        <f t="shared" si="7"/>
        <v>0</v>
      </c>
      <c r="AT73" s="37">
        <f t="shared" si="8"/>
        <v>1</v>
      </c>
      <c r="AU73" s="45">
        <f t="shared" si="9"/>
        <v>0</v>
      </c>
      <c r="AV73" s="45">
        <f t="shared" si="10"/>
        <v>148</v>
      </c>
      <c r="AW73" s="46"/>
      <c r="AX73" s="37"/>
    </row>
    <row r="74" spans="1:50" ht="12.75">
      <c r="A74" s="49">
        <f t="shared" si="11"/>
      </c>
      <c r="B74" s="50">
        <f t="shared" si="12"/>
      </c>
      <c r="C74" s="50">
        <f t="shared" si="13"/>
      </c>
      <c r="D74" s="47">
        <f t="shared" si="3"/>
        <v>0</v>
      </c>
      <c r="E74" s="47">
        <f t="shared" si="3"/>
        <v>0</v>
      </c>
      <c r="F74" s="47">
        <f t="shared" si="3"/>
        <v>0</v>
      </c>
      <c r="G74" s="47">
        <f t="shared" si="3"/>
        <v>0</v>
      </c>
      <c r="H74" s="47"/>
      <c r="I74" s="47"/>
      <c r="J74" s="47"/>
      <c r="K74" s="47"/>
      <c r="L74" s="47"/>
      <c r="M74" s="47"/>
      <c r="N74" s="47"/>
      <c r="O74" s="47"/>
      <c r="P74" s="47"/>
      <c r="Q74" s="47"/>
      <c r="R74" s="47"/>
      <c r="S74" s="47"/>
      <c r="T74" s="47"/>
      <c r="U74" s="47"/>
      <c r="V74" s="47"/>
      <c r="W74" s="47">
        <f t="shared" si="14"/>
      </c>
      <c r="X74" s="47">
        <f t="shared" si="4"/>
        <v>0</v>
      </c>
      <c r="Y74" s="47">
        <f t="shared" si="15"/>
        <v>0</v>
      </c>
      <c r="Z74" s="48">
        <f t="shared" si="16"/>
        <v>0</v>
      </c>
      <c r="AA74" s="49">
        <f t="shared" si="17"/>
      </c>
      <c r="AB74" s="50">
        <f t="shared" si="18"/>
      </c>
      <c r="AC74" s="192"/>
      <c r="AD74" s="85"/>
      <c r="AE74" s="37">
        <f t="shared" si="5"/>
        <v>0</v>
      </c>
      <c r="AF74" s="23">
        <f t="shared" si="21"/>
        <v>0</v>
      </c>
      <c r="AG74" s="24">
        <f t="shared" si="22"/>
        <v>0</v>
      </c>
      <c r="AH74" s="24">
        <f t="shared" si="23"/>
        <v>0</v>
      </c>
      <c r="AI74" s="24">
        <f t="shared" si="24"/>
        <v>0</v>
      </c>
      <c r="AJ74" s="24">
        <f t="shared" si="25"/>
        <v>0</v>
      </c>
      <c r="AK74" s="25">
        <f t="shared" si="26"/>
        <v>0</v>
      </c>
      <c r="AL74" s="23">
        <f t="shared" si="27"/>
        <v>0</v>
      </c>
      <c r="AM74" s="24">
        <f t="shared" si="28"/>
        <v>0</v>
      </c>
      <c r="AN74" s="24">
        <f t="shared" si="29"/>
        <v>0</v>
      </c>
      <c r="AO74" s="24">
        <f t="shared" si="30"/>
        <v>0</v>
      </c>
      <c r="AP74" s="24">
        <f t="shared" si="31"/>
        <v>0</v>
      </c>
      <c r="AQ74" s="24">
        <f t="shared" si="32"/>
        <v>0</v>
      </c>
      <c r="AR74" s="35">
        <f t="shared" si="6"/>
        <v>0</v>
      </c>
      <c r="AS74" s="40">
        <f t="shared" si="7"/>
        <v>0</v>
      </c>
      <c r="AT74" s="37">
        <f t="shared" si="8"/>
        <v>0</v>
      </c>
      <c r="AU74" s="45">
        <f t="shared" si="9"/>
        <v>0</v>
      </c>
      <c r="AV74" s="45">
        <f t="shared" si="10"/>
        <v>0</v>
      </c>
      <c r="AW74" s="46"/>
      <c r="AX74" s="37"/>
    </row>
    <row r="75" spans="1:50" ht="12.75">
      <c r="A75" s="49">
        <f t="shared" si="11"/>
      </c>
      <c r="B75" s="50">
        <f t="shared" si="12"/>
      </c>
      <c r="C75" s="50">
        <f t="shared" si="13"/>
      </c>
      <c r="D75" s="47">
        <f t="shared" si="3"/>
        <v>0</v>
      </c>
      <c r="E75" s="47">
        <f t="shared" si="3"/>
        <v>0</v>
      </c>
      <c r="F75" s="47">
        <f t="shared" si="3"/>
        <v>0</v>
      </c>
      <c r="G75" s="47">
        <f t="shared" si="3"/>
        <v>0</v>
      </c>
      <c r="H75" s="47"/>
      <c r="I75" s="47"/>
      <c r="J75" s="47"/>
      <c r="K75" s="47"/>
      <c r="L75" s="47"/>
      <c r="M75" s="47"/>
      <c r="N75" s="47"/>
      <c r="O75" s="47"/>
      <c r="P75" s="47"/>
      <c r="Q75" s="47"/>
      <c r="R75" s="47"/>
      <c r="S75" s="47"/>
      <c r="T75" s="47"/>
      <c r="U75" s="47"/>
      <c r="V75" s="47"/>
      <c r="W75" s="47">
        <f t="shared" si="14"/>
      </c>
      <c r="X75" s="47">
        <f t="shared" si="4"/>
        <v>0</v>
      </c>
      <c r="Y75" s="47">
        <f t="shared" si="15"/>
        <v>0</v>
      </c>
      <c r="Z75" s="48">
        <f t="shared" si="16"/>
        <v>0</v>
      </c>
      <c r="AA75" s="49">
        <f t="shared" si="17"/>
      </c>
      <c r="AB75" s="50">
        <f t="shared" si="18"/>
      </c>
      <c r="AC75" s="192"/>
      <c r="AD75" s="85"/>
      <c r="AE75" s="37">
        <f t="shared" si="5"/>
        <v>0</v>
      </c>
      <c r="AF75" s="23">
        <f t="shared" si="21"/>
        <v>0</v>
      </c>
      <c r="AG75" s="24">
        <f t="shared" si="22"/>
        <v>0</v>
      </c>
      <c r="AH75" s="24">
        <f t="shared" si="23"/>
        <v>0</v>
      </c>
      <c r="AI75" s="24">
        <f t="shared" si="24"/>
        <v>0</v>
      </c>
      <c r="AJ75" s="24">
        <f t="shared" si="25"/>
        <v>0</v>
      </c>
      <c r="AK75" s="25">
        <f t="shared" si="26"/>
        <v>0</v>
      </c>
      <c r="AL75" s="23">
        <f t="shared" si="27"/>
        <v>0</v>
      </c>
      <c r="AM75" s="24">
        <f t="shared" si="28"/>
        <v>0</v>
      </c>
      <c r="AN75" s="24">
        <f t="shared" si="29"/>
        <v>0</v>
      </c>
      <c r="AO75" s="24">
        <f t="shared" si="30"/>
        <v>0</v>
      </c>
      <c r="AP75" s="24">
        <f t="shared" si="31"/>
        <v>0</v>
      </c>
      <c r="AQ75" s="24">
        <f t="shared" si="32"/>
        <v>0</v>
      </c>
      <c r="AR75" s="35">
        <f t="shared" si="6"/>
        <v>0</v>
      </c>
      <c r="AS75" s="40">
        <f t="shared" si="7"/>
        <v>0</v>
      </c>
      <c r="AT75" s="37">
        <f t="shared" si="8"/>
        <v>0</v>
      </c>
      <c r="AU75" s="45">
        <f t="shared" si="9"/>
        <v>0</v>
      </c>
      <c r="AV75" s="45">
        <f t="shared" si="10"/>
        <v>0</v>
      </c>
      <c r="AW75" s="46"/>
      <c r="AX75" s="37"/>
    </row>
    <row r="76" spans="1:50" ht="12.75">
      <c r="A76" s="49">
        <f t="shared" si="11"/>
      </c>
      <c r="B76" s="50">
        <f t="shared" si="12"/>
      </c>
      <c r="C76" s="50">
        <f t="shared" si="13"/>
      </c>
      <c r="D76" s="47">
        <f t="shared" si="3"/>
        <v>0</v>
      </c>
      <c r="E76" s="47">
        <f t="shared" si="3"/>
        <v>0</v>
      </c>
      <c r="F76" s="47">
        <f t="shared" si="3"/>
        <v>0</v>
      </c>
      <c r="G76" s="47">
        <f t="shared" si="3"/>
        <v>0</v>
      </c>
      <c r="H76" s="47"/>
      <c r="I76" s="47"/>
      <c r="J76" s="47"/>
      <c r="K76" s="47"/>
      <c r="L76" s="47"/>
      <c r="M76" s="47"/>
      <c r="N76" s="47"/>
      <c r="O76" s="47"/>
      <c r="P76" s="47"/>
      <c r="Q76" s="47"/>
      <c r="R76" s="47"/>
      <c r="S76" s="47"/>
      <c r="T76" s="47"/>
      <c r="U76" s="47"/>
      <c r="V76" s="47"/>
      <c r="W76" s="47">
        <f t="shared" si="14"/>
      </c>
      <c r="X76" s="47">
        <f t="shared" si="4"/>
        <v>0</v>
      </c>
      <c r="Y76" s="47">
        <f t="shared" si="15"/>
        <v>0</v>
      </c>
      <c r="Z76" s="48">
        <f t="shared" si="16"/>
        <v>0</v>
      </c>
      <c r="AA76" s="49">
        <f t="shared" si="17"/>
      </c>
      <c r="AB76" s="50">
        <f t="shared" si="18"/>
      </c>
      <c r="AC76" s="192"/>
      <c r="AD76" s="85"/>
      <c r="AE76" s="37">
        <f t="shared" si="5"/>
        <v>0</v>
      </c>
      <c r="AF76" s="23">
        <f>IF($D31="dnc",$D$55+1,0)+IF($E31="dnc",$E$55+1,0)+IF($F31="dnc",$F$55+1,0)</f>
        <v>0</v>
      </c>
      <c r="AG76" s="24">
        <f>IF($G31="dnc",$G$55+1,0)+IF($H43="dnc",$H$55+1,0)+IF($I43="dnc",$I$55+1,0)</f>
        <v>0</v>
      </c>
      <c r="AH76" s="24">
        <f t="shared" si="23"/>
        <v>0</v>
      </c>
      <c r="AI76" s="24">
        <f t="shared" si="24"/>
        <v>0</v>
      </c>
      <c r="AJ76" s="24">
        <f t="shared" si="25"/>
        <v>0</v>
      </c>
      <c r="AK76" s="25">
        <f t="shared" si="26"/>
        <v>0</v>
      </c>
      <c r="AL76" s="23">
        <f>COUNTIF(D31:F31,"dnc")</f>
        <v>0</v>
      </c>
      <c r="AM76" s="24">
        <f t="shared" si="28"/>
        <v>0</v>
      </c>
      <c r="AN76" s="24">
        <f t="shared" si="29"/>
        <v>0</v>
      </c>
      <c r="AO76" s="24">
        <f t="shared" si="30"/>
        <v>0</v>
      </c>
      <c r="AP76" s="24">
        <f t="shared" si="31"/>
        <v>0</v>
      </c>
      <c r="AQ76" s="24">
        <f t="shared" si="32"/>
        <v>0</v>
      </c>
      <c r="AR76" s="35">
        <f t="shared" si="6"/>
        <v>0</v>
      </c>
      <c r="AS76" s="40">
        <f t="shared" si="7"/>
        <v>0</v>
      </c>
      <c r="AT76" s="37">
        <f t="shared" si="8"/>
        <v>0</v>
      </c>
      <c r="AU76" s="36">
        <f t="shared" si="9"/>
        <v>0</v>
      </c>
      <c r="AV76" s="36">
        <f t="shared" si="10"/>
        <v>0</v>
      </c>
      <c r="AW76" s="46"/>
      <c r="AX76" s="37"/>
    </row>
    <row r="77" spans="1:50" ht="12.75">
      <c r="A77" s="49">
        <f t="shared" si="11"/>
      </c>
      <c r="B77" s="50">
        <f t="shared" si="12"/>
      </c>
      <c r="C77" s="50">
        <f t="shared" si="13"/>
      </c>
      <c r="D77" s="47">
        <f t="shared" si="3"/>
        <v>0</v>
      </c>
      <c r="E77" s="47">
        <f t="shared" si="3"/>
        <v>0</v>
      </c>
      <c r="F77" s="47">
        <f t="shared" si="3"/>
        <v>0</v>
      </c>
      <c r="G77" s="47">
        <f t="shared" si="3"/>
        <v>0</v>
      </c>
      <c r="H77" s="47"/>
      <c r="I77" s="47"/>
      <c r="J77" s="47"/>
      <c r="K77" s="47"/>
      <c r="L77" s="47"/>
      <c r="M77" s="47"/>
      <c r="N77" s="47"/>
      <c r="O77" s="47"/>
      <c r="P77" s="47"/>
      <c r="Q77" s="47"/>
      <c r="R77" s="47"/>
      <c r="S77" s="47"/>
      <c r="T77" s="47"/>
      <c r="U77" s="47"/>
      <c r="V77" s="47"/>
      <c r="W77" s="47">
        <f t="shared" si="14"/>
      </c>
      <c r="X77" s="47">
        <f t="shared" si="4"/>
        <v>0</v>
      </c>
      <c r="Y77" s="47">
        <f t="shared" si="15"/>
        <v>0</v>
      </c>
      <c r="Z77" s="48">
        <f t="shared" si="16"/>
        <v>0</v>
      </c>
      <c r="AA77" s="49">
        <f t="shared" si="17"/>
      </c>
      <c r="AB77" s="50">
        <f t="shared" si="18"/>
      </c>
      <c r="AC77" s="192"/>
      <c r="AD77" s="85"/>
      <c r="AE77" s="37">
        <f t="shared" si="5"/>
        <v>0</v>
      </c>
      <c r="AF77" s="23">
        <f t="shared" si="21"/>
        <v>0</v>
      </c>
      <c r="AG77" s="24">
        <f t="shared" si="22"/>
        <v>0</v>
      </c>
      <c r="AH77" s="24">
        <f t="shared" si="23"/>
        <v>0</v>
      </c>
      <c r="AI77" s="24">
        <f t="shared" si="24"/>
        <v>0</v>
      </c>
      <c r="AJ77" s="24">
        <f t="shared" si="25"/>
        <v>0</v>
      </c>
      <c r="AK77" s="25">
        <f t="shared" si="26"/>
        <v>0</v>
      </c>
      <c r="AL77" s="23">
        <f t="shared" si="27"/>
        <v>0</v>
      </c>
      <c r="AM77" s="24">
        <f t="shared" si="28"/>
        <v>0</v>
      </c>
      <c r="AN77" s="24">
        <f t="shared" si="29"/>
        <v>0</v>
      </c>
      <c r="AO77" s="24">
        <f t="shared" si="30"/>
        <v>0</v>
      </c>
      <c r="AP77" s="24">
        <f t="shared" si="31"/>
        <v>0</v>
      </c>
      <c r="AQ77" s="24">
        <f t="shared" si="32"/>
        <v>0</v>
      </c>
      <c r="AR77" s="35">
        <f t="shared" si="6"/>
        <v>0</v>
      </c>
      <c r="AS77" s="40">
        <f t="shared" si="7"/>
        <v>0</v>
      </c>
      <c r="AT77" s="37">
        <f t="shared" si="8"/>
        <v>0</v>
      </c>
      <c r="AU77" s="36">
        <f t="shared" si="9"/>
        <v>0</v>
      </c>
      <c r="AV77" s="36">
        <f t="shared" si="10"/>
        <v>0</v>
      </c>
      <c r="AW77" s="46"/>
      <c r="AX77" s="37"/>
    </row>
    <row r="78" spans="1:50" ht="12.75">
      <c r="A78" s="49">
        <f t="shared" si="11"/>
      </c>
      <c r="B78" s="50">
        <f t="shared" si="12"/>
      </c>
      <c r="C78" s="50">
        <f t="shared" si="13"/>
      </c>
      <c r="D78" s="47">
        <f t="shared" si="3"/>
        <v>0</v>
      </c>
      <c r="E78" s="47">
        <f t="shared" si="3"/>
        <v>0</v>
      </c>
      <c r="F78" s="47">
        <f t="shared" si="3"/>
        <v>0</v>
      </c>
      <c r="G78" s="47">
        <f t="shared" si="3"/>
        <v>0</v>
      </c>
      <c r="H78" s="47"/>
      <c r="I78" s="47"/>
      <c r="J78" s="47"/>
      <c r="K78" s="47"/>
      <c r="L78" s="47"/>
      <c r="M78" s="47"/>
      <c r="N78" s="47"/>
      <c r="O78" s="47"/>
      <c r="P78" s="47"/>
      <c r="Q78" s="47"/>
      <c r="R78" s="47"/>
      <c r="S78" s="47"/>
      <c r="T78" s="47"/>
      <c r="U78" s="47"/>
      <c r="V78" s="47"/>
      <c r="W78" s="47">
        <f t="shared" si="14"/>
      </c>
      <c r="X78" s="47">
        <f t="shared" si="4"/>
        <v>0</v>
      </c>
      <c r="Y78" s="47">
        <f t="shared" si="15"/>
        <v>0</v>
      </c>
      <c r="Z78" s="48">
        <f t="shared" si="16"/>
        <v>0</v>
      </c>
      <c r="AA78" s="49">
        <f t="shared" si="17"/>
      </c>
      <c r="AB78" s="50">
        <f t="shared" si="18"/>
      </c>
      <c r="AC78" s="192"/>
      <c r="AD78" s="85"/>
      <c r="AE78" s="37">
        <f t="shared" si="5"/>
        <v>0</v>
      </c>
      <c r="AF78" s="23">
        <f t="shared" si="21"/>
        <v>0</v>
      </c>
      <c r="AG78" s="24">
        <f t="shared" si="22"/>
        <v>0</v>
      </c>
      <c r="AH78" s="24">
        <f t="shared" si="23"/>
        <v>0</v>
      </c>
      <c r="AI78" s="24">
        <f t="shared" si="24"/>
        <v>0</v>
      </c>
      <c r="AJ78" s="24">
        <f t="shared" si="25"/>
        <v>0</v>
      </c>
      <c r="AK78" s="25">
        <f t="shared" si="26"/>
        <v>0</v>
      </c>
      <c r="AL78" s="23">
        <f t="shared" si="27"/>
        <v>0</v>
      </c>
      <c r="AM78" s="24">
        <f t="shared" si="28"/>
        <v>0</v>
      </c>
      <c r="AN78" s="24">
        <f t="shared" si="29"/>
        <v>0</v>
      </c>
      <c r="AO78" s="24">
        <f t="shared" si="30"/>
        <v>0</v>
      </c>
      <c r="AP78" s="24">
        <f t="shared" si="31"/>
        <v>0</v>
      </c>
      <c r="AQ78" s="24">
        <f t="shared" si="32"/>
        <v>0</v>
      </c>
      <c r="AR78" s="35">
        <f t="shared" si="6"/>
        <v>0</v>
      </c>
      <c r="AS78" s="40">
        <f t="shared" si="7"/>
        <v>0</v>
      </c>
      <c r="AT78" s="37">
        <f t="shared" si="8"/>
        <v>0</v>
      </c>
      <c r="AU78" s="36">
        <f t="shared" si="9"/>
        <v>0</v>
      </c>
      <c r="AV78" s="36">
        <f t="shared" si="10"/>
        <v>0</v>
      </c>
      <c r="AW78" s="46"/>
      <c r="AX78" s="37"/>
    </row>
    <row r="79" spans="1:50" ht="12.75">
      <c r="A79" s="49">
        <f t="shared" si="11"/>
      </c>
      <c r="B79" s="50">
        <f t="shared" si="12"/>
      </c>
      <c r="C79" s="50">
        <f t="shared" si="13"/>
      </c>
      <c r="D79" s="47">
        <f t="shared" si="3"/>
        <v>0</v>
      </c>
      <c r="E79" s="47">
        <f t="shared" si="3"/>
        <v>0</v>
      </c>
      <c r="F79" s="47">
        <f t="shared" si="3"/>
        <v>0</v>
      </c>
      <c r="G79" s="47">
        <f t="shared" si="3"/>
        <v>0</v>
      </c>
      <c r="H79" s="47"/>
      <c r="I79" s="47"/>
      <c r="J79" s="47"/>
      <c r="K79" s="47"/>
      <c r="L79" s="47"/>
      <c r="M79" s="47"/>
      <c r="N79" s="47"/>
      <c r="O79" s="47"/>
      <c r="P79" s="47"/>
      <c r="Q79" s="47"/>
      <c r="R79" s="47"/>
      <c r="S79" s="47"/>
      <c r="T79" s="47"/>
      <c r="U79" s="47"/>
      <c r="V79" s="47"/>
      <c r="W79" s="47">
        <f t="shared" si="14"/>
      </c>
      <c r="X79" s="47">
        <f t="shared" si="4"/>
        <v>0</v>
      </c>
      <c r="Y79" s="47">
        <f t="shared" si="15"/>
        <v>0</v>
      </c>
      <c r="Z79" s="48">
        <f t="shared" si="16"/>
        <v>0</v>
      </c>
      <c r="AA79" s="49">
        <f t="shared" si="17"/>
      </c>
      <c r="AB79" s="50">
        <f t="shared" si="18"/>
      </c>
      <c r="AC79" s="192"/>
      <c r="AD79" s="85"/>
      <c r="AE79" s="37">
        <f t="shared" si="5"/>
        <v>0</v>
      </c>
      <c r="AF79" s="23">
        <f t="shared" si="21"/>
        <v>0</v>
      </c>
      <c r="AG79" s="24">
        <f t="shared" si="22"/>
        <v>0</v>
      </c>
      <c r="AH79" s="24">
        <f t="shared" si="23"/>
        <v>0</v>
      </c>
      <c r="AI79" s="24">
        <f t="shared" si="24"/>
        <v>0</v>
      </c>
      <c r="AJ79" s="24">
        <f t="shared" si="25"/>
        <v>0</v>
      </c>
      <c r="AK79" s="25">
        <f t="shared" si="26"/>
        <v>0</v>
      </c>
      <c r="AL79" s="23">
        <f t="shared" si="27"/>
        <v>0</v>
      </c>
      <c r="AM79" s="24">
        <f t="shared" si="28"/>
        <v>0</v>
      </c>
      <c r="AN79" s="24">
        <f t="shared" si="29"/>
        <v>0</v>
      </c>
      <c r="AO79" s="24">
        <f t="shared" si="30"/>
        <v>0</v>
      </c>
      <c r="AP79" s="24">
        <f t="shared" si="31"/>
        <v>0</v>
      </c>
      <c r="AQ79" s="24">
        <f t="shared" si="32"/>
        <v>0</v>
      </c>
      <c r="AR79" s="35">
        <f t="shared" si="6"/>
        <v>0</v>
      </c>
      <c r="AS79" s="40">
        <f t="shared" si="7"/>
        <v>0</v>
      </c>
      <c r="AT79" s="37">
        <f t="shared" si="8"/>
        <v>0</v>
      </c>
      <c r="AU79" s="36">
        <f t="shared" si="9"/>
        <v>0</v>
      </c>
      <c r="AV79" s="36">
        <f t="shared" si="10"/>
        <v>0</v>
      </c>
      <c r="AW79" s="46"/>
      <c r="AX79" s="37"/>
    </row>
    <row r="80" spans="1:50" ht="12.75">
      <c r="A80" s="49">
        <f t="shared" si="11"/>
      </c>
      <c r="B80" s="50">
        <f t="shared" si="12"/>
      </c>
      <c r="C80" s="50">
        <f t="shared" si="13"/>
      </c>
      <c r="D80" s="47">
        <f t="shared" si="3"/>
        <v>0</v>
      </c>
      <c r="E80" s="47">
        <f t="shared" si="3"/>
        <v>0</v>
      </c>
      <c r="F80" s="47">
        <f t="shared" si="3"/>
        <v>0</v>
      </c>
      <c r="G80" s="47">
        <f t="shared" si="3"/>
        <v>0</v>
      </c>
      <c r="H80" s="47"/>
      <c r="I80" s="47"/>
      <c r="J80" s="47"/>
      <c r="K80" s="47"/>
      <c r="L80" s="47"/>
      <c r="M80" s="47"/>
      <c r="N80" s="47"/>
      <c r="O80" s="47"/>
      <c r="P80" s="47"/>
      <c r="Q80" s="47"/>
      <c r="R80" s="47"/>
      <c r="S80" s="47"/>
      <c r="T80" s="47"/>
      <c r="U80" s="47"/>
      <c r="V80" s="47"/>
      <c r="W80" s="47">
        <f t="shared" si="14"/>
      </c>
      <c r="X80" s="47">
        <f t="shared" si="4"/>
        <v>0</v>
      </c>
      <c r="Y80" s="47">
        <f t="shared" si="15"/>
        <v>0</v>
      </c>
      <c r="Z80" s="48">
        <f t="shared" si="16"/>
        <v>0</v>
      </c>
      <c r="AA80" s="49">
        <f t="shared" si="17"/>
      </c>
      <c r="AB80" s="50">
        <f t="shared" si="18"/>
      </c>
      <c r="AC80" s="192"/>
      <c r="AD80" s="86"/>
      <c r="AE80" s="37">
        <f t="shared" si="5"/>
        <v>0</v>
      </c>
      <c r="AF80" s="23">
        <f t="shared" si="21"/>
        <v>0</v>
      </c>
      <c r="AG80" s="24">
        <f t="shared" si="22"/>
        <v>0</v>
      </c>
      <c r="AH80" s="24">
        <f t="shared" si="23"/>
        <v>0</v>
      </c>
      <c r="AI80" s="24">
        <f t="shared" si="24"/>
        <v>0</v>
      </c>
      <c r="AJ80" s="24">
        <f t="shared" si="25"/>
        <v>0</v>
      </c>
      <c r="AK80" s="25">
        <f t="shared" si="26"/>
        <v>0</v>
      </c>
      <c r="AL80" s="23">
        <f t="shared" si="27"/>
        <v>0</v>
      </c>
      <c r="AM80" s="24">
        <f t="shared" si="28"/>
        <v>0</v>
      </c>
      <c r="AN80" s="24">
        <f t="shared" si="29"/>
        <v>0</v>
      </c>
      <c r="AO80" s="24">
        <f t="shared" si="30"/>
        <v>0</v>
      </c>
      <c r="AP80" s="24">
        <f t="shared" si="31"/>
        <v>0</v>
      </c>
      <c r="AQ80" s="24">
        <f t="shared" si="32"/>
        <v>0</v>
      </c>
      <c r="AR80" s="35">
        <f t="shared" si="6"/>
        <v>0</v>
      </c>
      <c r="AS80" s="40">
        <f t="shared" si="7"/>
        <v>0</v>
      </c>
      <c r="AT80" s="37">
        <f t="shared" si="8"/>
        <v>0</v>
      </c>
      <c r="AU80" s="36">
        <f t="shared" si="9"/>
        <v>0</v>
      </c>
      <c r="AV80" s="36">
        <f t="shared" si="10"/>
        <v>0</v>
      </c>
      <c r="AW80" s="46"/>
      <c r="AX80" s="37"/>
    </row>
    <row r="81" spans="1:50" ht="12.75">
      <c r="A81" s="49">
        <f t="shared" si="11"/>
      </c>
      <c r="B81" s="50">
        <f t="shared" si="12"/>
      </c>
      <c r="C81" s="50">
        <f t="shared" si="13"/>
      </c>
      <c r="D81" s="47">
        <f t="shared" si="3"/>
        <v>0</v>
      </c>
      <c r="E81" s="47">
        <f t="shared" si="3"/>
        <v>0</v>
      </c>
      <c r="F81" s="47">
        <f t="shared" si="3"/>
        <v>0</v>
      </c>
      <c r="G81" s="47">
        <f t="shared" si="3"/>
        <v>0</v>
      </c>
      <c r="H81" s="47"/>
      <c r="I81" s="47"/>
      <c r="J81" s="47"/>
      <c r="K81" s="47"/>
      <c r="L81" s="47"/>
      <c r="M81" s="47"/>
      <c r="N81" s="47"/>
      <c r="O81" s="47"/>
      <c r="P81" s="47"/>
      <c r="Q81" s="47"/>
      <c r="R81" s="47"/>
      <c r="S81" s="47"/>
      <c r="T81" s="47"/>
      <c r="U81" s="47"/>
      <c r="V81" s="47"/>
      <c r="W81" s="47">
        <f t="shared" si="14"/>
      </c>
      <c r="X81" s="47">
        <f t="shared" si="4"/>
        <v>0</v>
      </c>
      <c r="Y81" s="47">
        <f t="shared" si="15"/>
        <v>0</v>
      </c>
      <c r="Z81" s="48">
        <f t="shared" si="16"/>
        <v>0</v>
      </c>
      <c r="AA81" s="49">
        <f t="shared" si="17"/>
      </c>
      <c r="AB81" s="50">
        <f t="shared" si="18"/>
      </c>
      <c r="AC81" s="192"/>
      <c r="AD81" s="86"/>
      <c r="AE81" s="37">
        <f t="shared" si="5"/>
        <v>0</v>
      </c>
      <c r="AF81" s="23"/>
      <c r="AG81" s="24"/>
      <c r="AH81" s="24"/>
      <c r="AI81" s="24"/>
      <c r="AJ81" s="24"/>
      <c r="AK81" s="25"/>
      <c r="AL81" s="23"/>
      <c r="AM81" s="24"/>
      <c r="AN81" s="24"/>
      <c r="AO81" s="24"/>
      <c r="AP81" s="24"/>
      <c r="AQ81" s="24"/>
      <c r="AR81" s="35"/>
      <c r="AS81" s="40"/>
      <c r="AT81" s="37"/>
      <c r="AU81" s="36"/>
      <c r="AV81" s="36"/>
      <c r="AW81" s="46"/>
      <c r="AX81" s="37"/>
    </row>
    <row r="82" spans="1:50" ht="12.75">
      <c r="A82" s="49">
        <f t="shared" si="11"/>
      </c>
      <c r="B82" s="50">
        <f t="shared" si="12"/>
      </c>
      <c r="C82" s="50">
        <f t="shared" si="13"/>
      </c>
      <c r="D82" s="47">
        <f t="shared" si="3"/>
        <v>0</v>
      </c>
      <c r="E82" s="47">
        <f t="shared" si="3"/>
        <v>0</v>
      </c>
      <c r="F82" s="47">
        <f t="shared" si="3"/>
        <v>0</v>
      </c>
      <c r="G82" s="47">
        <f t="shared" si="3"/>
        <v>0</v>
      </c>
      <c r="H82" s="47"/>
      <c r="I82" s="47"/>
      <c r="J82" s="47"/>
      <c r="K82" s="47"/>
      <c r="L82" s="47"/>
      <c r="M82" s="47"/>
      <c r="N82" s="47"/>
      <c r="O82" s="47"/>
      <c r="P82" s="47"/>
      <c r="Q82" s="47"/>
      <c r="R82" s="47"/>
      <c r="S82" s="47"/>
      <c r="T82" s="47"/>
      <c r="U82" s="47"/>
      <c r="V82" s="47"/>
      <c r="W82" s="47">
        <f t="shared" si="14"/>
      </c>
      <c r="X82" s="47">
        <f t="shared" si="4"/>
        <v>0</v>
      </c>
      <c r="Y82" s="47">
        <f t="shared" si="15"/>
        <v>0</v>
      </c>
      <c r="Z82" s="48">
        <f t="shared" si="16"/>
        <v>0</v>
      </c>
      <c r="AA82" s="49">
        <f t="shared" si="17"/>
      </c>
      <c r="AB82" s="50">
        <f t="shared" si="18"/>
      </c>
      <c r="AC82" s="192"/>
      <c r="AD82" s="86"/>
      <c r="AE82" s="37">
        <f t="shared" si="5"/>
        <v>0</v>
      </c>
      <c r="AF82" s="23"/>
      <c r="AG82" s="24"/>
      <c r="AH82" s="24"/>
      <c r="AI82" s="24"/>
      <c r="AJ82" s="24"/>
      <c r="AK82" s="25"/>
      <c r="AL82" s="23"/>
      <c r="AM82" s="24"/>
      <c r="AN82" s="24"/>
      <c r="AO82" s="24"/>
      <c r="AP82" s="24"/>
      <c r="AQ82" s="24"/>
      <c r="AR82" s="35"/>
      <c r="AS82" s="40"/>
      <c r="AT82" s="37"/>
      <c r="AU82" s="36"/>
      <c r="AV82" s="36"/>
      <c r="AW82" s="46"/>
      <c r="AX82" s="37"/>
    </row>
    <row r="83" spans="1:50" ht="12.75">
      <c r="A83" s="49">
        <f t="shared" si="11"/>
      </c>
      <c r="B83" s="50">
        <f t="shared" si="12"/>
      </c>
      <c r="C83" s="50">
        <f t="shared" si="13"/>
      </c>
      <c r="D83" s="47">
        <f t="shared" si="3"/>
        <v>0</v>
      </c>
      <c r="E83" s="47">
        <f t="shared" si="3"/>
        <v>0</v>
      </c>
      <c r="F83" s="47">
        <f t="shared" si="3"/>
        <v>0</v>
      </c>
      <c r="G83" s="47">
        <f t="shared" si="3"/>
        <v>0</v>
      </c>
      <c r="H83" s="47"/>
      <c r="I83" s="47"/>
      <c r="J83" s="47"/>
      <c r="K83" s="47"/>
      <c r="L83" s="47"/>
      <c r="M83" s="47"/>
      <c r="N83" s="47"/>
      <c r="O83" s="47"/>
      <c r="P83" s="47"/>
      <c r="Q83" s="47"/>
      <c r="R83" s="47"/>
      <c r="S83" s="47"/>
      <c r="T83" s="47"/>
      <c r="U83" s="47"/>
      <c r="V83" s="47"/>
      <c r="W83" s="47">
        <f t="shared" si="14"/>
      </c>
      <c r="X83" s="47">
        <f t="shared" si="4"/>
        <v>0</v>
      </c>
      <c r="Y83" s="47">
        <f t="shared" si="15"/>
        <v>0</v>
      </c>
      <c r="Z83" s="48">
        <f t="shared" si="16"/>
        <v>0</v>
      </c>
      <c r="AA83" s="49">
        <f t="shared" si="17"/>
      </c>
      <c r="AB83" s="50">
        <f t="shared" si="18"/>
      </c>
      <c r="AC83" s="192"/>
      <c r="AD83" s="86"/>
      <c r="AE83" s="37">
        <f t="shared" si="5"/>
        <v>0</v>
      </c>
      <c r="AF83" s="23"/>
      <c r="AG83" s="24"/>
      <c r="AH83" s="24"/>
      <c r="AI83" s="24"/>
      <c r="AJ83" s="24"/>
      <c r="AK83" s="25"/>
      <c r="AL83" s="23"/>
      <c r="AM83" s="24"/>
      <c r="AN83" s="24"/>
      <c r="AO83" s="24"/>
      <c r="AP83" s="24"/>
      <c r="AQ83" s="24"/>
      <c r="AR83" s="35"/>
      <c r="AS83" s="40"/>
      <c r="AT83" s="37"/>
      <c r="AU83" s="36"/>
      <c r="AV83" s="36"/>
      <c r="AW83" s="46"/>
      <c r="AX83" s="37"/>
    </row>
    <row r="84" spans="1:50" ht="12.75">
      <c r="A84" s="49">
        <f>IF($A54=0,"",$A54)</f>
      </c>
      <c r="B84" s="50" t="str">
        <f>IF($B54=0,"",$B54)</f>
        <v>End of Boats</v>
      </c>
      <c r="C84" s="50">
        <f>IF($C54=0,"",$C54)</f>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f>IF(SUM(D84:U84)&gt;0,SUM(D84:U84),"")</f>
      </c>
      <c r="X84" s="47">
        <f t="shared" si="4"/>
        <v>0</v>
      </c>
      <c r="Y84" s="47">
        <f>IF(W84="",0,W84-X84)</f>
        <v>0</v>
      </c>
      <c r="Z84" s="48"/>
      <c r="AA84" s="49">
        <f>IF(RANK(Z84,Z$59:Z$83,1)=1,"",RANK(Z84,Z$59:Z$83,1)-COUNTA(Z$59:Z$83)+ScoredBoats)</f>
      </c>
      <c r="AB84" s="50" t="str">
        <f>IF($B54=0,"",$B54)</f>
        <v>End of Boats</v>
      </c>
      <c r="AC84" s="192"/>
      <c r="AD84" s="86"/>
      <c r="AE84" s="37">
        <f t="shared" si="5"/>
        <v>0</v>
      </c>
      <c r="AF84" s="23">
        <f>IF($D48="dnc",$D$55+1,0)+IF($E48="dnc",$E$55+1,0)+IF($F48="dnc",$F$55+1,0)</f>
        <v>0</v>
      </c>
      <c r="AG84" s="24">
        <f>IF($G48="dnc",$G$55+1,0)+IF($H48="dnc",$H$55+1,0)+IF($I48="dnc",$I$55+1,0)</f>
        <v>0</v>
      </c>
      <c r="AH84" s="24">
        <f>IF($J48="dnc",$J$55+1,0)+IF($K48="dnc",$K$55+1,0)+IF($L48="dnc",$L$55+1,0)</f>
        <v>0</v>
      </c>
      <c r="AI84" s="24">
        <f>IF($M48="dnc",$M$55+1,0)+IF($N48="dnc",$N$55+1,0)+IF($O48="dnc",$O$55+1,0)</f>
        <v>0</v>
      </c>
      <c r="AJ84" s="24">
        <f>IF($P48="dnc",$P$55+1,0)+IF($Q48="dnc",$Q$55+1,0)+IF($R48="dnc",$R$55+1,0)</f>
        <v>0</v>
      </c>
      <c r="AK84" s="25">
        <f>IF($S48="dnc",$S$55+1,0)+IF($T48="dnc",$T$55+1,0)+IF($U48="dnc",$U$55+1,0)</f>
        <v>0</v>
      </c>
      <c r="AL84" s="23">
        <f>COUNTIF(D48:F48,"dnc")</f>
        <v>0</v>
      </c>
      <c r="AM84" s="24">
        <f>COUNTIF(G48:I48,"dnc")</f>
        <v>0</v>
      </c>
      <c r="AN84" s="24">
        <f>COUNTIF(J48:L48,"dnc")</f>
        <v>0</v>
      </c>
      <c r="AO84" s="24">
        <f>COUNTIF(M48:O48,"dnc")</f>
        <v>0</v>
      </c>
      <c r="AP84" s="24">
        <f>COUNTIF(P48:R48,"dnc")</f>
        <v>0</v>
      </c>
      <c r="AQ84" s="24">
        <f>COUNTIF(S48:U48,"dnc")</f>
        <v>0</v>
      </c>
      <c r="AR84" s="35">
        <f t="shared" si="6"/>
        <v>0</v>
      </c>
      <c r="AS84" s="40">
        <f t="shared" si="7"/>
        <v>0</v>
      </c>
      <c r="AT84" s="37">
        <f>IF($Y84=0,0,(RANK($AS84,$AS$59:$AS$84,0)))</f>
        <v>0</v>
      </c>
      <c r="AU84" s="36">
        <f t="shared" si="9"/>
        <v>0</v>
      </c>
      <c r="AV84" s="36">
        <f t="shared" si="10"/>
        <v>0</v>
      </c>
      <c r="AW84" s="46"/>
      <c r="AX84" s="37">
        <f>IF($Y84=0,0,(RANK($AW84,$AW$59:$AW$84,1))-25+#REF!)</f>
        <v>0</v>
      </c>
    </row>
    <row r="85" spans="1:2" s="14" customFormat="1" ht="12.75">
      <c r="A85" s="83"/>
      <c r="B85" s="56"/>
    </row>
    <row r="86" spans="1:37" s="38" customFormat="1" ht="12.75">
      <c r="A86" s="58"/>
      <c r="B86" s="51"/>
      <c r="AK86" s="39"/>
    </row>
    <row r="87" spans="1:37" s="38" customFormat="1" ht="12.75">
      <c r="A87" s="124"/>
      <c r="B87" s="8" t="s">
        <v>88</v>
      </c>
      <c r="C87" s="124" t="s">
        <v>89</v>
      </c>
      <c r="AK87" s="39"/>
    </row>
    <row r="88" spans="1:37" s="38" customFormat="1" ht="12.75">
      <c r="A88" s="124"/>
      <c r="B88" s="86"/>
      <c r="C88" s="124"/>
      <c r="AK88" s="39"/>
    </row>
    <row r="89" spans="1:26" s="38" customFormat="1" ht="24.75" customHeight="1">
      <c r="A89" s="58"/>
      <c r="B89" s="122" t="s">
        <v>84</v>
      </c>
      <c r="C89" s="123"/>
      <c r="D89" s="123"/>
      <c r="E89" s="123"/>
      <c r="F89" s="123"/>
      <c r="G89" s="123"/>
      <c r="H89" s="123"/>
      <c r="I89" s="123"/>
      <c r="J89" s="123"/>
      <c r="K89" s="123"/>
      <c r="L89" s="123"/>
      <c r="M89" s="123"/>
      <c r="N89" s="123"/>
      <c r="O89" s="123"/>
      <c r="W89" s="1" t="s">
        <v>58</v>
      </c>
      <c r="X89" s="1" t="s">
        <v>5</v>
      </c>
      <c r="Y89" s="1" t="s">
        <v>8</v>
      </c>
      <c r="Z89" s="1" t="s">
        <v>6</v>
      </c>
    </row>
    <row r="90" spans="1:50" s="38" customFormat="1" ht="12.75">
      <c r="A90" s="58" t="s">
        <v>75</v>
      </c>
      <c r="B90" s="38" t="s">
        <v>74</v>
      </c>
      <c r="C90" s="38" t="s">
        <v>76</v>
      </c>
      <c r="D90" s="57" t="str">
        <f aca="true" t="shared" si="33" ref="D90:U90">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9</v>
      </c>
      <c r="Z90" s="58" t="s">
        <v>7</v>
      </c>
      <c r="AA90" s="58" t="s">
        <v>16</v>
      </c>
      <c r="AB90" s="84" t="s">
        <v>74</v>
      </c>
      <c r="AC90" s="84"/>
      <c r="AR90" s="58"/>
      <c r="AS90" s="58"/>
      <c r="AT90" s="58"/>
      <c r="AU90" s="58"/>
      <c r="AV90" s="58"/>
      <c r="AW90" s="58"/>
      <c r="AX90" s="58"/>
    </row>
    <row r="91" spans="1:30" ht="12.75">
      <c r="A91" s="53">
        <f>IF(AA82&gt;0,INDEX(A$59:A$84,$AE59),"")</f>
        <v>667</v>
      </c>
      <c r="B91" s="52" t="str">
        <f aca="true" t="shared" si="34" ref="B91:Z91">IF($AE59&gt;0,INDEX(B$59:B$84,$AE59),"")</f>
        <v>Pressure</v>
      </c>
      <c r="C91" s="52" t="str">
        <f t="shared" si="34"/>
        <v>Nickerson</v>
      </c>
      <c r="D91" s="54">
        <f t="shared" si="34"/>
        <v>24</v>
      </c>
      <c r="E91" s="54">
        <f t="shared" si="34"/>
        <v>32</v>
      </c>
      <c r="F91" s="54">
        <f t="shared" si="34"/>
        <v>48</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104</v>
      </c>
      <c r="X91" s="54">
        <f t="shared" si="34"/>
        <v>0</v>
      </c>
      <c r="Y91" s="54">
        <f t="shared" si="34"/>
        <v>104</v>
      </c>
      <c r="Z91" s="55">
        <f t="shared" si="34"/>
        <v>104</v>
      </c>
      <c r="AA91" s="53">
        <f>IF(ScoredBoats&gt;0,1,"")</f>
        <v>1</v>
      </c>
      <c r="AB91" s="52" t="str">
        <f aca="true" t="shared" si="35" ref="AB91:AB115">IF($AE59&gt;0,INDEX(AB$59:AB$84,$AE59),"")</f>
        <v>Pressure</v>
      </c>
      <c r="AC91" s="193"/>
      <c r="AD91" s="13"/>
    </row>
    <row r="92" spans="1:30" ht="12.75">
      <c r="A92" s="53">
        <f aca="true" t="shared" si="36" ref="A92:A115">IF($AE60&gt;0,INDEX(A$59:A$84,$AE60),"")</f>
        <v>155</v>
      </c>
      <c r="B92" s="52" t="str">
        <f aca="true" t="shared" si="37" ref="B92:Z92">IF($AE60&gt;0,INDEX(B$59:B$84,$AE60),"")</f>
        <v>FKA</v>
      </c>
      <c r="C92" s="52" t="str">
        <f t="shared" si="37"/>
        <v>Beckwith</v>
      </c>
      <c r="D92" s="54">
        <f t="shared" si="37"/>
        <v>26</v>
      </c>
      <c r="E92" s="54">
        <f t="shared" si="37"/>
        <v>42</v>
      </c>
      <c r="F92" s="54">
        <f t="shared" si="37"/>
        <v>50</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118</v>
      </c>
      <c r="X92" s="54">
        <f t="shared" si="37"/>
        <v>0</v>
      </c>
      <c r="Y92" s="54">
        <f t="shared" si="37"/>
        <v>118</v>
      </c>
      <c r="Z92" s="55">
        <f t="shared" si="37"/>
        <v>118</v>
      </c>
      <c r="AA92" s="53">
        <f aca="true" t="shared" si="38" ref="AA92:AA112">IF(AA91&lt;ScoredBoats,AA91+1,"")</f>
        <v>2</v>
      </c>
      <c r="AB92" s="52" t="str">
        <f t="shared" si="35"/>
        <v>FKA</v>
      </c>
      <c r="AC92" s="193"/>
      <c r="AD92" s="13"/>
    </row>
    <row r="93" spans="1:30" ht="12.75">
      <c r="A93" s="53">
        <f t="shared" si="36"/>
        <v>588</v>
      </c>
      <c r="B93" s="52" t="str">
        <f aca="true" t="shared" si="39" ref="B93:Z93">IF($AE61&gt;0,INDEX(B$59:B$84,$AE61),"")</f>
        <v>Gallant Fox</v>
      </c>
      <c r="C93" s="52" t="str">
        <f t="shared" si="39"/>
        <v>Dempsey</v>
      </c>
      <c r="D93" s="54">
        <f t="shared" si="39"/>
        <v>35.7</v>
      </c>
      <c r="E93" s="54">
        <f t="shared" si="39"/>
        <v>51.3</v>
      </c>
      <c r="F93" s="54">
        <f t="shared" si="39"/>
        <v>44.2</v>
      </c>
      <c r="G93" s="54">
        <f t="shared" si="39"/>
        <v>0</v>
      </c>
      <c r="H93" s="54">
        <f t="shared" si="39"/>
        <v>0</v>
      </c>
      <c r="I93" s="54">
        <f t="shared" si="39"/>
        <v>0</v>
      </c>
      <c r="J93" s="54">
        <f t="shared" si="39"/>
        <v>0</v>
      </c>
      <c r="K93" s="54">
        <f t="shared" si="39"/>
        <v>0</v>
      </c>
      <c r="L93" s="54">
        <f t="shared" si="39"/>
        <v>0</v>
      </c>
      <c r="M93" s="54">
        <f t="shared" si="39"/>
        <v>0</v>
      </c>
      <c r="N93" s="54">
        <f t="shared" si="39"/>
        <v>0</v>
      </c>
      <c r="O93" s="54">
        <f t="shared" si="39"/>
        <v>0</v>
      </c>
      <c r="P93" s="54">
        <f t="shared" si="39"/>
        <v>0</v>
      </c>
      <c r="Q93" s="54">
        <f t="shared" si="39"/>
        <v>0</v>
      </c>
      <c r="R93" s="54">
        <f t="shared" si="39"/>
        <v>0</v>
      </c>
      <c r="S93" s="54">
        <f t="shared" si="39"/>
        <v>0</v>
      </c>
      <c r="T93" s="54">
        <f t="shared" si="39"/>
        <v>0</v>
      </c>
      <c r="U93" s="54">
        <f t="shared" si="39"/>
        <v>0</v>
      </c>
      <c r="V93" s="54">
        <f t="shared" si="39"/>
        <v>0</v>
      </c>
      <c r="W93" s="54">
        <f t="shared" si="39"/>
        <v>131.2</v>
      </c>
      <c r="X93" s="54">
        <f t="shared" si="39"/>
        <v>0</v>
      </c>
      <c r="Y93" s="54">
        <f t="shared" si="39"/>
        <v>131.2</v>
      </c>
      <c r="Z93" s="55">
        <f t="shared" si="39"/>
        <v>131.2</v>
      </c>
      <c r="AA93" s="53">
        <f t="shared" si="38"/>
        <v>3</v>
      </c>
      <c r="AB93" s="52" t="str">
        <f t="shared" si="35"/>
        <v>Gallant Fox</v>
      </c>
      <c r="AC93" s="193"/>
      <c r="AD93" s="13"/>
    </row>
    <row r="94" spans="1:30" ht="12.75">
      <c r="A94" s="53">
        <f t="shared" si="36"/>
        <v>265</v>
      </c>
      <c r="B94" s="52" t="str">
        <f aca="true" t="shared" si="40" ref="B94:Z94">IF($AE62&gt;0,INDEX(B$59:B$84,$AE62),"")</f>
        <v>Gostosa</v>
      </c>
      <c r="C94" s="52" t="str">
        <f t="shared" si="40"/>
        <v>Hayes/Kirchhoff</v>
      </c>
      <c r="D94" s="54">
        <f t="shared" si="40"/>
        <v>53</v>
      </c>
      <c r="E94" s="54">
        <f t="shared" si="40"/>
        <v>46.5</v>
      </c>
      <c r="F94" s="54">
        <f t="shared" si="40"/>
        <v>79</v>
      </c>
      <c r="G94" s="54">
        <f t="shared" si="40"/>
        <v>0</v>
      </c>
      <c r="H94" s="54">
        <f t="shared" si="40"/>
        <v>0</v>
      </c>
      <c r="I94" s="54">
        <f t="shared" si="40"/>
        <v>0</v>
      </c>
      <c r="J94" s="54">
        <f t="shared" si="40"/>
        <v>0</v>
      </c>
      <c r="K94" s="54">
        <f t="shared" si="40"/>
        <v>0</v>
      </c>
      <c r="L94" s="54">
        <f t="shared" si="40"/>
        <v>0</v>
      </c>
      <c r="M94" s="54">
        <f t="shared" si="40"/>
        <v>0</v>
      </c>
      <c r="N94" s="54">
        <f t="shared" si="40"/>
        <v>0</v>
      </c>
      <c r="O94" s="54">
        <f t="shared" si="40"/>
        <v>0</v>
      </c>
      <c r="P94" s="54">
        <f t="shared" si="40"/>
        <v>0</v>
      </c>
      <c r="Q94" s="54">
        <f t="shared" si="40"/>
        <v>0</v>
      </c>
      <c r="R94" s="54">
        <f t="shared" si="40"/>
        <v>0</v>
      </c>
      <c r="S94" s="54">
        <f t="shared" si="40"/>
        <v>0</v>
      </c>
      <c r="T94" s="54">
        <f t="shared" si="40"/>
        <v>0</v>
      </c>
      <c r="U94" s="54">
        <f t="shared" si="40"/>
        <v>0</v>
      </c>
      <c r="V94" s="54">
        <f t="shared" si="40"/>
        <v>0</v>
      </c>
      <c r="W94" s="54">
        <f t="shared" si="40"/>
        <v>178.5</v>
      </c>
      <c r="X94" s="54">
        <f t="shared" si="40"/>
        <v>0</v>
      </c>
      <c r="Y94" s="54">
        <f t="shared" si="40"/>
        <v>178.5</v>
      </c>
      <c r="Z94" s="55">
        <f t="shared" si="40"/>
        <v>178.5</v>
      </c>
      <c r="AA94" s="53">
        <f t="shared" si="38"/>
        <v>4</v>
      </c>
      <c r="AB94" s="52" t="str">
        <f t="shared" si="35"/>
        <v>Gostosa</v>
      </c>
      <c r="AC94" s="193"/>
      <c r="AD94" s="13"/>
    </row>
    <row r="95" spans="1:30" ht="12.75">
      <c r="A95" s="53">
        <f t="shared" si="36"/>
        <v>52</v>
      </c>
      <c r="B95" s="52" t="str">
        <f aca="true" t="shared" si="41" ref="B95:Z95">IF($AE63&gt;0,INDEX(B$59:B$84,$AE63),"")</f>
        <v>He's Baaack!</v>
      </c>
      <c r="C95" s="52" t="str">
        <f t="shared" si="41"/>
        <v>Knowles</v>
      </c>
      <c r="D95" s="54">
        <f t="shared" si="41"/>
        <v>46.3</v>
      </c>
      <c r="E95" s="54">
        <f t="shared" si="41"/>
        <v>62</v>
      </c>
      <c r="F95" s="54">
        <f t="shared" si="41"/>
        <v>84</v>
      </c>
      <c r="G95" s="54">
        <f t="shared" si="41"/>
        <v>0</v>
      </c>
      <c r="H95" s="54">
        <f t="shared" si="41"/>
        <v>0</v>
      </c>
      <c r="I95" s="54">
        <f t="shared" si="41"/>
        <v>0</v>
      </c>
      <c r="J95" s="54">
        <f t="shared" si="41"/>
        <v>0</v>
      </c>
      <c r="K95" s="54">
        <f t="shared" si="41"/>
        <v>0</v>
      </c>
      <c r="L95" s="54">
        <f t="shared" si="41"/>
        <v>0</v>
      </c>
      <c r="M95" s="54">
        <f t="shared" si="41"/>
        <v>0</v>
      </c>
      <c r="N95" s="54">
        <f t="shared" si="41"/>
        <v>0</v>
      </c>
      <c r="O95" s="54">
        <f t="shared" si="41"/>
        <v>0</v>
      </c>
      <c r="P95" s="54">
        <f t="shared" si="41"/>
        <v>0</v>
      </c>
      <c r="Q95" s="54">
        <f t="shared" si="41"/>
        <v>0</v>
      </c>
      <c r="R95" s="54">
        <f t="shared" si="41"/>
        <v>0</v>
      </c>
      <c r="S95" s="54">
        <f t="shared" si="41"/>
        <v>0</v>
      </c>
      <c r="T95" s="54">
        <f t="shared" si="41"/>
        <v>0</v>
      </c>
      <c r="U95" s="54">
        <f t="shared" si="41"/>
        <v>0</v>
      </c>
      <c r="V95" s="54">
        <f t="shared" si="41"/>
        <v>0</v>
      </c>
      <c r="W95" s="54">
        <f t="shared" si="41"/>
        <v>192.3</v>
      </c>
      <c r="X95" s="54">
        <f t="shared" si="41"/>
        <v>0</v>
      </c>
      <c r="Y95" s="54">
        <f t="shared" si="41"/>
        <v>192.3</v>
      </c>
      <c r="Z95" s="55">
        <f t="shared" si="41"/>
        <v>192.3</v>
      </c>
      <c r="AA95" s="53">
        <f t="shared" si="38"/>
        <v>5</v>
      </c>
      <c r="AB95" s="52" t="str">
        <f t="shared" si="35"/>
        <v>He's Baaack!</v>
      </c>
      <c r="AC95" s="193"/>
      <c r="AD95" s="13"/>
    </row>
    <row r="96" spans="1:30" ht="12.75">
      <c r="A96" s="53">
        <f t="shared" si="36"/>
        <v>485</v>
      </c>
      <c r="B96" s="52" t="str">
        <f aca="true" t="shared" si="42" ref="B96:Z96">IF($AE64&gt;0,INDEX(B$59:B$84,$AE64),"")</f>
        <v>Argo III</v>
      </c>
      <c r="C96" s="52" t="str">
        <f t="shared" si="42"/>
        <v>Thompson</v>
      </c>
      <c r="D96" s="54">
        <f t="shared" si="42"/>
        <v>56.7</v>
      </c>
      <c r="E96" s="54">
        <f t="shared" si="42"/>
        <v>41</v>
      </c>
      <c r="F96" s="54">
        <f t="shared" si="42"/>
        <v>96</v>
      </c>
      <c r="G96" s="54">
        <f t="shared" si="42"/>
        <v>0</v>
      </c>
      <c r="H96" s="54">
        <f t="shared" si="42"/>
        <v>0</v>
      </c>
      <c r="I96" s="54">
        <f t="shared" si="42"/>
        <v>0</v>
      </c>
      <c r="J96" s="54">
        <f t="shared" si="42"/>
        <v>0</v>
      </c>
      <c r="K96" s="54">
        <f t="shared" si="42"/>
        <v>0</v>
      </c>
      <c r="L96" s="54">
        <f t="shared" si="42"/>
        <v>0</v>
      </c>
      <c r="M96" s="54">
        <f t="shared" si="42"/>
        <v>0</v>
      </c>
      <c r="N96" s="54">
        <f t="shared" si="42"/>
        <v>0</v>
      </c>
      <c r="O96" s="54">
        <f t="shared" si="42"/>
        <v>0</v>
      </c>
      <c r="P96" s="54">
        <f t="shared" si="42"/>
        <v>0</v>
      </c>
      <c r="Q96" s="54">
        <f t="shared" si="42"/>
        <v>0</v>
      </c>
      <c r="R96" s="54">
        <f t="shared" si="42"/>
        <v>0</v>
      </c>
      <c r="S96" s="54">
        <f t="shared" si="42"/>
        <v>0</v>
      </c>
      <c r="T96" s="54">
        <f t="shared" si="42"/>
        <v>0</v>
      </c>
      <c r="U96" s="54">
        <f t="shared" si="42"/>
        <v>0</v>
      </c>
      <c r="V96" s="54">
        <f t="shared" si="42"/>
        <v>0</v>
      </c>
      <c r="W96" s="54">
        <f t="shared" si="42"/>
        <v>193.7</v>
      </c>
      <c r="X96" s="54">
        <f t="shared" si="42"/>
        <v>0</v>
      </c>
      <c r="Y96" s="54">
        <f t="shared" si="42"/>
        <v>193.7</v>
      </c>
      <c r="Z96" s="55">
        <f t="shared" si="42"/>
        <v>193.7</v>
      </c>
      <c r="AA96" s="53">
        <f t="shared" si="38"/>
        <v>6</v>
      </c>
      <c r="AB96" s="52" t="str">
        <f t="shared" si="35"/>
        <v>Argo III</v>
      </c>
      <c r="AC96" s="193"/>
      <c r="AD96" s="13"/>
    </row>
    <row r="97" spans="1:30" ht="12.75">
      <c r="A97" s="53">
        <f t="shared" si="36"/>
        <v>158</v>
      </c>
      <c r="B97" s="52" t="str">
        <f aca="true" t="shared" si="43" ref="B97:Z97">IF($AE65&gt;0,INDEX(B$59:B$84,$AE65),"")</f>
        <v>Excitable Boy</v>
      </c>
      <c r="C97" s="52" t="str">
        <f t="shared" si="43"/>
        <v>Delgado/Philpot</v>
      </c>
      <c r="D97" s="54">
        <f t="shared" si="43"/>
        <v>82</v>
      </c>
      <c r="E97" s="54">
        <f t="shared" si="43"/>
        <v>59.9</v>
      </c>
      <c r="F97" s="54">
        <f t="shared" si="43"/>
        <v>85</v>
      </c>
      <c r="G97" s="54">
        <f t="shared" si="43"/>
        <v>0</v>
      </c>
      <c r="H97" s="54">
        <f t="shared" si="43"/>
        <v>0</v>
      </c>
      <c r="I97" s="54">
        <f t="shared" si="43"/>
        <v>0</v>
      </c>
      <c r="J97" s="54">
        <f t="shared" si="43"/>
        <v>0</v>
      </c>
      <c r="K97" s="54">
        <f t="shared" si="43"/>
        <v>0</v>
      </c>
      <c r="L97" s="54">
        <f t="shared" si="43"/>
        <v>0</v>
      </c>
      <c r="M97" s="54">
        <f t="shared" si="43"/>
        <v>0</v>
      </c>
      <c r="N97" s="54">
        <f t="shared" si="43"/>
        <v>0</v>
      </c>
      <c r="O97" s="54">
        <f t="shared" si="43"/>
        <v>0</v>
      </c>
      <c r="P97" s="54">
        <f t="shared" si="43"/>
        <v>0</v>
      </c>
      <c r="Q97" s="54">
        <f t="shared" si="43"/>
        <v>0</v>
      </c>
      <c r="R97" s="54">
        <f t="shared" si="43"/>
        <v>0</v>
      </c>
      <c r="S97" s="54">
        <f t="shared" si="43"/>
        <v>0</v>
      </c>
      <c r="T97" s="54">
        <f t="shared" si="43"/>
        <v>0</v>
      </c>
      <c r="U97" s="54">
        <f t="shared" si="43"/>
        <v>0</v>
      </c>
      <c r="V97" s="54">
        <f t="shared" si="43"/>
        <v>0</v>
      </c>
      <c r="W97" s="54">
        <f t="shared" si="43"/>
        <v>226.9</v>
      </c>
      <c r="X97" s="54">
        <f t="shared" si="43"/>
        <v>0</v>
      </c>
      <c r="Y97" s="54">
        <f t="shared" si="43"/>
        <v>226.9</v>
      </c>
      <c r="Z97" s="55">
        <f t="shared" si="43"/>
        <v>226.9</v>
      </c>
      <c r="AA97" s="53">
        <f t="shared" si="38"/>
        <v>7</v>
      </c>
      <c r="AB97" s="52" t="str">
        <f t="shared" si="35"/>
        <v>Excitable Boy</v>
      </c>
      <c r="AC97" s="193"/>
      <c r="AD97" s="13"/>
    </row>
    <row r="98" spans="1:30" ht="12.75">
      <c r="A98" s="53">
        <f t="shared" si="36"/>
        <v>220</v>
      </c>
      <c r="B98" s="52" t="str">
        <f aca="true" t="shared" si="44" ref="B98:Z98">IF($AE66&gt;0,INDEX(B$59:B$84,$AE66),"")</f>
        <v>Stercus Accidit</v>
      </c>
      <c r="C98" s="52" t="str">
        <f t="shared" si="44"/>
        <v>Blais</v>
      </c>
      <c r="D98" s="54">
        <f t="shared" si="44"/>
        <v>52.9</v>
      </c>
      <c r="E98" s="54">
        <f t="shared" si="44"/>
        <v>88</v>
      </c>
      <c r="F98" s="54">
        <f t="shared" si="44"/>
        <v>89</v>
      </c>
      <c r="G98" s="54">
        <f t="shared" si="44"/>
        <v>0</v>
      </c>
      <c r="H98" s="54">
        <f t="shared" si="44"/>
        <v>0</v>
      </c>
      <c r="I98" s="54">
        <f t="shared" si="44"/>
        <v>0</v>
      </c>
      <c r="J98" s="54">
        <f t="shared" si="44"/>
        <v>0</v>
      </c>
      <c r="K98" s="54">
        <f t="shared" si="44"/>
        <v>0</v>
      </c>
      <c r="L98" s="54">
        <f t="shared" si="44"/>
        <v>0</v>
      </c>
      <c r="M98" s="54">
        <f t="shared" si="44"/>
        <v>0</v>
      </c>
      <c r="N98" s="54">
        <f t="shared" si="44"/>
        <v>0</v>
      </c>
      <c r="O98" s="54">
        <f t="shared" si="44"/>
        <v>0</v>
      </c>
      <c r="P98" s="54">
        <f t="shared" si="44"/>
        <v>0</v>
      </c>
      <c r="Q98" s="54">
        <f t="shared" si="44"/>
        <v>0</v>
      </c>
      <c r="R98" s="54">
        <f t="shared" si="44"/>
        <v>0</v>
      </c>
      <c r="S98" s="54">
        <f t="shared" si="44"/>
        <v>0</v>
      </c>
      <c r="T98" s="54">
        <f t="shared" si="44"/>
        <v>0</v>
      </c>
      <c r="U98" s="54">
        <f t="shared" si="44"/>
        <v>0</v>
      </c>
      <c r="V98" s="54">
        <f t="shared" si="44"/>
        <v>0</v>
      </c>
      <c r="W98" s="54">
        <f t="shared" si="44"/>
        <v>229.9</v>
      </c>
      <c r="X98" s="54">
        <f t="shared" si="44"/>
        <v>0</v>
      </c>
      <c r="Y98" s="54">
        <f t="shared" si="44"/>
        <v>229.9</v>
      </c>
      <c r="Z98" s="55">
        <f t="shared" si="44"/>
        <v>229.9</v>
      </c>
      <c r="AA98" s="53">
        <f t="shared" si="38"/>
        <v>8</v>
      </c>
      <c r="AB98" s="52" t="str">
        <f t="shared" si="35"/>
        <v>Stercus Accidit</v>
      </c>
      <c r="AC98" s="193"/>
      <c r="AD98" s="13"/>
    </row>
    <row r="99" spans="1:30" ht="12.75">
      <c r="A99" s="53">
        <f t="shared" si="36"/>
        <v>591</v>
      </c>
      <c r="B99" s="52" t="str">
        <f aca="true" t="shared" si="45" ref="B99:Z99">IF($AE67&gt;0,INDEX(B$59:B$84,$AE67),"")</f>
        <v>Shamrock VI</v>
      </c>
      <c r="C99" s="52" t="str">
        <f t="shared" si="45"/>
        <v>Mullen</v>
      </c>
      <c r="D99" s="54">
        <f t="shared" si="45"/>
        <v>67.8</v>
      </c>
      <c r="E99" s="54">
        <f t="shared" si="45"/>
        <v>67</v>
      </c>
      <c r="F99" s="54">
        <f t="shared" si="45"/>
        <v>111</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si="45"/>
        <v>0</v>
      </c>
      <c r="P99" s="54">
        <f t="shared" si="45"/>
        <v>0</v>
      </c>
      <c r="Q99" s="54">
        <f t="shared" si="45"/>
        <v>0</v>
      </c>
      <c r="R99" s="54">
        <f t="shared" si="45"/>
        <v>0</v>
      </c>
      <c r="S99" s="54">
        <f t="shared" si="45"/>
        <v>0</v>
      </c>
      <c r="T99" s="54">
        <f t="shared" si="45"/>
        <v>0</v>
      </c>
      <c r="U99" s="54">
        <f t="shared" si="45"/>
        <v>0</v>
      </c>
      <c r="V99" s="54">
        <f t="shared" si="45"/>
        <v>0</v>
      </c>
      <c r="W99" s="54">
        <f t="shared" si="45"/>
        <v>245.8</v>
      </c>
      <c r="X99" s="54">
        <f t="shared" si="45"/>
        <v>0</v>
      </c>
      <c r="Y99" s="54">
        <f t="shared" si="45"/>
        <v>245.8</v>
      </c>
      <c r="Z99" s="55">
        <f t="shared" si="45"/>
        <v>245.8</v>
      </c>
      <c r="AA99" s="53">
        <f t="shared" si="38"/>
        <v>9</v>
      </c>
      <c r="AB99" s="52" t="str">
        <f t="shared" si="35"/>
        <v>Shamrock VI</v>
      </c>
      <c r="AC99" s="193"/>
      <c r="AD99" s="13"/>
    </row>
    <row r="100" spans="1:30" ht="12.75">
      <c r="A100" s="53">
        <f t="shared" si="36"/>
        <v>205</v>
      </c>
      <c r="B100" s="52" t="str">
        <f aca="true" t="shared" si="46" ref="B100:Z100">IF($AE68&gt;0,INDEX(B$59:B$84,$AE68),"")</f>
        <v>The Office</v>
      </c>
      <c r="C100" s="52" t="str">
        <f t="shared" si="46"/>
        <v>Coneys</v>
      </c>
      <c r="D100" s="54">
        <f t="shared" si="46"/>
        <v>85</v>
      </c>
      <c r="E100" s="54">
        <f t="shared" si="46"/>
        <v>83</v>
      </c>
      <c r="F100" s="54">
        <f t="shared" si="46"/>
        <v>132</v>
      </c>
      <c r="G100" s="54">
        <f t="shared" si="46"/>
        <v>0</v>
      </c>
      <c r="H100" s="54">
        <f t="shared" si="46"/>
        <v>0</v>
      </c>
      <c r="I100" s="54">
        <f t="shared" si="46"/>
        <v>0</v>
      </c>
      <c r="J100" s="54">
        <f t="shared" si="46"/>
        <v>0</v>
      </c>
      <c r="K100" s="54">
        <f t="shared" si="46"/>
        <v>0</v>
      </c>
      <c r="L100" s="54">
        <f t="shared" si="46"/>
        <v>0</v>
      </c>
      <c r="M100" s="54">
        <f t="shared" si="46"/>
        <v>0</v>
      </c>
      <c r="N100" s="54">
        <f t="shared" si="46"/>
        <v>0</v>
      </c>
      <c r="O100" s="54">
        <f t="shared" si="46"/>
        <v>0</v>
      </c>
      <c r="P100" s="54">
        <f t="shared" si="46"/>
        <v>0</v>
      </c>
      <c r="Q100" s="54">
        <f t="shared" si="46"/>
        <v>0</v>
      </c>
      <c r="R100" s="54">
        <f t="shared" si="46"/>
        <v>0</v>
      </c>
      <c r="S100" s="54">
        <f t="shared" si="46"/>
        <v>0</v>
      </c>
      <c r="T100" s="54">
        <f t="shared" si="46"/>
        <v>0</v>
      </c>
      <c r="U100" s="54">
        <f t="shared" si="46"/>
        <v>0</v>
      </c>
      <c r="V100" s="54">
        <f t="shared" si="46"/>
        <v>0</v>
      </c>
      <c r="W100" s="54">
        <f t="shared" si="46"/>
        <v>300</v>
      </c>
      <c r="X100" s="54">
        <f t="shared" si="46"/>
        <v>0</v>
      </c>
      <c r="Y100" s="54">
        <f t="shared" si="46"/>
        <v>300</v>
      </c>
      <c r="Z100" s="55">
        <f t="shared" si="46"/>
        <v>300</v>
      </c>
      <c r="AA100" s="53">
        <f t="shared" si="38"/>
        <v>10</v>
      </c>
      <c r="AB100" s="52" t="str">
        <f t="shared" si="35"/>
        <v>The Office</v>
      </c>
      <c r="AC100" s="193"/>
      <c r="AD100" s="13"/>
    </row>
    <row r="101" spans="1:30" ht="12.75">
      <c r="A101" s="53">
        <f t="shared" si="36"/>
        <v>676</v>
      </c>
      <c r="B101" s="52" t="str">
        <f aca="true" t="shared" si="47" ref="B101:Z101">IF($AE69&gt;0,INDEX(B$59:B$84,$AE69),"")</f>
        <v>Paradox</v>
      </c>
      <c r="C101" s="52" t="str">
        <f t="shared" si="47"/>
        <v>Stowe</v>
      </c>
      <c r="D101" s="54">
        <f t="shared" si="47"/>
        <v>86</v>
      </c>
      <c r="E101" s="54">
        <f t="shared" si="47"/>
        <v>103</v>
      </c>
      <c r="F101" s="54">
        <f t="shared" si="47"/>
        <v>135</v>
      </c>
      <c r="G101" s="54">
        <f t="shared" si="47"/>
        <v>0</v>
      </c>
      <c r="H101" s="54">
        <f t="shared" si="47"/>
        <v>0</v>
      </c>
      <c r="I101" s="54">
        <f t="shared" si="47"/>
        <v>0</v>
      </c>
      <c r="J101" s="54">
        <f t="shared" si="47"/>
        <v>0</v>
      </c>
      <c r="K101" s="54">
        <f t="shared" si="47"/>
        <v>0</v>
      </c>
      <c r="L101" s="54">
        <f t="shared" si="47"/>
        <v>0</v>
      </c>
      <c r="M101" s="54">
        <f t="shared" si="47"/>
        <v>0</v>
      </c>
      <c r="N101" s="54">
        <f t="shared" si="47"/>
        <v>0</v>
      </c>
      <c r="O101" s="54">
        <f t="shared" si="47"/>
        <v>0</v>
      </c>
      <c r="P101" s="54">
        <f t="shared" si="47"/>
        <v>0</v>
      </c>
      <c r="Q101" s="54">
        <f t="shared" si="47"/>
        <v>0</v>
      </c>
      <c r="R101" s="54">
        <f t="shared" si="47"/>
        <v>0</v>
      </c>
      <c r="S101" s="54">
        <f t="shared" si="47"/>
        <v>0</v>
      </c>
      <c r="T101" s="54">
        <f t="shared" si="47"/>
        <v>0</v>
      </c>
      <c r="U101" s="54">
        <f t="shared" si="47"/>
        <v>0</v>
      </c>
      <c r="V101" s="54">
        <f t="shared" si="47"/>
        <v>0</v>
      </c>
      <c r="W101" s="54">
        <f t="shared" si="47"/>
        <v>324</v>
      </c>
      <c r="X101" s="54">
        <f t="shared" si="47"/>
        <v>0</v>
      </c>
      <c r="Y101" s="54">
        <f t="shared" si="47"/>
        <v>324</v>
      </c>
      <c r="Z101" s="55">
        <f t="shared" si="47"/>
        <v>324</v>
      </c>
      <c r="AA101" s="53">
        <f t="shared" si="38"/>
        <v>11</v>
      </c>
      <c r="AB101" s="52" t="str">
        <f t="shared" si="35"/>
        <v>Paradox</v>
      </c>
      <c r="AC101" s="193"/>
      <c r="AD101" s="13"/>
    </row>
    <row r="102" spans="1:30" ht="12.75">
      <c r="A102" s="53">
        <f t="shared" si="36"/>
        <v>175</v>
      </c>
      <c r="B102" s="52" t="str">
        <f aca="true" t="shared" si="48" ref="B102:Z102">IF($AE70&gt;0,INDEX(B$59:B$84,$AE70),"")</f>
        <v>Over the Edge</v>
      </c>
      <c r="C102" s="52" t="str">
        <f t="shared" si="48"/>
        <v>Scott</v>
      </c>
      <c r="D102" s="54">
        <f t="shared" si="48"/>
        <v>90</v>
      </c>
      <c r="E102" s="54">
        <f t="shared" si="48"/>
        <v>105</v>
      </c>
      <c r="F102" s="54">
        <f t="shared" si="48"/>
        <v>137</v>
      </c>
      <c r="G102" s="54">
        <f t="shared" si="48"/>
        <v>0</v>
      </c>
      <c r="H102" s="54">
        <f t="shared" si="48"/>
        <v>0</v>
      </c>
      <c r="I102" s="54">
        <f t="shared" si="48"/>
        <v>0</v>
      </c>
      <c r="J102" s="54">
        <f t="shared" si="48"/>
        <v>0</v>
      </c>
      <c r="K102" s="54">
        <f t="shared" si="48"/>
        <v>0</v>
      </c>
      <c r="L102" s="54">
        <f t="shared" si="48"/>
        <v>0</v>
      </c>
      <c r="M102" s="54">
        <f t="shared" si="48"/>
        <v>0</v>
      </c>
      <c r="N102" s="54">
        <f t="shared" si="48"/>
        <v>0</v>
      </c>
      <c r="O102" s="54">
        <f t="shared" si="48"/>
        <v>0</v>
      </c>
      <c r="P102" s="54">
        <f t="shared" si="48"/>
        <v>0</v>
      </c>
      <c r="Q102" s="54">
        <f t="shared" si="48"/>
        <v>0</v>
      </c>
      <c r="R102" s="54">
        <f t="shared" si="48"/>
        <v>0</v>
      </c>
      <c r="S102" s="54">
        <f t="shared" si="48"/>
        <v>0</v>
      </c>
      <c r="T102" s="54">
        <f t="shared" si="48"/>
        <v>0</v>
      </c>
      <c r="U102" s="54">
        <f t="shared" si="48"/>
        <v>0</v>
      </c>
      <c r="V102" s="54">
        <f t="shared" si="48"/>
        <v>0</v>
      </c>
      <c r="W102" s="54">
        <f t="shared" si="48"/>
        <v>332</v>
      </c>
      <c r="X102" s="54">
        <f t="shared" si="48"/>
        <v>0</v>
      </c>
      <c r="Y102" s="54">
        <f t="shared" si="48"/>
        <v>332</v>
      </c>
      <c r="Z102" s="55">
        <f t="shared" si="48"/>
        <v>332</v>
      </c>
      <c r="AA102" s="53">
        <f t="shared" si="38"/>
        <v>12</v>
      </c>
      <c r="AB102" s="52" t="str">
        <f t="shared" si="35"/>
        <v>Over the Edge</v>
      </c>
      <c r="AC102" s="193"/>
      <c r="AD102" s="13"/>
    </row>
    <row r="103" spans="1:30" ht="12.75">
      <c r="A103" s="53">
        <f t="shared" si="36"/>
        <v>484</v>
      </c>
      <c r="B103" s="52" t="str">
        <f aca="true" t="shared" si="49" ref="B103:Z103">IF($AE71&gt;0,INDEX(B$59:B$84,$AE71),"")</f>
        <v>Jolly Mon</v>
      </c>
      <c r="C103" s="52" t="str">
        <f t="shared" si="49"/>
        <v>LaVin/Rochlis</v>
      </c>
      <c r="D103" s="54">
        <f t="shared" si="49"/>
        <v>80</v>
      </c>
      <c r="E103" s="54">
        <f t="shared" si="49"/>
        <v>105.1</v>
      </c>
      <c r="F103" s="54">
        <f t="shared" si="49"/>
        <v>172.2</v>
      </c>
      <c r="G103" s="54">
        <f t="shared" si="49"/>
        <v>0</v>
      </c>
      <c r="H103" s="54">
        <f t="shared" si="49"/>
        <v>0</v>
      </c>
      <c r="I103" s="54">
        <f t="shared" si="49"/>
        <v>0</v>
      </c>
      <c r="J103" s="54">
        <f t="shared" si="49"/>
        <v>0</v>
      </c>
      <c r="K103" s="54">
        <f t="shared" si="49"/>
        <v>0</v>
      </c>
      <c r="L103" s="54">
        <f t="shared" si="49"/>
        <v>0</v>
      </c>
      <c r="M103" s="54">
        <f t="shared" si="49"/>
        <v>0</v>
      </c>
      <c r="N103" s="54">
        <f t="shared" si="49"/>
        <v>0</v>
      </c>
      <c r="O103" s="54">
        <f t="shared" si="49"/>
        <v>0</v>
      </c>
      <c r="P103" s="54">
        <f t="shared" si="49"/>
        <v>0</v>
      </c>
      <c r="Q103" s="54">
        <f t="shared" si="49"/>
        <v>0</v>
      </c>
      <c r="R103" s="54">
        <f t="shared" si="49"/>
        <v>0</v>
      </c>
      <c r="S103" s="54">
        <f t="shared" si="49"/>
        <v>0</v>
      </c>
      <c r="T103" s="54">
        <f t="shared" si="49"/>
        <v>0</v>
      </c>
      <c r="U103" s="54">
        <f t="shared" si="49"/>
        <v>0</v>
      </c>
      <c r="V103" s="54">
        <f t="shared" si="49"/>
        <v>0</v>
      </c>
      <c r="W103" s="54">
        <f t="shared" si="49"/>
        <v>357.29999999999995</v>
      </c>
      <c r="X103" s="54">
        <f t="shared" si="49"/>
        <v>0</v>
      </c>
      <c r="Y103" s="54">
        <f t="shared" si="49"/>
        <v>357.29999999999995</v>
      </c>
      <c r="Z103" s="55">
        <f t="shared" si="49"/>
        <v>357.29999999999995</v>
      </c>
      <c r="AA103" s="53">
        <f t="shared" si="38"/>
        <v>13</v>
      </c>
      <c r="AB103" s="52" t="str">
        <f t="shared" si="35"/>
        <v>Jolly Mon</v>
      </c>
      <c r="AC103" s="193"/>
      <c r="AD103" s="13"/>
    </row>
    <row r="104" spans="1:30" ht="12.75">
      <c r="A104" s="53">
        <f t="shared" si="36"/>
        <v>679</v>
      </c>
      <c r="B104" s="52" t="str">
        <f aca="true" t="shared" si="50" ref="B104:Z104">IF($AE72&gt;0,INDEX(B$59:B$84,$AE72),"")</f>
        <v>Misty-two-six</v>
      </c>
      <c r="C104" s="52" t="str">
        <f t="shared" si="50"/>
        <v>Sibson</v>
      </c>
      <c r="D104" s="54">
        <f t="shared" si="50"/>
        <v>122.9</v>
      </c>
      <c r="E104" s="54">
        <f t="shared" si="50"/>
        <v>124</v>
      </c>
      <c r="F104" s="54">
        <f t="shared" si="50"/>
        <v>148</v>
      </c>
      <c r="G104" s="54">
        <f t="shared" si="50"/>
        <v>0</v>
      </c>
      <c r="H104" s="54">
        <f t="shared" si="50"/>
        <v>0</v>
      </c>
      <c r="I104" s="54">
        <f t="shared" si="50"/>
        <v>0</v>
      </c>
      <c r="J104" s="54">
        <f t="shared" si="50"/>
        <v>0</v>
      </c>
      <c r="K104" s="54">
        <f t="shared" si="50"/>
        <v>0</v>
      </c>
      <c r="L104" s="54">
        <f t="shared" si="50"/>
        <v>0</v>
      </c>
      <c r="M104" s="54">
        <f t="shared" si="50"/>
        <v>0</v>
      </c>
      <c r="N104" s="54">
        <f t="shared" si="50"/>
        <v>0</v>
      </c>
      <c r="O104" s="54">
        <f t="shared" si="50"/>
        <v>0</v>
      </c>
      <c r="P104" s="54">
        <f t="shared" si="50"/>
        <v>0</v>
      </c>
      <c r="Q104" s="54">
        <f t="shared" si="50"/>
        <v>0</v>
      </c>
      <c r="R104" s="54">
        <f t="shared" si="50"/>
        <v>0</v>
      </c>
      <c r="S104" s="54">
        <f t="shared" si="50"/>
        <v>0</v>
      </c>
      <c r="T104" s="54">
        <f t="shared" si="50"/>
        <v>0</v>
      </c>
      <c r="U104" s="54">
        <f t="shared" si="50"/>
        <v>0</v>
      </c>
      <c r="V104" s="54">
        <f t="shared" si="50"/>
        <v>0</v>
      </c>
      <c r="W104" s="54">
        <f t="shared" si="50"/>
        <v>394.9</v>
      </c>
      <c r="X104" s="54">
        <f t="shared" si="50"/>
        <v>0</v>
      </c>
      <c r="Y104" s="54">
        <f t="shared" si="50"/>
        <v>394.9</v>
      </c>
      <c r="Z104" s="55">
        <f t="shared" si="50"/>
        <v>394.9</v>
      </c>
      <c r="AA104" s="53">
        <f t="shared" si="38"/>
        <v>14</v>
      </c>
      <c r="AB104" s="52" t="str">
        <f t="shared" si="35"/>
        <v>Misty-two-six</v>
      </c>
      <c r="AC104" s="193"/>
      <c r="AD104" s="13"/>
    </row>
    <row r="105" spans="1:30" ht="12.75">
      <c r="A105" s="53">
        <f t="shared" si="36"/>
        <v>249</v>
      </c>
      <c r="B105" s="52" t="str">
        <f aca="true" t="shared" si="51" ref="B105:Z105">IF($AE73&gt;0,INDEX(B$59:B$84,$AE73),"")</f>
        <v>Dolce</v>
      </c>
      <c r="C105" s="52" t="str">
        <f t="shared" si="51"/>
        <v>Sonn</v>
      </c>
      <c r="D105" s="54">
        <f t="shared" si="51"/>
        <v>120</v>
      </c>
      <c r="E105" s="54">
        <f t="shared" si="51"/>
        <v>135.7</v>
      </c>
      <c r="F105" s="54">
        <f t="shared" si="51"/>
        <v>170</v>
      </c>
      <c r="G105" s="54">
        <f t="shared" si="51"/>
        <v>0</v>
      </c>
      <c r="H105" s="54">
        <f t="shared" si="51"/>
        <v>0</v>
      </c>
      <c r="I105" s="54">
        <f t="shared" si="51"/>
        <v>0</v>
      </c>
      <c r="J105" s="54">
        <f t="shared" si="51"/>
        <v>0</v>
      </c>
      <c r="K105" s="54">
        <f t="shared" si="51"/>
        <v>0</v>
      </c>
      <c r="L105" s="54">
        <f t="shared" si="51"/>
        <v>0</v>
      </c>
      <c r="M105" s="54">
        <f t="shared" si="51"/>
        <v>0</v>
      </c>
      <c r="N105" s="54">
        <f t="shared" si="51"/>
        <v>0</v>
      </c>
      <c r="O105" s="54">
        <f t="shared" si="51"/>
        <v>0</v>
      </c>
      <c r="P105" s="54">
        <f t="shared" si="51"/>
        <v>0</v>
      </c>
      <c r="Q105" s="54">
        <f t="shared" si="51"/>
        <v>0</v>
      </c>
      <c r="R105" s="54">
        <f t="shared" si="51"/>
        <v>0</v>
      </c>
      <c r="S105" s="54">
        <f t="shared" si="51"/>
        <v>0</v>
      </c>
      <c r="T105" s="54">
        <f t="shared" si="51"/>
        <v>0</v>
      </c>
      <c r="U105" s="54">
        <f t="shared" si="51"/>
        <v>0</v>
      </c>
      <c r="V105" s="54">
        <f t="shared" si="51"/>
        <v>0</v>
      </c>
      <c r="W105" s="54">
        <f t="shared" si="51"/>
        <v>425.7</v>
      </c>
      <c r="X105" s="54">
        <f t="shared" si="51"/>
        <v>0</v>
      </c>
      <c r="Y105" s="54">
        <f t="shared" si="51"/>
        <v>425.7</v>
      </c>
      <c r="Z105" s="55">
        <f t="shared" si="51"/>
        <v>425.7</v>
      </c>
      <c r="AA105" s="53">
        <f t="shared" si="38"/>
        <v>15</v>
      </c>
      <c r="AB105" s="52" t="str">
        <f t="shared" si="35"/>
        <v>Dolce</v>
      </c>
      <c r="AC105" s="193"/>
      <c r="AD105" s="13"/>
    </row>
    <row r="106" spans="1:30" ht="12.75">
      <c r="A106" s="53">
        <f t="shared" si="36"/>
      </c>
      <c r="B106" s="52">
        <f aca="true" t="shared" si="52" ref="B106:Z106">IF($AE74&gt;0,INDEX(B$59:B$84,$AE74),"")</f>
      </c>
      <c r="C106" s="52">
        <f t="shared" si="52"/>
      </c>
      <c r="D106" s="54">
        <f t="shared" si="52"/>
      </c>
      <c r="E106" s="54">
        <f t="shared" si="52"/>
      </c>
      <c r="F106" s="54">
        <f t="shared" si="52"/>
      </c>
      <c r="G106" s="54">
        <f t="shared" si="52"/>
      </c>
      <c r="H106" s="54">
        <f t="shared" si="52"/>
      </c>
      <c r="I106" s="54">
        <f t="shared" si="52"/>
      </c>
      <c r="J106" s="54">
        <f t="shared" si="52"/>
      </c>
      <c r="K106" s="54">
        <f t="shared" si="52"/>
      </c>
      <c r="L106" s="54">
        <f t="shared" si="52"/>
      </c>
      <c r="M106" s="54">
        <f t="shared" si="52"/>
      </c>
      <c r="N106" s="54">
        <f t="shared" si="52"/>
      </c>
      <c r="O106" s="54">
        <f t="shared" si="52"/>
      </c>
      <c r="P106" s="54">
        <f t="shared" si="52"/>
      </c>
      <c r="Q106" s="54">
        <f t="shared" si="52"/>
      </c>
      <c r="R106" s="54">
        <f t="shared" si="52"/>
      </c>
      <c r="S106" s="54">
        <f t="shared" si="52"/>
      </c>
      <c r="T106" s="54">
        <f t="shared" si="52"/>
      </c>
      <c r="U106" s="54">
        <f t="shared" si="52"/>
      </c>
      <c r="V106" s="54">
        <f t="shared" si="52"/>
      </c>
      <c r="W106" s="54">
        <f t="shared" si="52"/>
      </c>
      <c r="X106" s="54">
        <f t="shared" si="52"/>
      </c>
      <c r="Y106" s="54">
        <f t="shared" si="52"/>
      </c>
      <c r="Z106" s="55">
        <f t="shared" si="52"/>
      </c>
      <c r="AA106" s="53">
        <f t="shared" si="38"/>
      </c>
      <c r="AB106" s="52">
        <f t="shared" si="35"/>
      </c>
      <c r="AC106" s="193"/>
      <c r="AD106" s="13"/>
    </row>
    <row r="107" spans="1:30" ht="12.75">
      <c r="A107" s="53">
        <f t="shared" si="36"/>
      </c>
      <c r="B107" s="52">
        <f aca="true" t="shared" si="53" ref="B107:Z107">IF($AE75&gt;0,INDEX(B$59:B$84,$AE75),"")</f>
      </c>
      <c r="C107" s="52">
        <f t="shared" si="53"/>
      </c>
      <c r="D107" s="54">
        <f t="shared" si="53"/>
      </c>
      <c r="E107" s="54">
        <f t="shared" si="53"/>
      </c>
      <c r="F107" s="54">
        <f t="shared" si="53"/>
      </c>
      <c r="G107" s="54">
        <f t="shared" si="53"/>
      </c>
      <c r="H107" s="54">
        <f t="shared" si="53"/>
      </c>
      <c r="I107" s="54">
        <f t="shared" si="53"/>
      </c>
      <c r="J107" s="54">
        <f t="shared" si="53"/>
      </c>
      <c r="K107" s="54">
        <f t="shared" si="53"/>
      </c>
      <c r="L107" s="54">
        <f t="shared" si="53"/>
      </c>
      <c r="M107" s="54">
        <f t="shared" si="53"/>
      </c>
      <c r="N107" s="54">
        <f t="shared" si="53"/>
      </c>
      <c r="O107" s="54">
        <f t="shared" si="53"/>
      </c>
      <c r="P107" s="54">
        <f t="shared" si="53"/>
      </c>
      <c r="Q107" s="54">
        <f t="shared" si="53"/>
      </c>
      <c r="R107" s="54">
        <f t="shared" si="53"/>
      </c>
      <c r="S107" s="54">
        <f t="shared" si="53"/>
      </c>
      <c r="T107" s="54">
        <f t="shared" si="53"/>
      </c>
      <c r="U107" s="54">
        <f t="shared" si="53"/>
      </c>
      <c r="V107" s="54">
        <f t="shared" si="53"/>
      </c>
      <c r="W107" s="54">
        <f t="shared" si="53"/>
      </c>
      <c r="X107" s="54">
        <f t="shared" si="53"/>
      </c>
      <c r="Y107" s="54">
        <f t="shared" si="53"/>
      </c>
      <c r="Z107" s="55">
        <f t="shared" si="53"/>
      </c>
      <c r="AA107" s="53">
        <f t="shared" si="38"/>
      </c>
      <c r="AB107" s="52">
        <f t="shared" si="35"/>
      </c>
      <c r="AC107" s="193"/>
      <c r="AD107" s="13"/>
    </row>
    <row r="108" spans="1:30" ht="12.75">
      <c r="A108" s="53">
        <f t="shared" si="36"/>
      </c>
      <c r="B108" s="52">
        <f aca="true" t="shared" si="54" ref="B108:Z108">IF($AE76&gt;0,INDEX(B$59:B$84,$AE76),"")</f>
      </c>
      <c r="C108" s="52">
        <f t="shared" si="54"/>
      </c>
      <c r="D108" s="54">
        <f t="shared" si="54"/>
      </c>
      <c r="E108" s="54">
        <f t="shared" si="54"/>
      </c>
      <c r="F108" s="54">
        <f t="shared" si="54"/>
      </c>
      <c r="G108" s="54">
        <f t="shared" si="54"/>
      </c>
      <c r="H108" s="54">
        <f t="shared" si="54"/>
      </c>
      <c r="I108" s="54">
        <f t="shared" si="54"/>
      </c>
      <c r="J108" s="54">
        <f t="shared" si="54"/>
      </c>
      <c r="K108" s="54">
        <f t="shared" si="54"/>
      </c>
      <c r="L108" s="54">
        <f t="shared" si="54"/>
      </c>
      <c r="M108" s="54">
        <f t="shared" si="54"/>
      </c>
      <c r="N108" s="54">
        <f t="shared" si="54"/>
      </c>
      <c r="O108" s="54">
        <f t="shared" si="54"/>
      </c>
      <c r="P108" s="54">
        <f t="shared" si="54"/>
      </c>
      <c r="Q108" s="54">
        <f t="shared" si="54"/>
      </c>
      <c r="R108" s="54">
        <f t="shared" si="54"/>
      </c>
      <c r="S108" s="54">
        <f t="shared" si="54"/>
      </c>
      <c r="T108" s="54">
        <f t="shared" si="54"/>
      </c>
      <c r="U108" s="54">
        <f t="shared" si="54"/>
      </c>
      <c r="V108" s="54">
        <f t="shared" si="54"/>
      </c>
      <c r="W108" s="54">
        <f t="shared" si="54"/>
      </c>
      <c r="X108" s="54">
        <f t="shared" si="54"/>
      </c>
      <c r="Y108" s="54">
        <f t="shared" si="54"/>
      </c>
      <c r="Z108" s="55">
        <f t="shared" si="54"/>
      </c>
      <c r="AA108" s="53">
        <f t="shared" si="38"/>
      </c>
      <c r="AB108" s="52">
        <f t="shared" si="35"/>
      </c>
      <c r="AC108" s="193"/>
      <c r="AD108" s="13"/>
    </row>
    <row r="109" spans="1:30" ht="12.75">
      <c r="A109" s="53">
        <f t="shared" si="36"/>
      </c>
      <c r="B109" s="52">
        <f aca="true" t="shared" si="55" ref="B109:Z109">IF($AE77&gt;0,INDEX(B$59:B$84,$AE77),"")</f>
      </c>
      <c r="C109" s="52">
        <f t="shared" si="55"/>
      </c>
      <c r="D109" s="54">
        <f t="shared" si="55"/>
      </c>
      <c r="E109" s="54">
        <f t="shared" si="55"/>
      </c>
      <c r="F109" s="54">
        <f t="shared" si="55"/>
      </c>
      <c r="G109" s="54">
        <f t="shared" si="55"/>
      </c>
      <c r="H109" s="54">
        <f t="shared" si="55"/>
      </c>
      <c r="I109" s="54">
        <f t="shared" si="55"/>
      </c>
      <c r="J109" s="54">
        <f t="shared" si="55"/>
      </c>
      <c r="K109" s="54">
        <f t="shared" si="55"/>
      </c>
      <c r="L109" s="54">
        <f t="shared" si="55"/>
      </c>
      <c r="M109" s="54">
        <f t="shared" si="55"/>
      </c>
      <c r="N109" s="54">
        <f t="shared" si="55"/>
      </c>
      <c r="O109" s="54">
        <f t="shared" si="55"/>
      </c>
      <c r="P109" s="54">
        <f t="shared" si="55"/>
      </c>
      <c r="Q109" s="54">
        <f t="shared" si="55"/>
      </c>
      <c r="R109" s="54">
        <f t="shared" si="55"/>
      </c>
      <c r="S109" s="54">
        <f t="shared" si="55"/>
      </c>
      <c r="T109" s="54">
        <f t="shared" si="55"/>
      </c>
      <c r="U109" s="54">
        <f t="shared" si="55"/>
      </c>
      <c r="V109" s="54">
        <f t="shared" si="55"/>
      </c>
      <c r="W109" s="54">
        <f t="shared" si="55"/>
      </c>
      <c r="X109" s="54">
        <f t="shared" si="55"/>
      </c>
      <c r="Y109" s="54">
        <f t="shared" si="55"/>
      </c>
      <c r="Z109" s="55">
        <f t="shared" si="55"/>
      </c>
      <c r="AA109" s="53">
        <f t="shared" si="38"/>
      </c>
      <c r="AB109" s="52">
        <f t="shared" si="35"/>
      </c>
      <c r="AC109" s="193"/>
      <c r="AD109" s="13"/>
    </row>
    <row r="110" spans="1:30" ht="12.75">
      <c r="A110" s="53">
        <f t="shared" si="36"/>
      </c>
      <c r="B110" s="52">
        <f aca="true" t="shared" si="56" ref="B110:Z110">IF($AE78&gt;0,INDEX(B$59:B$84,$AE78),"")</f>
      </c>
      <c r="C110" s="52">
        <f t="shared" si="56"/>
      </c>
      <c r="D110" s="54">
        <f t="shared" si="56"/>
      </c>
      <c r="E110" s="54">
        <f t="shared" si="56"/>
      </c>
      <c r="F110" s="54">
        <f t="shared" si="56"/>
      </c>
      <c r="G110" s="54">
        <f t="shared" si="56"/>
      </c>
      <c r="H110" s="54">
        <f t="shared" si="56"/>
      </c>
      <c r="I110" s="54">
        <f t="shared" si="56"/>
      </c>
      <c r="J110" s="54">
        <f t="shared" si="56"/>
      </c>
      <c r="K110" s="54">
        <f t="shared" si="56"/>
      </c>
      <c r="L110" s="54">
        <f t="shared" si="56"/>
      </c>
      <c r="M110" s="54">
        <f t="shared" si="56"/>
      </c>
      <c r="N110" s="54">
        <f t="shared" si="56"/>
      </c>
      <c r="O110" s="54">
        <f t="shared" si="56"/>
      </c>
      <c r="P110" s="54">
        <f t="shared" si="56"/>
      </c>
      <c r="Q110" s="54">
        <f t="shared" si="56"/>
      </c>
      <c r="R110" s="54">
        <f t="shared" si="56"/>
      </c>
      <c r="S110" s="54">
        <f t="shared" si="56"/>
      </c>
      <c r="T110" s="54">
        <f t="shared" si="56"/>
      </c>
      <c r="U110" s="54">
        <f t="shared" si="56"/>
      </c>
      <c r="V110" s="54">
        <f t="shared" si="56"/>
      </c>
      <c r="W110" s="54">
        <f t="shared" si="56"/>
      </c>
      <c r="X110" s="54">
        <f t="shared" si="56"/>
      </c>
      <c r="Y110" s="54">
        <f t="shared" si="56"/>
      </c>
      <c r="Z110" s="55">
        <f t="shared" si="56"/>
      </c>
      <c r="AA110" s="53">
        <f t="shared" si="38"/>
      </c>
      <c r="AB110" s="52">
        <f t="shared" si="35"/>
      </c>
      <c r="AC110" s="193"/>
      <c r="AD110" s="13"/>
    </row>
    <row r="111" spans="1:30" ht="12.75">
      <c r="A111" s="53">
        <f t="shared" si="36"/>
      </c>
      <c r="B111" s="52">
        <f aca="true" t="shared" si="57" ref="B111:Z111">IF($AE79&gt;0,INDEX(B$59:B$84,$AE79),"")</f>
      </c>
      <c r="C111" s="52">
        <f t="shared" si="57"/>
      </c>
      <c r="D111" s="54">
        <f t="shared" si="57"/>
      </c>
      <c r="E111" s="54">
        <f t="shared" si="57"/>
      </c>
      <c r="F111" s="54">
        <f t="shared" si="57"/>
      </c>
      <c r="G111" s="54">
        <f t="shared" si="57"/>
      </c>
      <c r="H111" s="54">
        <f t="shared" si="57"/>
      </c>
      <c r="I111" s="54">
        <f t="shared" si="57"/>
      </c>
      <c r="J111" s="54">
        <f t="shared" si="57"/>
      </c>
      <c r="K111" s="54">
        <f t="shared" si="57"/>
      </c>
      <c r="L111" s="54">
        <f t="shared" si="57"/>
      </c>
      <c r="M111" s="54">
        <f t="shared" si="57"/>
      </c>
      <c r="N111" s="54">
        <f t="shared" si="57"/>
      </c>
      <c r="O111" s="54">
        <f t="shared" si="57"/>
      </c>
      <c r="P111" s="54">
        <f t="shared" si="57"/>
      </c>
      <c r="Q111" s="54">
        <f t="shared" si="57"/>
      </c>
      <c r="R111" s="54">
        <f t="shared" si="57"/>
      </c>
      <c r="S111" s="54">
        <f t="shared" si="57"/>
      </c>
      <c r="T111" s="54">
        <f t="shared" si="57"/>
      </c>
      <c r="U111" s="54">
        <f t="shared" si="57"/>
      </c>
      <c r="V111" s="54">
        <f t="shared" si="57"/>
      </c>
      <c r="W111" s="54">
        <f t="shared" si="57"/>
      </c>
      <c r="X111" s="54">
        <f t="shared" si="57"/>
      </c>
      <c r="Y111" s="54">
        <f t="shared" si="57"/>
      </c>
      <c r="Z111" s="55">
        <f t="shared" si="57"/>
      </c>
      <c r="AA111" s="53">
        <f t="shared" si="38"/>
      </c>
      <c r="AB111" s="52">
        <f t="shared" si="35"/>
      </c>
      <c r="AC111" s="193"/>
      <c r="AD111" s="13"/>
    </row>
    <row r="112" spans="1:30" ht="12.75">
      <c r="A112" s="53">
        <f t="shared" si="36"/>
      </c>
      <c r="B112" s="52">
        <f aca="true" t="shared" si="58" ref="B112:Z112">IF($AE80&gt;0,INDEX(B$59:B$84,$AE80),"")</f>
      </c>
      <c r="C112" s="52">
        <f t="shared" si="58"/>
      </c>
      <c r="D112" s="54">
        <f t="shared" si="58"/>
      </c>
      <c r="E112" s="54">
        <f t="shared" si="58"/>
      </c>
      <c r="F112" s="54">
        <f t="shared" si="58"/>
      </c>
      <c r="G112" s="54">
        <f t="shared" si="58"/>
      </c>
      <c r="H112" s="54">
        <f t="shared" si="58"/>
      </c>
      <c r="I112" s="54">
        <f t="shared" si="58"/>
      </c>
      <c r="J112" s="54">
        <f t="shared" si="58"/>
      </c>
      <c r="K112" s="54">
        <f t="shared" si="58"/>
      </c>
      <c r="L112" s="54">
        <f t="shared" si="58"/>
      </c>
      <c r="M112" s="54">
        <f t="shared" si="58"/>
      </c>
      <c r="N112" s="54">
        <f t="shared" si="58"/>
      </c>
      <c r="O112" s="54">
        <f t="shared" si="58"/>
      </c>
      <c r="P112" s="54">
        <f t="shared" si="58"/>
      </c>
      <c r="Q112" s="54">
        <f t="shared" si="58"/>
      </c>
      <c r="R112" s="54">
        <f t="shared" si="58"/>
      </c>
      <c r="S112" s="54">
        <f t="shared" si="58"/>
      </c>
      <c r="T112" s="54">
        <f t="shared" si="58"/>
      </c>
      <c r="U112" s="54">
        <f t="shared" si="58"/>
      </c>
      <c r="V112" s="54">
        <f t="shared" si="58"/>
      </c>
      <c r="W112" s="54">
        <f t="shared" si="58"/>
      </c>
      <c r="X112" s="54">
        <f t="shared" si="58"/>
      </c>
      <c r="Y112" s="54">
        <f t="shared" si="58"/>
      </c>
      <c r="Z112" s="55">
        <f t="shared" si="58"/>
      </c>
      <c r="AA112" s="53">
        <f t="shared" si="38"/>
      </c>
      <c r="AB112" s="52">
        <f t="shared" si="35"/>
      </c>
      <c r="AC112" s="193"/>
      <c r="AD112" s="13"/>
    </row>
    <row r="113" spans="1:30" ht="12.75">
      <c r="A113" s="53">
        <f t="shared" si="36"/>
      </c>
      <c r="B113" s="52">
        <f aca="true" t="shared" si="59" ref="B113:Z113">IF($AE81&gt;0,INDEX(B$59:B$84,$AE81),"")</f>
      </c>
      <c r="C113" s="52">
        <f t="shared" si="59"/>
      </c>
      <c r="D113" s="54">
        <f t="shared" si="59"/>
      </c>
      <c r="E113" s="54">
        <f t="shared" si="59"/>
      </c>
      <c r="F113" s="54">
        <f t="shared" si="59"/>
      </c>
      <c r="G113" s="54">
        <f t="shared" si="59"/>
      </c>
      <c r="H113" s="54">
        <f t="shared" si="59"/>
      </c>
      <c r="I113" s="54">
        <f t="shared" si="59"/>
      </c>
      <c r="J113" s="54">
        <f t="shared" si="59"/>
      </c>
      <c r="K113" s="54">
        <f t="shared" si="59"/>
      </c>
      <c r="L113" s="54">
        <f t="shared" si="59"/>
      </c>
      <c r="M113" s="54">
        <f t="shared" si="59"/>
      </c>
      <c r="N113" s="54">
        <f t="shared" si="59"/>
      </c>
      <c r="O113" s="54">
        <f t="shared" si="59"/>
      </c>
      <c r="P113" s="54">
        <f t="shared" si="59"/>
      </c>
      <c r="Q113" s="54">
        <f t="shared" si="59"/>
      </c>
      <c r="R113" s="54">
        <f t="shared" si="59"/>
      </c>
      <c r="S113" s="54">
        <f t="shared" si="59"/>
      </c>
      <c r="T113" s="54">
        <f t="shared" si="59"/>
      </c>
      <c r="U113" s="54">
        <f t="shared" si="59"/>
      </c>
      <c r="V113" s="54">
        <f t="shared" si="59"/>
      </c>
      <c r="W113" s="54">
        <f t="shared" si="59"/>
      </c>
      <c r="X113" s="54">
        <f t="shared" si="59"/>
      </c>
      <c r="Y113" s="54">
        <f t="shared" si="59"/>
      </c>
      <c r="Z113" s="55">
        <f t="shared" si="59"/>
      </c>
      <c r="AA113" s="53">
        <f>IF(AA112&lt;ScoredBoats,AA112+1,"")</f>
      </c>
      <c r="AB113" s="52">
        <f t="shared" si="35"/>
      </c>
      <c r="AC113" s="193"/>
      <c r="AD113" s="13"/>
    </row>
    <row r="114" spans="1:30" ht="12.75">
      <c r="A114" s="53">
        <f t="shared" si="36"/>
      </c>
      <c r="B114" s="52">
        <f aca="true" t="shared" si="60" ref="B114:Z114">IF($AE82&gt;0,INDEX(B$59:B$84,$AE82),"")</f>
      </c>
      <c r="C114" s="52">
        <f t="shared" si="60"/>
      </c>
      <c r="D114" s="54">
        <f t="shared" si="60"/>
      </c>
      <c r="E114" s="54">
        <f t="shared" si="60"/>
      </c>
      <c r="F114" s="54">
        <f t="shared" si="60"/>
      </c>
      <c r="G114" s="54">
        <f t="shared" si="60"/>
      </c>
      <c r="H114" s="54">
        <f t="shared" si="60"/>
      </c>
      <c r="I114" s="54">
        <f t="shared" si="60"/>
      </c>
      <c r="J114" s="54">
        <f t="shared" si="60"/>
      </c>
      <c r="K114" s="54">
        <f t="shared" si="60"/>
      </c>
      <c r="L114" s="54">
        <f t="shared" si="60"/>
      </c>
      <c r="M114" s="54">
        <f t="shared" si="60"/>
      </c>
      <c r="N114" s="54">
        <f t="shared" si="60"/>
      </c>
      <c r="O114" s="54">
        <f t="shared" si="60"/>
      </c>
      <c r="P114" s="54">
        <f t="shared" si="60"/>
      </c>
      <c r="Q114" s="54">
        <f t="shared" si="60"/>
      </c>
      <c r="R114" s="54">
        <f t="shared" si="60"/>
      </c>
      <c r="S114" s="54">
        <f t="shared" si="60"/>
      </c>
      <c r="T114" s="54">
        <f t="shared" si="60"/>
      </c>
      <c r="U114" s="54">
        <f t="shared" si="60"/>
      </c>
      <c r="V114" s="54">
        <f t="shared" si="60"/>
      </c>
      <c r="W114" s="54">
        <f t="shared" si="60"/>
      </c>
      <c r="X114" s="54">
        <f t="shared" si="60"/>
      </c>
      <c r="Y114" s="54">
        <f t="shared" si="60"/>
      </c>
      <c r="Z114" s="55">
        <f t="shared" si="60"/>
      </c>
      <c r="AA114" s="53">
        <f>IF(AA113&lt;ScoredBoats,AA113+1,"")</f>
      </c>
      <c r="AB114" s="52">
        <f t="shared" si="35"/>
      </c>
      <c r="AC114" s="193"/>
      <c r="AD114" s="13"/>
    </row>
    <row r="115" spans="1:30" ht="12.75">
      <c r="A115" s="53">
        <f t="shared" si="36"/>
      </c>
      <c r="B115" s="52">
        <f aca="true" t="shared" si="61" ref="B115:Z115">IF($AE83&gt;0,INDEX(B$59:B$84,$AE83),"")</f>
      </c>
      <c r="C115" s="52">
        <f t="shared" si="61"/>
      </c>
      <c r="D115" s="54">
        <f t="shared" si="61"/>
      </c>
      <c r="E115" s="54">
        <f t="shared" si="61"/>
      </c>
      <c r="F115" s="54">
        <f t="shared" si="61"/>
      </c>
      <c r="G115" s="54">
        <f t="shared" si="61"/>
      </c>
      <c r="H115" s="54">
        <f t="shared" si="61"/>
      </c>
      <c r="I115" s="54">
        <f t="shared" si="61"/>
      </c>
      <c r="J115" s="54">
        <f t="shared" si="61"/>
      </c>
      <c r="K115" s="54">
        <f t="shared" si="61"/>
      </c>
      <c r="L115" s="54">
        <f t="shared" si="61"/>
      </c>
      <c r="M115" s="54">
        <f t="shared" si="61"/>
      </c>
      <c r="N115" s="54">
        <f t="shared" si="61"/>
      </c>
      <c r="O115" s="54">
        <f t="shared" si="61"/>
      </c>
      <c r="P115" s="54">
        <f t="shared" si="61"/>
      </c>
      <c r="Q115" s="54">
        <f t="shared" si="61"/>
      </c>
      <c r="R115" s="54">
        <f t="shared" si="61"/>
      </c>
      <c r="S115" s="54">
        <f t="shared" si="61"/>
      </c>
      <c r="T115" s="54">
        <f t="shared" si="61"/>
      </c>
      <c r="U115" s="54">
        <f t="shared" si="61"/>
      </c>
      <c r="V115" s="54">
        <f t="shared" si="61"/>
      </c>
      <c r="W115" s="54">
        <f t="shared" si="61"/>
      </c>
      <c r="X115" s="54">
        <f t="shared" si="61"/>
      </c>
      <c r="Y115" s="54">
        <f t="shared" si="61"/>
      </c>
      <c r="Z115" s="55">
        <f t="shared" si="61"/>
      </c>
      <c r="AA115" s="53">
        <f>IF(AA114&lt;ScoredBoats,AA114+1,"")</f>
      </c>
      <c r="AB115" s="52">
        <f t="shared" si="35"/>
      </c>
      <c r="AC115" s="193"/>
      <c r="AD115" s="13"/>
    </row>
    <row r="116" ht="12.75">
      <c r="B116" s="8" t="s">
        <v>28</v>
      </c>
    </row>
  </sheetData>
  <sheetProtection/>
  <mergeCells count="2">
    <mergeCell ref="B2:W3"/>
    <mergeCell ref="B4:W14"/>
  </mergeCells>
  <printOptions/>
  <pageMargins left="0.75" right="0.75" top="1" bottom="1" header="0.5" footer="0.5"/>
  <pageSetup horizontalDpi="300" verticalDpi="3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codeName="Sheet2"/>
  <dimension ref="A1:W30"/>
  <sheetViews>
    <sheetView zoomScalePageLayoutView="0" workbookViewId="0" topLeftCell="A1">
      <selection activeCell="A1" sqref="A1"/>
    </sheetView>
  </sheetViews>
  <sheetFormatPr defaultColWidth="9.140625" defaultRowHeight="12.75"/>
  <sheetData>
    <row r="1" ht="12.75">
      <c r="A1" t="s">
        <v>33</v>
      </c>
    </row>
    <row r="2" ht="12.75">
      <c r="A2" t="s">
        <v>34</v>
      </c>
    </row>
    <row r="4" spans="2:19" ht="12.75">
      <c r="B4" s="9"/>
      <c r="C4" s="9"/>
      <c r="D4" s="9"/>
      <c r="E4" s="9"/>
      <c r="F4" s="9"/>
      <c r="G4" s="9"/>
      <c r="H4" s="9"/>
      <c r="I4" s="9"/>
      <c r="J4" s="9"/>
      <c r="K4" s="9"/>
      <c r="L4" s="9"/>
      <c r="M4" s="9"/>
      <c r="N4" s="9"/>
      <c r="O4" s="9"/>
      <c r="P4" s="9"/>
      <c r="Q4" s="9"/>
      <c r="R4" s="9"/>
      <c r="S4" s="9"/>
    </row>
    <row r="5" spans="2:23" ht="12.75">
      <c r="B5" s="9">
        <f>spring!C16</f>
        <v>39954</v>
      </c>
      <c r="C5" s="9">
        <f>B5</f>
        <v>39954</v>
      </c>
      <c r="D5" s="9">
        <f>C5</f>
        <v>39954</v>
      </c>
      <c r="E5" s="9">
        <f>D5+7</f>
        <v>39961</v>
      </c>
      <c r="F5" s="9">
        <f>E5</f>
        <v>39961</v>
      </c>
      <c r="G5" s="9">
        <f>F5</f>
        <v>39961</v>
      </c>
      <c r="H5" s="9">
        <f>G5+7</f>
        <v>39968</v>
      </c>
      <c r="I5" s="9">
        <f>H5</f>
        <v>39968</v>
      </c>
      <c r="J5" s="9">
        <f>I5</f>
        <v>39968</v>
      </c>
      <c r="K5" s="9">
        <f>J5+7</f>
        <v>39975</v>
      </c>
      <c r="L5" s="9">
        <f>K5</f>
        <v>39975</v>
      </c>
      <c r="M5" s="9">
        <f>L5</f>
        <v>39975</v>
      </c>
      <c r="N5" s="9">
        <f>M5+7</f>
        <v>39982</v>
      </c>
      <c r="O5" s="9">
        <f>N5</f>
        <v>39982</v>
      </c>
      <c r="P5" s="9">
        <f>O5</f>
        <v>39982</v>
      </c>
      <c r="Q5" s="9">
        <f>P5+7</f>
        <v>39989</v>
      </c>
      <c r="R5" s="9">
        <f>Q5</f>
        <v>39989</v>
      </c>
      <c r="S5" s="9">
        <f>R5</f>
        <v>39989</v>
      </c>
      <c r="U5" s="9"/>
      <c r="V5" s="9"/>
      <c r="W5" s="9"/>
    </row>
    <row r="6" spans="1:17" s="11" customFormat="1" ht="12.75">
      <c r="A6" s="11">
        <v>1</v>
      </c>
      <c r="B6" s="11">
        <v>667</v>
      </c>
      <c r="C6" s="11">
        <v>591</v>
      </c>
      <c r="E6" s="11">
        <v>265</v>
      </c>
      <c r="F6" s="11">
        <v>667</v>
      </c>
      <c r="G6" s="11">
        <v>667</v>
      </c>
      <c r="H6" s="11">
        <v>667</v>
      </c>
      <c r="K6" s="11">
        <v>155</v>
      </c>
      <c r="L6" s="11">
        <v>588</v>
      </c>
      <c r="N6" s="11">
        <v>667</v>
      </c>
      <c r="O6" s="11">
        <v>588</v>
      </c>
      <c r="Q6" s="11">
        <v>155</v>
      </c>
    </row>
    <row r="7" spans="1:17" s="8" customFormat="1" ht="12.75">
      <c r="A7" s="8">
        <f>A6+1</f>
        <v>2</v>
      </c>
      <c r="B7" s="8">
        <v>588</v>
      </c>
      <c r="C7" s="8">
        <v>265</v>
      </c>
      <c r="E7" s="8">
        <v>667</v>
      </c>
      <c r="F7" s="8">
        <v>52</v>
      </c>
      <c r="G7" s="8">
        <v>265</v>
      </c>
      <c r="H7" s="8">
        <v>588</v>
      </c>
      <c r="K7" s="8">
        <v>588</v>
      </c>
      <c r="L7" s="8">
        <v>155</v>
      </c>
      <c r="N7" s="8">
        <v>155</v>
      </c>
      <c r="O7" s="8">
        <v>155</v>
      </c>
      <c r="Q7" s="8">
        <v>667</v>
      </c>
    </row>
    <row r="8" spans="1:17" s="11" customFormat="1" ht="12.75">
      <c r="A8" s="11">
        <f aca="true" t="shared" si="0" ref="A8:A23">A7+1</f>
        <v>3</v>
      </c>
      <c r="B8" s="11">
        <v>155</v>
      </c>
      <c r="C8" s="11">
        <v>485</v>
      </c>
      <c r="E8" s="11">
        <v>155</v>
      </c>
      <c r="F8" s="11">
        <v>155</v>
      </c>
      <c r="G8" s="11">
        <v>52</v>
      </c>
      <c r="H8" s="11">
        <v>52</v>
      </c>
      <c r="K8" s="11">
        <v>52</v>
      </c>
      <c r="L8" s="11">
        <v>220</v>
      </c>
      <c r="N8" s="11">
        <v>484</v>
      </c>
      <c r="O8" s="11">
        <v>175</v>
      </c>
      <c r="Q8" s="11">
        <v>220</v>
      </c>
    </row>
    <row r="9" spans="1:17" s="8" customFormat="1" ht="12.75">
      <c r="A9" s="8">
        <f t="shared" si="0"/>
        <v>4</v>
      </c>
      <c r="B9" s="8">
        <v>158</v>
      </c>
      <c r="C9" s="8">
        <v>676</v>
      </c>
      <c r="E9" s="8">
        <v>52</v>
      </c>
      <c r="F9" s="8">
        <v>265</v>
      </c>
      <c r="G9" s="8">
        <v>155</v>
      </c>
      <c r="H9" s="8">
        <v>484</v>
      </c>
      <c r="K9" s="8">
        <v>220</v>
      </c>
      <c r="L9" s="8">
        <v>667</v>
      </c>
      <c r="N9" s="8">
        <v>220</v>
      </c>
      <c r="O9" s="8">
        <v>667</v>
      </c>
      <c r="Q9" s="8">
        <v>485</v>
      </c>
    </row>
    <row r="10" spans="1:17" s="11" customFormat="1" ht="12.75">
      <c r="A10" s="11">
        <f t="shared" si="0"/>
        <v>5</v>
      </c>
      <c r="B10" s="11">
        <v>52</v>
      </c>
      <c r="C10" s="11">
        <v>155</v>
      </c>
      <c r="E10" s="11">
        <v>158</v>
      </c>
      <c r="F10" s="11">
        <v>485</v>
      </c>
      <c r="G10" s="11">
        <v>676</v>
      </c>
      <c r="H10" s="11">
        <v>485</v>
      </c>
      <c r="K10" s="11">
        <v>485</v>
      </c>
      <c r="L10" s="11">
        <v>158</v>
      </c>
      <c r="N10" s="11">
        <v>265</v>
      </c>
      <c r="O10" s="11">
        <v>485</v>
      </c>
      <c r="Q10" s="11">
        <v>158</v>
      </c>
    </row>
    <row r="11" spans="1:17" s="8" customFormat="1" ht="12.75">
      <c r="A11" s="8">
        <f t="shared" si="0"/>
        <v>6</v>
      </c>
      <c r="B11" s="8">
        <v>205</v>
      </c>
      <c r="C11" s="8">
        <v>52</v>
      </c>
      <c r="E11" s="8">
        <v>175</v>
      </c>
      <c r="F11" s="8">
        <v>591</v>
      </c>
      <c r="G11" s="8">
        <v>158</v>
      </c>
      <c r="H11" s="8">
        <v>155</v>
      </c>
      <c r="K11" s="8">
        <v>265</v>
      </c>
      <c r="L11" s="8">
        <v>591</v>
      </c>
      <c r="N11" s="8">
        <v>485</v>
      </c>
      <c r="O11" s="8">
        <v>591</v>
      </c>
      <c r="Q11" s="8">
        <v>679</v>
      </c>
    </row>
    <row r="12" spans="1:17" s="11" customFormat="1" ht="12.75">
      <c r="A12" s="11">
        <f t="shared" si="0"/>
        <v>7</v>
      </c>
      <c r="B12" s="11">
        <v>220</v>
      </c>
      <c r="C12" s="11">
        <v>667</v>
      </c>
      <c r="E12" s="11">
        <v>676</v>
      </c>
      <c r="F12" s="11">
        <v>205</v>
      </c>
      <c r="G12" s="11">
        <v>591</v>
      </c>
      <c r="H12" s="11">
        <v>591</v>
      </c>
      <c r="K12" s="11">
        <v>667</v>
      </c>
      <c r="L12" s="11">
        <v>484</v>
      </c>
      <c r="N12" s="11">
        <v>588</v>
      </c>
      <c r="O12" s="11">
        <v>265</v>
      </c>
      <c r="Q12" s="11">
        <v>676</v>
      </c>
    </row>
    <row r="13" spans="1:17" s="8" customFormat="1" ht="12.75">
      <c r="A13" s="8">
        <f t="shared" si="0"/>
        <v>8</v>
      </c>
      <c r="B13" s="8">
        <v>484</v>
      </c>
      <c r="C13" s="8">
        <v>220</v>
      </c>
      <c r="E13" s="8">
        <v>591</v>
      </c>
      <c r="F13" s="8">
        <v>676</v>
      </c>
      <c r="G13" s="8">
        <v>205</v>
      </c>
      <c r="H13" s="8">
        <v>205</v>
      </c>
      <c r="K13" s="8">
        <v>158</v>
      </c>
      <c r="L13" s="8">
        <v>265</v>
      </c>
      <c r="N13" s="8">
        <v>175</v>
      </c>
      <c r="O13" s="8">
        <v>220</v>
      </c>
      <c r="Q13" s="8">
        <v>205</v>
      </c>
    </row>
    <row r="14" spans="1:17" s="11" customFormat="1" ht="12.75">
      <c r="A14" s="11">
        <f t="shared" si="0"/>
        <v>9</v>
      </c>
      <c r="B14" s="11">
        <v>265</v>
      </c>
      <c r="C14" s="11">
        <v>205</v>
      </c>
      <c r="E14" s="11">
        <v>485</v>
      </c>
      <c r="F14" s="11">
        <v>175</v>
      </c>
      <c r="G14" s="11">
        <v>175</v>
      </c>
      <c r="H14" s="11">
        <v>249</v>
      </c>
      <c r="K14" s="11">
        <v>484</v>
      </c>
      <c r="L14" s="11">
        <v>485</v>
      </c>
      <c r="N14" s="11">
        <v>676</v>
      </c>
      <c r="O14" s="11">
        <v>484</v>
      </c>
      <c r="Q14" s="11">
        <v>265</v>
      </c>
    </row>
    <row r="15" spans="1:17" s="8" customFormat="1" ht="12.75">
      <c r="A15" s="8">
        <f t="shared" si="0"/>
        <v>10</v>
      </c>
      <c r="B15" s="8">
        <v>175</v>
      </c>
      <c r="C15" s="8">
        <v>588</v>
      </c>
      <c r="E15" s="8">
        <v>205</v>
      </c>
      <c r="F15" s="8">
        <v>484</v>
      </c>
      <c r="H15" s="8">
        <v>265</v>
      </c>
      <c r="K15" s="8">
        <v>591</v>
      </c>
      <c r="L15" s="8">
        <v>175</v>
      </c>
      <c r="N15" s="8">
        <v>591</v>
      </c>
      <c r="O15" s="8">
        <v>676</v>
      </c>
      <c r="Q15" s="8">
        <v>591</v>
      </c>
    </row>
    <row r="16" spans="1:17" s="11" customFormat="1" ht="12.75">
      <c r="A16" s="11">
        <f t="shared" si="0"/>
        <v>11</v>
      </c>
      <c r="B16" s="11">
        <v>249</v>
      </c>
      <c r="C16" s="11">
        <v>484</v>
      </c>
      <c r="E16" s="11">
        <v>484</v>
      </c>
      <c r="H16" s="11">
        <v>676</v>
      </c>
      <c r="K16" s="11">
        <v>175</v>
      </c>
      <c r="L16" s="11">
        <v>52</v>
      </c>
      <c r="N16" s="11">
        <v>158</v>
      </c>
      <c r="O16" s="11">
        <v>158</v>
      </c>
      <c r="Q16" s="11">
        <v>588</v>
      </c>
    </row>
    <row r="17" spans="1:17" s="8" customFormat="1" ht="12.75">
      <c r="A17" s="8">
        <f t="shared" si="0"/>
        <v>12</v>
      </c>
      <c r="B17" s="8">
        <v>676</v>
      </c>
      <c r="C17" s="8">
        <v>175</v>
      </c>
      <c r="H17" s="8">
        <v>175</v>
      </c>
      <c r="L17" s="8">
        <v>205</v>
      </c>
      <c r="Q17" s="8">
        <v>484</v>
      </c>
    </row>
    <row r="18" spans="1:17" s="11" customFormat="1" ht="12.75">
      <c r="A18" s="11">
        <f t="shared" si="0"/>
        <v>13</v>
      </c>
      <c r="B18" s="11">
        <v>591</v>
      </c>
      <c r="C18" s="11">
        <v>249</v>
      </c>
      <c r="G18" t="s">
        <v>219</v>
      </c>
      <c r="H18" s="11" t="s">
        <v>223</v>
      </c>
      <c r="L18" s="11">
        <v>676</v>
      </c>
      <c r="Q18" s="11">
        <v>249</v>
      </c>
    </row>
    <row r="19" spans="1:17" s="8" customFormat="1" ht="12.75">
      <c r="A19" s="8">
        <f t="shared" si="0"/>
        <v>14</v>
      </c>
      <c r="G19" s="8" t="s">
        <v>220</v>
      </c>
      <c r="H19" s="8" t="s">
        <v>224</v>
      </c>
      <c r="Q19" s="8">
        <v>52</v>
      </c>
    </row>
    <row r="20" spans="1:17" s="11" customFormat="1" ht="12.75">
      <c r="A20" s="11">
        <f t="shared" si="0"/>
        <v>15</v>
      </c>
      <c r="H20" s="12" t="s">
        <v>225</v>
      </c>
      <c r="Q20" s="11">
        <v>175</v>
      </c>
    </row>
    <row r="21" s="8" customFormat="1" ht="12.75">
      <c r="A21" s="8">
        <f t="shared" si="0"/>
        <v>16</v>
      </c>
    </row>
    <row r="22" spans="1:11" ht="12.75">
      <c r="A22">
        <f t="shared" si="0"/>
        <v>17</v>
      </c>
      <c r="K22" t="s">
        <v>236</v>
      </c>
    </row>
    <row r="23" spans="1:11" s="8" customFormat="1" ht="12.75">
      <c r="A23" s="8">
        <f t="shared" si="0"/>
        <v>18</v>
      </c>
      <c r="K23" s="8" t="s">
        <v>237</v>
      </c>
    </row>
    <row r="26" spans="1:8" ht="38.25">
      <c r="A26" s="190"/>
      <c r="B26" s="190" t="s">
        <v>212</v>
      </c>
      <c r="C26" s="190" t="s">
        <v>214</v>
      </c>
      <c r="D26" s="190"/>
      <c r="E26" s="190" t="s">
        <v>221</v>
      </c>
      <c r="F26" s="190" t="s">
        <v>222</v>
      </c>
      <c r="G26" s="190"/>
      <c r="H26" s="190"/>
    </row>
    <row r="27" spans="1:8" ht="63.75">
      <c r="A27" s="190"/>
      <c r="B27" s="190" t="s">
        <v>213</v>
      </c>
      <c r="C27" s="190" t="s">
        <v>215</v>
      </c>
      <c r="D27" s="190"/>
      <c r="E27" s="190"/>
      <c r="F27" s="190" t="s">
        <v>229</v>
      </c>
      <c r="G27" s="190"/>
      <c r="H27" s="190"/>
    </row>
    <row r="28" spans="1:8" ht="51">
      <c r="A28" s="190"/>
      <c r="B28" s="190" t="s">
        <v>230</v>
      </c>
      <c r="C28" s="190" t="s">
        <v>216</v>
      </c>
      <c r="D28" s="190"/>
      <c r="F28" t="s">
        <v>231</v>
      </c>
      <c r="G28" s="190"/>
      <c r="H28" s="190"/>
    </row>
    <row r="29" spans="1:8" ht="12.75">
      <c r="A29" s="190"/>
      <c r="B29" s="190"/>
      <c r="D29" s="190"/>
      <c r="E29" s="190"/>
      <c r="F29" s="190"/>
      <c r="G29" s="190"/>
      <c r="H29" s="190"/>
    </row>
    <row r="30" spans="1:8" ht="12.75">
      <c r="A30" s="190"/>
      <c r="B30" s="190"/>
      <c r="D30" s="190"/>
      <c r="E30" s="190"/>
      <c r="F30" s="190"/>
      <c r="G30" s="190"/>
      <c r="H30" s="190"/>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4"/>
  <dimension ref="A1:T27"/>
  <sheetViews>
    <sheetView zoomScalePageLayoutView="0" workbookViewId="0" topLeftCell="A1">
      <selection activeCell="O25" sqref="O25"/>
    </sheetView>
  </sheetViews>
  <sheetFormatPr defaultColWidth="9.140625" defaultRowHeight="12.75"/>
  <cols>
    <col min="1" max="1" width="9.00390625" style="0" customWidth="1"/>
  </cols>
  <sheetData>
    <row r="1" ht="12.75">
      <c r="A1" t="s">
        <v>33</v>
      </c>
    </row>
    <row r="2" ht="12.75">
      <c r="A2" t="s">
        <v>34</v>
      </c>
    </row>
    <row r="4" spans="2:19" ht="12.75">
      <c r="B4" s="9"/>
      <c r="C4" s="9"/>
      <c r="D4" s="9"/>
      <c r="E4" s="9"/>
      <c r="F4" s="9"/>
      <c r="G4" s="9"/>
      <c r="H4" s="9"/>
      <c r="I4" s="9"/>
      <c r="J4" s="9"/>
      <c r="K4" s="9"/>
      <c r="L4" s="9"/>
      <c r="M4" s="9"/>
      <c r="N4" s="9"/>
      <c r="O4" s="9"/>
      <c r="P4" s="9"/>
      <c r="Q4" s="9"/>
      <c r="R4" s="9"/>
      <c r="S4" s="9"/>
    </row>
    <row r="5" spans="2:20" ht="12.75">
      <c r="B5" s="9">
        <f>summer!C17</f>
        <v>39996</v>
      </c>
      <c r="C5" s="9">
        <f>B5</f>
        <v>39996</v>
      </c>
      <c r="D5" s="9">
        <f>C5</f>
        <v>39996</v>
      </c>
      <c r="E5" s="9">
        <f>D5+7</f>
        <v>40003</v>
      </c>
      <c r="F5" s="9">
        <f>E5</f>
        <v>40003</v>
      </c>
      <c r="G5" s="9">
        <f>F5</f>
        <v>40003</v>
      </c>
      <c r="H5" s="9">
        <f>G5+7</f>
        <v>40010</v>
      </c>
      <c r="I5" s="9">
        <f>H5</f>
        <v>40010</v>
      </c>
      <c r="J5" s="9">
        <f>I5</f>
        <v>40010</v>
      </c>
      <c r="K5" s="9">
        <f>J5+7</f>
        <v>40017</v>
      </c>
      <c r="L5" s="9">
        <f>K5</f>
        <v>40017</v>
      </c>
      <c r="M5" s="9">
        <f>L5</f>
        <v>40017</v>
      </c>
      <c r="N5" s="9">
        <f>M5+7</f>
        <v>40024</v>
      </c>
      <c r="O5" s="9">
        <f>N5</f>
        <v>40024</v>
      </c>
      <c r="P5" s="9">
        <f>O5</f>
        <v>40024</v>
      </c>
      <c r="Q5" s="9">
        <f>P5+7</f>
        <v>40031</v>
      </c>
      <c r="R5" s="9">
        <f>Q5</f>
        <v>40031</v>
      </c>
      <c r="S5" s="9">
        <f>R5</f>
        <v>40031</v>
      </c>
      <c r="T5" s="9"/>
    </row>
    <row r="6" spans="1:18" s="11" customFormat="1" ht="12.75">
      <c r="A6" s="11">
        <v>1</v>
      </c>
      <c r="B6" s="11">
        <v>485</v>
      </c>
      <c r="C6" s="11">
        <v>485</v>
      </c>
      <c r="E6" s="11">
        <v>591</v>
      </c>
      <c r="H6" s="11">
        <v>155</v>
      </c>
      <c r="I6" s="11">
        <v>588</v>
      </c>
      <c r="K6" s="11">
        <v>52</v>
      </c>
      <c r="L6" s="11">
        <v>155</v>
      </c>
      <c r="M6" s="11">
        <v>485</v>
      </c>
      <c r="N6" s="11">
        <v>158</v>
      </c>
      <c r="O6" s="11">
        <v>52</v>
      </c>
      <c r="Q6" s="11">
        <v>155</v>
      </c>
      <c r="R6" s="11">
        <v>667</v>
      </c>
    </row>
    <row r="7" spans="1:18" s="8" customFormat="1" ht="12.75">
      <c r="A7" s="8">
        <f aca="true" t="shared" si="0" ref="A7:A23">A6+1</f>
        <v>2</v>
      </c>
      <c r="B7" s="8">
        <v>155</v>
      </c>
      <c r="C7" s="8">
        <v>52</v>
      </c>
      <c r="E7" s="8">
        <v>158</v>
      </c>
      <c r="H7" s="8">
        <v>158</v>
      </c>
      <c r="I7" s="8">
        <v>667</v>
      </c>
      <c r="K7" s="8">
        <v>485</v>
      </c>
      <c r="L7" s="8">
        <v>667</v>
      </c>
      <c r="M7" s="8">
        <v>265</v>
      </c>
      <c r="N7" s="8">
        <v>588</v>
      </c>
      <c r="O7" s="8">
        <v>667</v>
      </c>
      <c r="Q7" s="8">
        <v>667</v>
      </c>
      <c r="R7" s="8">
        <v>175</v>
      </c>
    </row>
    <row r="8" spans="1:18" s="11" customFormat="1" ht="12.75">
      <c r="A8" s="11">
        <f t="shared" si="0"/>
        <v>3</v>
      </c>
      <c r="B8" s="11">
        <v>52</v>
      </c>
      <c r="C8" s="11">
        <v>588</v>
      </c>
      <c r="E8" s="11">
        <v>265</v>
      </c>
      <c r="H8" s="11">
        <v>667</v>
      </c>
      <c r="I8" s="11">
        <v>265</v>
      </c>
      <c r="K8" s="11">
        <v>155</v>
      </c>
      <c r="L8" s="11">
        <v>485</v>
      </c>
      <c r="M8" s="11">
        <v>155</v>
      </c>
      <c r="N8" s="11">
        <v>667</v>
      </c>
      <c r="O8" s="11">
        <v>158</v>
      </c>
      <c r="Q8" s="11">
        <v>591</v>
      </c>
      <c r="R8" s="11">
        <v>591</v>
      </c>
    </row>
    <row r="9" spans="1:18" s="8" customFormat="1" ht="12.75">
      <c r="A9" s="8">
        <f t="shared" si="0"/>
        <v>4</v>
      </c>
      <c r="B9" s="8">
        <v>265</v>
      </c>
      <c r="C9" s="8">
        <v>155</v>
      </c>
      <c r="E9" s="8">
        <v>667</v>
      </c>
      <c r="H9" s="8">
        <v>679</v>
      </c>
      <c r="I9" s="8">
        <v>485</v>
      </c>
      <c r="K9" s="8">
        <v>667</v>
      </c>
      <c r="L9" s="8">
        <v>265</v>
      </c>
      <c r="M9" s="8">
        <v>667</v>
      </c>
      <c r="N9" s="8">
        <v>265</v>
      </c>
      <c r="O9" s="8">
        <v>205</v>
      </c>
      <c r="Q9" s="8">
        <v>220</v>
      </c>
      <c r="R9" s="8">
        <v>205</v>
      </c>
    </row>
    <row r="10" spans="1:18" s="11" customFormat="1" ht="12.75">
      <c r="A10" s="11">
        <f t="shared" si="0"/>
        <v>5</v>
      </c>
      <c r="B10" s="11">
        <v>588</v>
      </c>
      <c r="C10" s="11">
        <v>667</v>
      </c>
      <c r="E10" s="11" t="s">
        <v>241</v>
      </c>
      <c r="H10" s="11">
        <v>591</v>
      </c>
      <c r="I10" s="11">
        <v>591</v>
      </c>
      <c r="K10" s="11">
        <v>158</v>
      </c>
      <c r="L10" s="11">
        <v>588</v>
      </c>
      <c r="M10" s="11">
        <v>220</v>
      </c>
      <c r="N10" s="11">
        <v>485</v>
      </c>
      <c r="O10" s="11">
        <v>265</v>
      </c>
      <c r="Q10" s="11">
        <v>679</v>
      </c>
      <c r="R10" s="11">
        <v>485</v>
      </c>
    </row>
    <row r="11" spans="1:18" s="8" customFormat="1" ht="12.75">
      <c r="A11" s="8">
        <f t="shared" si="0"/>
        <v>6</v>
      </c>
      <c r="B11" s="8">
        <v>667</v>
      </c>
      <c r="C11" s="8">
        <v>591</v>
      </c>
      <c r="E11" s="8" t="s">
        <v>242</v>
      </c>
      <c r="H11" s="8">
        <v>265</v>
      </c>
      <c r="I11" s="8">
        <v>155</v>
      </c>
      <c r="K11" s="8">
        <v>588</v>
      </c>
      <c r="L11" s="8">
        <v>220</v>
      </c>
      <c r="M11" s="8">
        <v>52</v>
      </c>
      <c r="N11" s="8">
        <v>205</v>
      </c>
      <c r="O11" s="8">
        <v>485</v>
      </c>
      <c r="Q11" s="8">
        <v>484</v>
      </c>
      <c r="R11" s="8">
        <v>155</v>
      </c>
    </row>
    <row r="12" spans="1:18" s="11" customFormat="1" ht="12.75">
      <c r="A12" s="11">
        <f t="shared" si="0"/>
        <v>7</v>
      </c>
      <c r="B12" s="11">
        <v>679</v>
      </c>
      <c r="C12" s="11">
        <v>265</v>
      </c>
      <c r="E12" s="11" t="s">
        <v>243</v>
      </c>
      <c r="H12" s="11">
        <v>588</v>
      </c>
      <c r="I12" s="11">
        <v>205</v>
      </c>
      <c r="K12" s="11">
        <v>220</v>
      </c>
      <c r="L12" s="11">
        <v>158</v>
      </c>
      <c r="M12" s="11">
        <v>676</v>
      </c>
      <c r="N12" s="11">
        <v>220</v>
      </c>
      <c r="O12" s="11">
        <v>591</v>
      </c>
      <c r="Q12" s="11">
        <v>52</v>
      </c>
      <c r="R12" s="11">
        <v>220</v>
      </c>
    </row>
    <row r="13" spans="1:18" s="8" customFormat="1" ht="12.75">
      <c r="A13" s="8">
        <f t="shared" si="0"/>
        <v>8</v>
      </c>
      <c r="B13" s="8">
        <v>591</v>
      </c>
      <c r="C13" s="8">
        <v>676</v>
      </c>
      <c r="E13" s="8" t="s">
        <v>244</v>
      </c>
      <c r="H13" s="8">
        <v>484</v>
      </c>
      <c r="I13" s="8">
        <v>175</v>
      </c>
      <c r="K13" s="8">
        <v>265</v>
      </c>
      <c r="L13" s="8">
        <v>205</v>
      </c>
      <c r="M13" s="8">
        <v>588</v>
      </c>
      <c r="N13" s="8">
        <v>591</v>
      </c>
      <c r="O13" s="8">
        <v>484</v>
      </c>
      <c r="Q13" s="8">
        <v>485</v>
      </c>
      <c r="R13" s="8">
        <v>676</v>
      </c>
    </row>
    <row r="14" spans="1:18" s="11" customFormat="1" ht="12.75">
      <c r="A14" s="11">
        <f t="shared" si="0"/>
        <v>9</v>
      </c>
      <c r="B14" s="11">
        <v>205</v>
      </c>
      <c r="C14" s="11">
        <v>205</v>
      </c>
      <c r="E14" s="11" t="s">
        <v>245</v>
      </c>
      <c r="H14" s="11">
        <v>52</v>
      </c>
      <c r="I14" s="11">
        <v>52</v>
      </c>
      <c r="K14" s="11">
        <v>591</v>
      </c>
      <c r="L14" s="11">
        <v>175</v>
      </c>
      <c r="M14" s="11">
        <v>158</v>
      </c>
      <c r="N14" s="11">
        <v>676</v>
      </c>
      <c r="O14" s="11">
        <v>676</v>
      </c>
      <c r="Q14" s="11">
        <v>175</v>
      </c>
      <c r="R14" s="11">
        <v>52</v>
      </c>
    </row>
    <row r="15" spans="1:18" s="8" customFormat="1" ht="12.75">
      <c r="A15" s="8">
        <f t="shared" si="0"/>
        <v>10</v>
      </c>
      <c r="B15" s="8">
        <v>158</v>
      </c>
      <c r="C15" s="8">
        <v>158</v>
      </c>
      <c r="E15" s="8" t="s">
        <v>246</v>
      </c>
      <c r="H15" s="8">
        <v>205</v>
      </c>
      <c r="I15" s="8">
        <v>484</v>
      </c>
      <c r="K15" s="8">
        <v>205</v>
      </c>
      <c r="L15" s="8">
        <v>52</v>
      </c>
      <c r="M15" s="8">
        <v>249</v>
      </c>
      <c r="N15" s="8">
        <v>155</v>
      </c>
      <c r="O15" s="8">
        <v>220</v>
      </c>
      <c r="Q15" s="8">
        <v>676</v>
      </c>
      <c r="R15" s="8">
        <v>484</v>
      </c>
    </row>
    <row r="16" spans="1:18" s="11" customFormat="1" ht="12.75">
      <c r="A16" s="11">
        <f t="shared" si="0"/>
        <v>11</v>
      </c>
      <c r="B16" s="11">
        <v>676</v>
      </c>
      <c r="C16" s="11">
        <v>175</v>
      </c>
      <c r="E16" s="11" t="s">
        <v>247</v>
      </c>
      <c r="H16" s="11">
        <v>676</v>
      </c>
      <c r="I16" s="11">
        <v>158</v>
      </c>
      <c r="K16" s="11">
        <v>175</v>
      </c>
      <c r="L16" s="11">
        <v>676</v>
      </c>
      <c r="M16" s="11">
        <v>205</v>
      </c>
      <c r="N16" s="11">
        <v>52</v>
      </c>
      <c r="O16" s="11">
        <v>155</v>
      </c>
      <c r="Q16" s="11">
        <v>205</v>
      </c>
      <c r="R16" s="11">
        <v>679</v>
      </c>
    </row>
    <row r="17" spans="1:18" s="8" customFormat="1" ht="12.75">
      <c r="A17" s="8">
        <f t="shared" si="0"/>
        <v>12</v>
      </c>
      <c r="B17" s="8">
        <v>220</v>
      </c>
      <c r="C17" s="8">
        <v>220</v>
      </c>
      <c r="E17" s="8" t="s">
        <v>248</v>
      </c>
      <c r="H17" s="8">
        <v>175</v>
      </c>
      <c r="I17" s="8">
        <v>679</v>
      </c>
      <c r="K17" s="8">
        <v>679</v>
      </c>
      <c r="L17" s="8">
        <v>591</v>
      </c>
      <c r="M17" s="8">
        <v>591</v>
      </c>
      <c r="N17" s="8">
        <v>484</v>
      </c>
      <c r="O17" s="8">
        <v>175</v>
      </c>
      <c r="Q17" s="8">
        <v>97</v>
      </c>
      <c r="R17" s="8">
        <v>97</v>
      </c>
    </row>
    <row r="18" spans="1:15" s="11" customFormat="1" ht="12.75">
      <c r="A18" s="11">
        <f t="shared" si="0"/>
        <v>13</v>
      </c>
      <c r="B18" s="11">
        <v>175</v>
      </c>
      <c r="C18" s="11" t="s">
        <v>239</v>
      </c>
      <c r="E18" s="11" t="s">
        <v>249</v>
      </c>
      <c r="H18" s="11">
        <v>220</v>
      </c>
      <c r="I18" s="11">
        <v>220</v>
      </c>
      <c r="K18" s="11">
        <v>249</v>
      </c>
      <c r="L18" s="11">
        <v>484</v>
      </c>
      <c r="M18" s="11">
        <v>175</v>
      </c>
      <c r="N18" s="11">
        <v>679</v>
      </c>
      <c r="O18" s="11">
        <v>97</v>
      </c>
    </row>
    <row r="19" spans="1:15" s="8" customFormat="1" ht="12.75">
      <c r="A19" s="8">
        <f t="shared" si="0"/>
        <v>14</v>
      </c>
      <c r="E19" s="8" t="s">
        <v>250</v>
      </c>
      <c r="H19" s="8">
        <v>485</v>
      </c>
      <c r="I19" s="8">
        <v>676</v>
      </c>
      <c r="K19" s="8">
        <v>484</v>
      </c>
      <c r="L19" s="8">
        <v>249</v>
      </c>
      <c r="M19" s="8">
        <v>484</v>
      </c>
      <c r="N19" s="8">
        <v>175</v>
      </c>
      <c r="O19" s="8">
        <v>679</v>
      </c>
    </row>
    <row r="20" spans="1:14" s="11" customFormat="1" ht="12.75">
      <c r="A20" s="11">
        <f t="shared" si="0"/>
        <v>15</v>
      </c>
      <c r="E20" s="11" t="s">
        <v>251</v>
      </c>
      <c r="H20" s="11">
        <v>97</v>
      </c>
      <c r="I20" s="11">
        <v>249</v>
      </c>
      <c r="K20" s="11">
        <v>97</v>
      </c>
      <c r="L20" s="11">
        <v>679</v>
      </c>
      <c r="M20" s="11" t="s">
        <v>258</v>
      </c>
      <c r="N20" s="11">
        <v>97</v>
      </c>
    </row>
    <row r="21" spans="1:12" s="8" customFormat="1" ht="12.75">
      <c r="A21" s="8">
        <f t="shared" si="0"/>
        <v>16</v>
      </c>
      <c r="E21" s="8" t="s">
        <v>252</v>
      </c>
      <c r="H21" s="8">
        <v>249</v>
      </c>
      <c r="I21" s="8">
        <v>97</v>
      </c>
      <c r="K21" s="8">
        <v>676</v>
      </c>
      <c r="L21" s="8">
        <v>97</v>
      </c>
    </row>
    <row r="22" spans="1:17" ht="12.75">
      <c r="A22">
        <f t="shared" si="0"/>
        <v>17</v>
      </c>
      <c r="M22" s="11"/>
      <c r="Q22" s="11"/>
    </row>
    <row r="23" s="8" customFormat="1" ht="12.75">
      <c r="A23" s="8">
        <f t="shared" si="0"/>
        <v>18</v>
      </c>
    </row>
    <row r="24" spans="13:18" ht="12.75">
      <c r="M24" t="s">
        <v>259</v>
      </c>
      <c r="R24" t="s">
        <v>264</v>
      </c>
    </row>
    <row r="25" spans="3:15" ht="12.75">
      <c r="C25" t="s">
        <v>240</v>
      </c>
      <c r="M25" t="s">
        <v>263</v>
      </c>
      <c r="O25" t="s">
        <v>261</v>
      </c>
    </row>
    <row r="26" ht="12.75">
      <c r="O26" t="s">
        <v>266</v>
      </c>
    </row>
    <row r="27" ht="12.75">
      <c r="O27" t="s">
        <v>267</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AW146"/>
  <sheetViews>
    <sheetView zoomScalePageLayoutView="0" workbookViewId="0" topLeftCell="A1">
      <selection activeCell="A1" sqref="A1"/>
    </sheetView>
  </sheetViews>
  <sheetFormatPr defaultColWidth="9.140625" defaultRowHeight="12.75"/>
  <cols>
    <col min="1" max="1" width="9.140625" style="147" customWidth="1"/>
    <col min="2" max="3" width="15.7109375" style="0" customWidth="1"/>
    <col min="4" max="20" width="5.28125" style="0" customWidth="1"/>
    <col min="21" max="21" width="8.57421875" style="0" customWidth="1"/>
    <col min="22" max="22" width="13.5742187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98" t="s">
        <v>24</v>
      </c>
      <c r="C1" s="209"/>
      <c r="D1" s="209"/>
      <c r="E1" s="209"/>
      <c r="F1" s="209"/>
      <c r="G1" s="209"/>
      <c r="H1" s="209"/>
      <c r="I1" s="209"/>
      <c r="J1" s="209"/>
      <c r="K1" s="209"/>
      <c r="L1" s="209"/>
      <c r="M1" s="209"/>
      <c r="N1" s="209"/>
      <c r="O1" s="209"/>
      <c r="P1" s="209"/>
      <c r="Q1" s="209"/>
      <c r="R1" s="209"/>
      <c r="S1" s="209"/>
      <c r="T1" s="209"/>
      <c r="U1" s="209"/>
      <c r="V1" s="209"/>
      <c r="W1" s="210"/>
    </row>
    <row r="2" spans="2:23" ht="12.75">
      <c r="B2" s="211"/>
      <c r="C2" s="212"/>
      <c r="D2" s="212"/>
      <c r="E2" s="212"/>
      <c r="F2" s="212"/>
      <c r="G2" s="212"/>
      <c r="H2" s="212"/>
      <c r="I2" s="212"/>
      <c r="J2" s="212"/>
      <c r="K2" s="212"/>
      <c r="L2" s="212"/>
      <c r="M2" s="212"/>
      <c r="N2" s="212"/>
      <c r="O2" s="212"/>
      <c r="P2" s="212"/>
      <c r="Q2" s="212"/>
      <c r="R2" s="212"/>
      <c r="S2" s="212"/>
      <c r="T2" s="212"/>
      <c r="U2" s="212"/>
      <c r="V2" s="212"/>
      <c r="W2" s="213"/>
    </row>
    <row r="3" spans="2:23" ht="12.75" customHeight="1">
      <c r="B3" s="204" t="s">
        <v>119</v>
      </c>
      <c r="C3" s="212"/>
      <c r="D3" s="212"/>
      <c r="E3" s="212"/>
      <c r="F3" s="212"/>
      <c r="G3" s="212"/>
      <c r="H3" s="212"/>
      <c r="I3" s="212"/>
      <c r="J3" s="212"/>
      <c r="K3" s="212"/>
      <c r="L3" s="212"/>
      <c r="M3" s="212"/>
      <c r="N3" s="212"/>
      <c r="O3" s="212"/>
      <c r="P3" s="212"/>
      <c r="Q3" s="212"/>
      <c r="R3" s="212"/>
      <c r="S3" s="212"/>
      <c r="T3" s="212"/>
      <c r="U3" s="212"/>
      <c r="V3" s="212"/>
      <c r="W3" s="212"/>
    </row>
    <row r="4" spans="2:23" ht="12.75">
      <c r="B4" s="212"/>
      <c r="C4" s="212"/>
      <c r="D4" s="212"/>
      <c r="E4" s="212"/>
      <c r="F4" s="212"/>
      <c r="G4" s="212"/>
      <c r="H4" s="212"/>
      <c r="I4" s="212"/>
      <c r="J4" s="212"/>
      <c r="K4" s="212"/>
      <c r="L4" s="212"/>
      <c r="M4" s="212"/>
      <c r="N4" s="212"/>
      <c r="O4" s="212"/>
      <c r="P4" s="212"/>
      <c r="Q4" s="212"/>
      <c r="R4" s="212"/>
      <c r="S4" s="212"/>
      <c r="T4" s="212"/>
      <c r="U4" s="212"/>
      <c r="V4" s="212"/>
      <c r="W4" s="212"/>
    </row>
    <row r="5" spans="2:23" ht="12.75">
      <c r="B5" s="212"/>
      <c r="C5" s="212"/>
      <c r="D5" s="212"/>
      <c r="E5" s="212"/>
      <c r="F5" s="212"/>
      <c r="G5" s="212"/>
      <c r="H5" s="212"/>
      <c r="I5" s="212"/>
      <c r="J5" s="212"/>
      <c r="K5" s="212"/>
      <c r="L5" s="212"/>
      <c r="M5" s="212"/>
      <c r="N5" s="212"/>
      <c r="O5" s="212"/>
      <c r="P5" s="212"/>
      <c r="Q5" s="212"/>
      <c r="R5" s="212"/>
      <c r="S5" s="212"/>
      <c r="T5" s="212"/>
      <c r="U5" s="212"/>
      <c r="V5" s="212"/>
      <c r="W5" s="212"/>
    </row>
    <row r="6" spans="2:23" ht="12.75">
      <c r="B6" s="212"/>
      <c r="C6" s="212"/>
      <c r="D6" s="212"/>
      <c r="E6" s="212"/>
      <c r="F6" s="212"/>
      <c r="G6" s="212"/>
      <c r="H6" s="212"/>
      <c r="I6" s="212"/>
      <c r="J6" s="212"/>
      <c r="K6" s="212"/>
      <c r="L6" s="212"/>
      <c r="M6" s="212"/>
      <c r="N6" s="212"/>
      <c r="O6" s="212"/>
      <c r="P6" s="212"/>
      <c r="Q6" s="212"/>
      <c r="R6" s="212"/>
      <c r="S6" s="212"/>
      <c r="T6" s="212"/>
      <c r="U6" s="212"/>
      <c r="V6" s="212"/>
      <c r="W6" s="212"/>
    </row>
    <row r="7" spans="2:23" ht="12.75">
      <c r="B7" s="212"/>
      <c r="C7" s="212"/>
      <c r="D7" s="212"/>
      <c r="E7" s="212"/>
      <c r="F7" s="212"/>
      <c r="G7" s="212"/>
      <c r="H7" s="212"/>
      <c r="I7" s="212"/>
      <c r="J7" s="212"/>
      <c r="K7" s="212"/>
      <c r="L7" s="212"/>
      <c r="M7" s="212"/>
      <c r="N7" s="212"/>
      <c r="O7" s="212"/>
      <c r="P7" s="212"/>
      <c r="Q7" s="212"/>
      <c r="R7" s="212"/>
      <c r="S7" s="212"/>
      <c r="T7" s="212"/>
      <c r="U7" s="212"/>
      <c r="V7" s="212"/>
      <c r="W7" s="212"/>
    </row>
    <row r="8" spans="2:23" ht="12.75">
      <c r="B8" s="212"/>
      <c r="C8" s="212"/>
      <c r="D8" s="212"/>
      <c r="E8" s="212"/>
      <c r="F8" s="212"/>
      <c r="G8" s="212"/>
      <c r="H8" s="212"/>
      <c r="I8" s="212"/>
      <c r="J8" s="212"/>
      <c r="K8" s="212"/>
      <c r="L8" s="212"/>
      <c r="M8" s="212"/>
      <c r="N8" s="212"/>
      <c r="O8" s="212"/>
      <c r="P8" s="212"/>
      <c r="Q8" s="212"/>
      <c r="R8" s="212"/>
      <c r="S8" s="212"/>
      <c r="T8" s="212"/>
      <c r="U8" s="212"/>
      <c r="V8" s="212"/>
      <c r="W8" s="212"/>
    </row>
    <row r="9" spans="2:23" ht="12.75">
      <c r="B9" s="212"/>
      <c r="C9" s="212"/>
      <c r="D9" s="212"/>
      <c r="E9" s="212"/>
      <c r="F9" s="212"/>
      <c r="G9" s="212"/>
      <c r="H9" s="212"/>
      <c r="I9" s="212"/>
      <c r="J9" s="212"/>
      <c r="K9" s="212"/>
      <c r="L9" s="212"/>
      <c r="M9" s="212"/>
      <c r="N9" s="212"/>
      <c r="O9" s="212"/>
      <c r="P9" s="212"/>
      <c r="Q9" s="212"/>
      <c r="R9" s="212"/>
      <c r="S9" s="212"/>
      <c r="T9" s="212"/>
      <c r="U9" s="212"/>
      <c r="V9" s="212"/>
      <c r="W9" s="212"/>
    </row>
    <row r="10" spans="2:23" ht="12.75">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2:23" ht="12.75">
      <c r="B11" s="212"/>
      <c r="C11" s="212"/>
      <c r="D11" s="212"/>
      <c r="E11" s="212"/>
      <c r="F11" s="212"/>
      <c r="G11" s="212"/>
      <c r="H11" s="212"/>
      <c r="I11" s="212"/>
      <c r="J11" s="212"/>
      <c r="K11" s="212"/>
      <c r="L11" s="212"/>
      <c r="M11" s="212"/>
      <c r="N11" s="212"/>
      <c r="O11" s="212"/>
      <c r="P11" s="212"/>
      <c r="Q11" s="212"/>
      <c r="R11" s="212"/>
      <c r="S11" s="212"/>
      <c r="T11" s="212"/>
      <c r="U11" s="212"/>
      <c r="V11" s="212"/>
      <c r="W11" s="212"/>
    </row>
    <row r="12" spans="2:23" ht="12.75">
      <c r="B12" s="212"/>
      <c r="C12" s="212"/>
      <c r="D12" s="212"/>
      <c r="E12" s="212"/>
      <c r="F12" s="212"/>
      <c r="G12" s="212"/>
      <c r="H12" s="212"/>
      <c r="I12" s="212"/>
      <c r="J12" s="212"/>
      <c r="K12" s="212"/>
      <c r="L12" s="212"/>
      <c r="M12" s="212"/>
      <c r="N12" s="212"/>
      <c r="O12" s="212"/>
      <c r="P12" s="212"/>
      <c r="Q12" s="212"/>
      <c r="R12" s="212"/>
      <c r="S12" s="212"/>
      <c r="T12" s="212"/>
      <c r="U12" s="212"/>
      <c r="V12" s="212"/>
      <c r="W12" s="212"/>
    </row>
    <row r="13" spans="2:23" ht="12.75">
      <c r="B13" s="212"/>
      <c r="C13" s="212"/>
      <c r="D13" s="212"/>
      <c r="E13" s="212"/>
      <c r="F13" s="212"/>
      <c r="G13" s="212"/>
      <c r="H13" s="212"/>
      <c r="I13" s="212"/>
      <c r="J13" s="212"/>
      <c r="K13" s="212"/>
      <c r="L13" s="212"/>
      <c r="M13" s="212"/>
      <c r="N13" s="212"/>
      <c r="O13" s="212"/>
      <c r="P13" s="212"/>
      <c r="Q13" s="212"/>
      <c r="R13" s="212"/>
      <c r="S13" s="212"/>
      <c r="T13" s="212"/>
      <c r="U13" s="212"/>
      <c r="V13" s="212"/>
      <c r="W13" s="212"/>
    </row>
    <row r="14" spans="2:23" ht="12.75" customHeight="1">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25">
      <c r="B15" s="174" t="s">
        <v>175</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25">
      <c r="B16" s="174" t="s">
        <v>177</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25">
      <c r="B17" s="174" t="s">
        <v>176</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25">
      <c r="B18" s="174" t="s">
        <v>178</v>
      </c>
      <c r="C18" s="130"/>
      <c r="D18" s="130"/>
      <c r="E18" s="130"/>
      <c r="F18" s="130"/>
      <c r="G18" s="130"/>
      <c r="H18" s="130"/>
      <c r="I18" s="130"/>
      <c r="J18" s="130"/>
      <c r="K18" s="130"/>
      <c r="L18" s="130"/>
      <c r="M18" s="130"/>
      <c r="N18" s="130"/>
      <c r="O18" s="130"/>
      <c r="P18" s="130"/>
      <c r="Q18" s="130"/>
      <c r="R18" s="130"/>
      <c r="S18" s="130"/>
      <c r="T18" s="130"/>
      <c r="U18" s="130"/>
      <c r="V18" s="130"/>
      <c r="W18" s="130"/>
    </row>
    <row r="19" spans="2:23" ht="12.75">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3" ht="12.75">
      <c r="B20" s="8" t="s">
        <v>90</v>
      </c>
      <c r="C20" s="7">
        <v>2008</v>
      </c>
    </row>
    <row r="21" spans="2:3" ht="12.75">
      <c r="B21" s="8" t="s">
        <v>26</v>
      </c>
      <c r="C21" s="7" t="s">
        <v>104</v>
      </c>
    </row>
    <row r="22" spans="2:3" ht="12.75">
      <c r="B22" s="8" t="s">
        <v>27</v>
      </c>
      <c r="C22" s="120">
        <v>39697</v>
      </c>
    </row>
    <row r="23" ht="12.75">
      <c r="B23" s="8"/>
    </row>
    <row r="24" spans="2:9" ht="12.75">
      <c r="B24" s="8"/>
      <c r="I24" s="145"/>
    </row>
    <row r="25" spans="2:3" ht="12.75">
      <c r="B25" s="8" t="s">
        <v>15</v>
      </c>
      <c r="C25" s="7">
        <f>COUNT(A37:A69)</f>
        <v>28</v>
      </c>
    </row>
    <row r="26" spans="2:13" ht="18" customHeight="1">
      <c r="B26" s="8" t="s">
        <v>29</v>
      </c>
      <c r="C26" s="7"/>
      <c r="M26" s="143"/>
    </row>
    <row r="27" spans="2:13" ht="20.25" customHeight="1">
      <c r="B27" s="8" t="s">
        <v>29</v>
      </c>
      <c r="C27" s="144" t="s">
        <v>103</v>
      </c>
      <c r="D27" t="s">
        <v>120</v>
      </c>
      <c r="M27" s="143"/>
    </row>
    <row r="28" ht="12.75">
      <c r="C28" s="10"/>
    </row>
    <row r="29" spans="2:5" ht="12.75">
      <c r="B29" s="8" t="s">
        <v>3</v>
      </c>
      <c r="C29" s="10">
        <f>COUNT(D72:U72)</f>
        <v>18</v>
      </c>
      <c r="D29" t="s">
        <v>36</v>
      </c>
      <c r="E29" t="s">
        <v>37</v>
      </c>
    </row>
    <row r="30" spans="2:5" ht="12.75">
      <c r="B30" s="8" t="s">
        <v>23</v>
      </c>
      <c r="C30" s="1">
        <f>IF(Races_Sailed&gt;=6,1,0)</f>
        <v>1</v>
      </c>
      <c r="D30" t="s">
        <v>36</v>
      </c>
      <c r="E30" t="s">
        <v>37</v>
      </c>
    </row>
    <row r="31" spans="2:4" ht="12.75">
      <c r="B31" s="8" t="s">
        <v>112</v>
      </c>
      <c r="C31" s="7" t="b">
        <v>0</v>
      </c>
      <c r="D31" t="s">
        <v>113</v>
      </c>
    </row>
    <row r="32" spans="2:4" ht="12.75">
      <c r="B32" s="8" t="s">
        <v>121</v>
      </c>
      <c r="C32" s="7" t="s">
        <v>122</v>
      </c>
      <c r="D32" t="s">
        <v>123</v>
      </c>
    </row>
    <row r="33" spans="2:3" ht="13.5" thickBot="1">
      <c r="B33" s="8" t="s">
        <v>87</v>
      </c>
      <c r="C33" s="124" t="s">
        <v>89</v>
      </c>
    </row>
    <row r="34" spans="4:21" ht="12.75">
      <c r="D34" s="69"/>
      <c r="E34" s="70"/>
      <c r="F34" s="70"/>
      <c r="G34" s="69"/>
      <c r="H34" s="70"/>
      <c r="I34" s="77"/>
      <c r="J34" s="70"/>
      <c r="K34" s="70"/>
      <c r="L34" s="70"/>
      <c r="M34" s="69"/>
      <c r="N34" s="70"/>
      <c r="O34" s="77"/>
      <c r="P34" s="70"/>
      <c r="Q34" s="70"/>
      <c r="R34" s="70"/>
      <c r="S34" s="78"/>
      <c r="T34" s="71"/>
      <c r="U34" s="72"/>
    </row>
    <row r="35" spans="1:23" ht="13.5" thickBot="1">
      <c r="A35" s="157"/>
      <c r="B35" s="131"/>
      <c r="C35" s="1"/>
      <c r="D35" s="73">
        <v>1</v>
      </c>
      <c r="E35" s="58">
        <f>D35+1</f>
        <v>2</v>
      </c>
      <c r="F35" s="58">
        <f aca="true" t="shared" si="0" ref="F35:U35">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5" thickBot="1">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105</v>
      </c>
    </row>
    <row r="37" spans="1:23" ht="39" thickBot="1">
      <c r="A37" s="159">
        <v>484</v>
      </c>
      <c r="B37" s="102" t="s">
        <v>13</v>
      </c>
      <c r="C37" s="134" t="s">
        <v>136</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aca="true" t="shared" si="1" ref="V37:V68">IF(B37=0,"",B37)</f>
        <v>Jolly Mon</v>
      </c>
      <c r="W37">
        <v>1</v>
      </c>
    </row>
    <row r="38" spans="1:23" ht="51.75" thickBot="1">
      <c r="A38" s="160">
        <v>255</v>
      </c>
      <c r="B38" s="81" t="s">
        <v>108</v>
      </c>
      <c r="C38" s="135" t="s">
        <v>137</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39" thickBot="1">
      <c r="A39" s="160">
        <v>52</v>
      </c>
      <c r="B39" s="81" t="s">
        <v>32</v>
      </c>
      <c r="C39" s="135" t="s">
        <v>138</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39" thickBot="1">
      <c r="A40" s="160">
        <v>485</v>
      </c>
      <c r="B40" s="81" t="s">
        <v>139</v>
      </c>
      <c r="C40" s="135" t="s">
        <v>140</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9" thickBot="1">
      <c r="A41" s="161">
        <v>285</v>
      </c>
      <c r="B41" s="106" t="s">
        <v>109</v>
      </c>
      <c r="C41" s="136" t="s">
        <v>141</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39" thickBot="1">
      <c r="A42" s="162">
        <v>676</v>
      </c>
      <c r="B42" s="94" t="s">
        <v>31</v>
      </c>
      <c r="C42" s="137" t="s">
        <v>142</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1.75" thickBot="1">
      <c r="A43" s="160">
        <v>59</v>
      </c>
      <c r="B43" s="81" t="s">
        <v>143</v>
      </c>
      <c r="C43" s="135" t="s">
        <v>144</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51.75" thickBot="1">
      <c r="A44" s="160">
        <v>265</v>
      </c>
      <c r="B44" s="81" t="s">
        <v>2</v>
      </c>
      <c r="C44" s="135" t="s">
        <v>145</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51.75" thickBot="1">
      <c r="A45" s="160">
        <v>588</v>
      </c>
      <c r="B45" s="81" t="s">
        <v>30</v>
      </c>
      <c r="C45" s="135" t="s">
        <v>146</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51.75" thickBot="1">
      <c r="A46" s="163">
        <v>148</v>
      </c>
      <c r="B46" s="109" t="s">
        <v>147</v>
      </c>
      <c r="C46" s="138" t="s">
        <v>148</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51.75" thickBot="1">
      <c r="A47" s="159">
        <v>91</v>
      </c>
      <c r="B47" s="102" t="s">
        <v>111</v>
      </c>
      <c r="C47" s="134" t="s">
        <v>149</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6.25" thickBot="1">
      <c r="A48" s="160">
        <v>175</v>
      </c>
      <c r="B48" s="81" t="s">
        <v>10</v>
      </c>
      <c r="C48" s="135" t="s">
        <v>150</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23" ht="51.75" thickBot="1">
      <c r="A49" s="160">
        <v>155</v>
      </c>
      <c r="B49" s="81" t="s">
        <v>57</v>
      </c>
      <c r="C49" s="135" t="s">
        <v>151</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23" ht="26.25" thickBot="1">
      <c r="A50" s="160">
        <v>16</v>
      </c>
      <c r="B50" s="81" t="s">
        <v>11</v>
      </c>
      <c r="C50" s="135" t="s">
        <v>152</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23" ht="39" thickBot="1">
      <c r="A51" s="161">
        <v>739</v>
      </c>
      <c r="B51" s="106" t="s">
        <v>153</v>
      </c>
      <c r="C51" s="139" t="s">
        <v>154</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23" ht="51.75" thickBot="1">
      <c r="A52" s="162">
        <v>116</v>
      </c>
      <c r="B52" s="94" t="s">
        <v>155</v>
      </c>
      <c r="C52" s="137" t="s">
        <v>156</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23" ht="39" thickBot="1">
      <c r="A53" s="160">
        <v>220</v>
      </c>
      <c r="B53" s="81" t="s">
        <v>127</v>
      </c>
      <c r="C53" s="135" t="s">
        <v>172</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23" ht="39" thickBot="1">
      <c r="A54" s="160">
        <v>205</v>
      </c>
      <c r="B54" s="79" t="s">
        <v>106</v>
      </c>
      <c r="C54" s="140" t="s">
        <v>157</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23" ht="51.75" thickBot="1">
      <c r="A55" s="160">
        <v>357</v>
      </c>
      <c r="B55" s="79" t="s">
        <v>110</v>
      </c>
      <c r="C55" s="140" t="s">
        <v>158</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23" ht="39" thickBot="1">
      <c r="A56" s="163">
        <v>674</v>
      </c>
      <c r="B56" s="116" t="s">
        <v>159</v>
      </c>
      <c r="C56" s="141" t="s">
        <v>160</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23" ht="26.25" thickBot="1">
      <c r="A57" s="159">
        <v>249</v>
      </c>
      <c r="B57" s="118" t="s">
        <v>0</v>
      </c>
      <c r="C57" s="142" t="s">
        <v>161</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29" ht="26.25" thickBot="1">
      <c r="A58" s="160">
        <v>1001</v>
      </c>
      <c r="B58" s="79" t="s">
        <v>162</v>
      </c>
      <c r="C58" s="140" t="s">
        <v>163</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6.25" thickBot="1">
      <c r="A59" s="160">
        <v>679</v>
      </c>
      <c r="B59" s="79" t="s">
        <v>170</v>
      </c>
      <c r="C59" s="140" t="s">
        <v>171</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29" ht="39" thickBot="1">
      <c r="A60" s="160">
        <v>158</v>
      </c>
      <c r="B60" s="79" t="s">
        <v>14</v>
      </c>
      <c r="C60" s="140" t="s">
        <v>164</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29" ht="39" thickBot="1">
      <c r="A61" s="163">
        <v>31</v>
      </c>
      <c r="B61" s="116" t="s">
        <v>134</v>
      </c>
      <c r="C61" s="141" t="s">
        <v>165</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29" ht="51.75" thickBot="1">
      <c r="A62" s="163">
        <v>259</v>
      </c>
      <c r="B62" s="116" t="s">
        <v>107</v>
      </c>
      <c r="C62" s="141" t="s">
        <v>166</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29" ht="39" thickBot="1">
      <c r="A63" s="163">
        <v>1003</v>
      </c>
      <c r="B63" s="116" t="s">
        <v>167</v>
      </c>
      <c r="C63" s="141" t="s">
        <v>168</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29" ht="13.5" thickBot="1">
      <c r="A64" s="163">
        <v>404</v>
      </c>
      <c r="B64" s="116" t="s">
        <v>191</v>
      </c>
      <c r="C64" s="141" t="s">
        <v>180</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29" ht="13.5" thickBot="1">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f t="shared" si="1"/>
      </c>
      <c r="W65">
        <v>29</v>
      </c>
      <c r="AC65" s="58"/>
    </row>
    <row r="66" spans="1:29" ht="13.5" thickBot="1">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f t="shared" si="1"/>
      </c>
      <c r="W66">
        <v>30</v>
      </c>
      <c r="AC66" s="58"/>
    </row>
    <row r="67" spans="1:29" ht="13.5" thickBot="1">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f t="shared" si="1"/>
      </c>
      <c r="W67">
        <v>31</v>
      </c>
      <c r="AC67" s="58"/>
    </row>
    <row r="68" spans="1:29" ht="13.5" thickBot="1">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f t="shared" si="1"/>
      </c>
      <c r="W68">
        <v>32</v>
      </c>
      <c r="AC68" s="58"/>
    </row>
    <row r="69" spans="1:23" ht="13.5" thickBot="1">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f>IF(B69=0,"",B69)</f>
      </c>
      <c r="W69">
        <v>33</v>
      </c>
    </row>
    <row r="70" spans="2:23" ht="12.75">
      <c r="B70" s="8" t="s">
        <v>28</v>
      </c>
      <c r="S70" s="1"/>
      <c r="T70" s="1"/>
      <c r="U70" s="1"/>
      <c r="V70" s="1"/>
      <c r="W70" s="2"/>
    </row>
    <row r="71" spans="3:49" ht="12.75">
      <c r="C71" s="8" t="s">
        <v>80</v>
      </c>
      <c r="D71" s="5">
        <f aca="true" t="shared" si="2" ref="D71:U71">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2:49" ht="12.75">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2:49" ht="24.75" customHeight="1">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8.25">
      <c r="A74" s="164" t="s">
        <v>75</v>
      </c>
      <c r="B74" s="15" t="s">
        <v>74</v>
      </c>
      <c r="C74" s="15" t="s">
        <v>76</v>
      </c>
      <c r="D74" s="16">
        <f aca="true" t="shared" si="3" ref="D74:U74">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192</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ht="12.75">
      <c r="A75" s="165">
        <f aca="true" t="shared" si="4" ref="A75:A107">IF($A37=0,"",$A37)</f>
        <v>484</v>
      </c>
      <c r="B75" s="50" t="str">
        <f aca="true" t="shared" si="5" ref="B75:B107">IF($B37=0,"",$B37)</f>
        <v>Jolly Mon</v>
      </c>
      <c r="C75" s="50" t="str">
        <f aca="true" t="shared" si="6" ref="C75:C107">IF($C37=0,"",$C37)</f>
        <v>LaVin/Rochlis&lt;br /&gt;Gilford, NH</v>
      </c>
      <c r="D75" s="47" t="e">
        <f aca="true" t="shared" si="7" ref="D75:U75">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aca="true" t="shared" si="8" ref="V75:V91">IF(AQ75&gt;0,INDEX(AK75:AP75,AQ75),0)</f>
        <v>0</v>
      </c>
      <c r="W75" s="47" t="e">
        <f aca="true" t="shared" si="9" ref="W75:W98">IF(SUM(D75:U75)&gt;0,SUM(D75:U75),"")</f>
        <v>#N/A</v>
      </c>
      <c r="X75" s="47" t="e">
        <f aca="true" t="shared" si="10" ref="X75:X98">IF(Throwouts&gt;0,LARGE((D75:U75),1),0)+IF(Throwouts&gt;1,LARGE((D75:U75),2),0)+IF(Throwouts&gt;2,LARGE((D75:U75),2),0)+IF(Throwouts&gt;3,LARGE((D75:U75),3),0)</f>
        <v>#N/A</v>
      </c>
      <c r="Y75" s="47" t="e">
        <f aca="true" t="shared" si="11" ref="Y75:Y98">IF(W75="",0,W75-X75)</f>
        <v>#N/A</v>
      </c>
      <c r="Z75" s="48" t="e">
        <f>Y75</f>
        <v>#N/A</v>
      </c>
      <c r="AA75" s="49" t="e">
        <f aca="true" t="shared" si="12" ref="AA75:AA107">IF(RANK(Z75,Z$75:Z$107,1)=1,"",RANK(Z75,Z$75:Z$107,1)-ROWS(A$75:A$107)+ScoredBoats+AC75)</f>
        <v>#N/A</v>
      </c>
      <c r="AB75" s="50" t="str">
        <f aca="true" t="shared" si="13" ref="AB75:AB107">IF($B37=0,"",$B37)</f>
        <v>Jolly Mon</v>
      </c>
      <c r="AC75" s="85"/>
      <c r="AD75" s="37">
        <f aca="true" t="shared" si="14" ref="AD75:AD107">IF(AA112="",0,MATCH(AA112,AA$75:AA$107,0))</f>
        <v>0</v>
      </c>
      <c r="AE75" s="23" t="e">
        <f aca="true" t="shared" si="15" ref="AE75:AE107">IF($D37="dnc",$D$71+1,0)+IF($E37="dnc",$E$71+1,0)+IF($F37="dnc",$F$71+1,0)</f>
        <v>#N/A</v>
      </c>
      <c r="AF75" s="24" t="e">
        <f aca="true" t="shared" si="16" ref="AF75:AF107">IF($G37="dnc",$G$71+1,0)+IF($H37="dnc",$H$71+1,0)+IF($I37="dnc",$I$71+1,0)</f>
        <v>#N/A</v>
      </c>
      <c r="AG75" s="24" t="e">
        <f aca="true" t="shared" si="17" ref="AG75:AG107">IF($J37="dnc",$J$71+1,0)+IF($K37="dnc",$K$71+1,0)+IF($L37="dnc",$L$71+1,0)</f>
        <v>#N/A</v>
      </c>
      <c r="AH75" s="24" t="e">
        <f aca="true" t="shared" si="18" ref="AH75:AH107">IF($M37="dnc",$M$71+1,0)+IF($N37="dnc",$N$71+1,0)+IF($O37="dnc",$O$71+1,0)</f>
        <v>#N/A</v>
      </c>
      <c r="AI75" s="24" t="e">
        <f aca="true" t="shared" si="19" ref="AI75:AI107">IF($P37="dnc",$P$71+1,0)+IF($Q37="dnc",$Q$71+1,0)+IF($R37="dnc",$R$71+1,0)</f>
        <v>#N/A</v>
      </c>
      <c r="AJ75" s="25" t="e">
        <f aca="true" t="shared" si="20" ref="AJ75:AJ107">IF($S37="dnc",$S$71+1,0)+IF($T37="dnc",$T$71+1,0)+IF($U37="dnc",$U$71+1,0)</f>
        <v>#N/A</v>
      </c>
      <c r="AK75" s="23">
        <f aca="true" t="shared" si="21" ref="AK75:AK98">COUNTIF(D37:F37,"dnc")</f>
        <v>0</v>
      </c>
      <c r="AL75" s="24">
        <f aca="true" t="shared" si="22" ref="AL75:AL98">COUNTIF(G37:I37,"dnc")</f>
        <v>0</v>
      </c>
      <c r="AM75" s="24">
        <f aca="true" t="shared" si="23" ref="AM75:AM98">COUNTIF(J37:L37,"dnc")</f>
        <v>0</v>
      </c>
      <c r="AN75" s="24">
        <f aca="true" t="shared" si="24" ref="AN75:AN98">COUNTIF(M37:O37,"dnc")</f>
        <v>0</v>
      </c>
      <c r="AO75" s="24">
        <f aca="true" t="shared" si="25" ref="AO75:AO98">COUNTIF(P37:R37,"dnc")</f>
        <v>0</v>
      </c>
      <c r="AP75" s="24">
        <f aca="true" t="shared" si="26" ref="AP75:AP98">COUNTIF(S37:U37,"dnc")</f>
        <v>0</v>
      </c>
      <c r="AQ75" s="35">
        <f aca="true" t="shared" si="27" ref="AQ75:AQ107">IF(Allow_Byes,IF(SUM(AE75:AJ75)&gt;0,MATCH(MAX(AE75:AJ75),AE75:AJ75,0),0),0)</f>
        <v>0</v>
      </c>
      <c r="AR75" s="40" t="e">
        <f aca="true" t="shared" si="28" ref="AR75:AR107">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aca="true" t="shared" si="29" ref="AS75:AS107">IF($Y75=0,0,(RANK($AR75,$AR$75:$AR$107,0)))</f>
        <v>#N/A</v>
      </c>
      <c r="AT75" s="45" t="e">
        <f aca="true" t="shared" si="30" ref="AT75:AT107">IF(INDEX($D75:$U75,LastRaceIndex)="bye",$Y75/(Races_Sailed-Throwouts),INDEX($D75:$U75,LastRaceIndex))</f>
        <v>#N/A</v>
      </c>
      <c r="AU75" s="45" t="e">
        <f aca="true" t="shared" si="31" ref="AU75:AU107">IF(INDEX($D75:$U75,NextLastIndex)="bye",$Y75/(Races_Sailed-Throwouts),INDEX($D75:$U75,NextLastIndex))</f>
        <v>#N/A</v>
      </c>
      <c r="AV75" s="46" t="e">
        <f aca="true" t="shared" si="32" ref="AV75:AV98">AT75*100+AU75</f>
        <v>#N/A</v>
      </c>
      <c r="AW75" s="37" t="e">
        <f>IF($Y75="",0,(RANK($AV75,$AV$75:$AV$107,1))-25+C$25)</f>
        <v>#N/A</v>
      </c>
    </row>
    <row r="76" spans="1:49" ht="12.75">
      <c r="A76" s="165">
        <f t="shared" si="4"/>
        <v>255</v>
      </c>
      <c r="B76" s="50" t="str">
        <f t="shared" si="5"/>
        <v>Angry Chameleon</v>
      </c>
      <c r="C76" s="50" t="str">
        <f t="shared" si="6"/>
        <v>Brian &amp; Kristen Robinson&lt;br /&gt;Annapolis, MD</v>
      </c>
      <c r="D76" s="47" t="e">
        <f aca="true" t="shared" si="33" ref="D76:U76">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aca="true" t="shared" si="34" ref="Z76:Z107">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aca="true" t="shared" si="35" ref="AW76:AW107">IF($Y76=0,0,(RANK($AV76,$AV$75:$AV$107,1))-25+C$25)</f>
        <v>#N/A</v>
      </c>
    </row>
    <row r="77" spans="1:49" ht="12.75">
      <c r="A77" s="165">
        <f t="shared" si="4"/>
        <v>52</v>
      </c>
      <c r="B77" s="50" t="str">
        <f t="shared" si="5"/>
        <v>Pinocchio</v>
      </c>
      <c r="C77" s="50" t="str">
        <f t="shared" si="6"/>
        <v>Bob Knowles&lt;br /&gt;Meredith, NH</v>
      </c>
      <c r="D77" s="47" t="e">
        <f aca="true" t="shared" si="36" ref="D77:U77">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ht="12.75">
      <c r="A78" s="165">
        <f t="shared" si="4"/>
        <v>485</v>
      </c>
      <c r="B78" s="50" t="str">
        <f t="shared" si="5"/>
        <v>Argo</v>
      </c>
      <c r="C78" s="50" t="str">
        <f t="shared" si="6"/>
        <v>Guy Nickerson&lt;br /&gt;Gilford, NH</v>
      </c>
      <c r="D78" s="47" t="e">
        <f aca="true" t="shared" si="37" ref="D78:U78">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ht="12.75">
      <c r="A79" s="165">
        <f t="shared" si="4"/>
        <v>285</v>
      </c>
      <c r="B79" s="50" t="str">
        <f t="shared" si="5"/>
        <v>Crush</v>
      </c>
      <c r="C79" s="50" t="str">
        <f t="shared" si="6"/>
        <v>Mark and Tara Gorman&lt;br /&gt;Cranford, NJ</v>
      </c>
      <c r="D79" s="47" t="e">
        <f aca="true" t="shared" si="38" ref="D79:U79">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ht="12.75">
      <c r="A80" s="165">
        <f t="shared" si="4"/>
        <v>676</v>
      </c>
      <c r="B80" s="50" t="str">
        <f t="shared" si="5"/>
        <v>Paradox</v>
      </c>
      <c r="C80" s="50" t="str">
        <f t="shared" si="6"/>
        <v>David Stowe&lt;br /&gt;Gilford, NH</v>
      </c>
      <c r="D80" s="47" t="e">
        <f aca="true" t="shared" si="39" ref="D80:U80">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ht="12.75">
      <c r="A81" s="165">
        <f t="shared" si="4"/>
        <v>59</v>
      </c>
      <c r="B81" s="50" t="str">
        <f t="shared" si="5"/>
        <v>Church Key</v>
      </c>
      <c r="C81" s="50" t="str">
        <f t="shared" si="6"/>
        <v>Chris Chadwick&lt;br /&gt;Island Heights, NJ</v>
      </c>
      <c r="D81" s="47" t="e">
        <f aca="true" t="shared" si="40" ref="D81:U81">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ht="12.75">
      <c r="A82" s="165">
        <f t="shared" si="4"/>
        <v>265</v>
      </c>
      <c r="B82" s="50" t="str">
        <f t="shared" si="5"/>
        <v>Gostosa</v>
      </c>
      <c r="C82" s="50" t="str">
        <f t="shared" si="6"/>
        <v>Kevin Hayes/Jeff Kirchhoff&lt;br /&gt;Gilford, NH</v>
      </c>
      <c r="D82" s="47" t="e">
        <f aca="true" t="shared" si="41" ref="D82:U82">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ht="12.75">
      <c r="A83" s="165">
        <f t="shared" si="4"/>
        <v>588</v>
      </c>
      <c r="B83" s="50" t="str">
        <f t="shared" si="5"/>
        <v>Gallant Fox</v>
      </c>
      <c r="C83" s="50" t="str">
        <f t="shared" si="6"/>
        <v>Robert Dempsey&lt;br /&gt;Wolfeboro, NH</v>
      </c>
      <c r="D83" s="47" t="e">
        <f aca="true" t="shared" si="42" ref="D83:U83">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ht="12.75">
      <c r="A84" s="165">
        <f t="shared" si="4"/>
        <v>148</v>
      </c>
      <c r="B84" s="50" t="str">
        <f t="shared" si="5"/>
        <v>Fast Company</v>
      </c>
      <c r="C84" s="50" t="str">
        <f t="shared" si="6"/>
        <v>Peter McBride&lt;br /&gt;Montreal, Quebec</v>
      </c>
      <c r="D84" s="47" t="e">
        <f aca="true" t="shared" si="43" ref="D84:U84">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ht="12.75">
      <c r="A85" s="165">
        <f t="shared" si="4"/>
        <v>91</v>
      </c>
      <c r="B85" s="50" t="str">
        <f t="shared" si="5"/>
        <v>Moosetaken Identity</v>
      </c>
      <c r="C85" s="50" t="str">
        <f t="shared" si="6"/>
        <v>Martin Olsen&lt;br /&gt;Malletts Bay, VT</v>
      </c>
      <c r="D85" s="47" t="e">
        <f aca="true" t="shared" si="44" ref="D85:U85">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ht="12.75">
      <c r="A86" s="165">
        <f t="shared" si="4"/>
        <v>175</v>
      </c>
      <c r="B86" s="50" t="str">
        <f t="shared" si="5"/>
        <v>Over the Edge</v>
      </c>
      <c r="C86" s="50" t="str">
        <f t="shared" si="6"/>
        <v>tom scott&lt;br /&gt;gilford, NH</v>
      </c>
      <c r="D86" s="47" t="e">
        <f aca="true" t="shared" si="45" ref="D86:U86">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ht="12.75">
      <c r="A87" s="165">
        <f t="shared" si="4"/>
        <v>155</v>
      </c>
      <c r="B87" s="50" t="str">
        <f t="shared" si="5"/>
        <v>FKA</v>
      </c>
      <c r="C87" s="50" t="str">
        <f t="shared" si="6"/>
        <v>Les Beckwith&lt;br /&gt;Wolfeboro, NH</v>
      </c>
      <c r="D87" s="47" t="e">
        <f aca="true" t="shared" si="46" ref="D87:U87">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ht="12.75">
      <c r="A88" s="165">
        <f t="shared" si="4"/>
        <v>16</v>
      </c>
      <c r="B88" s="50" t="str">
        <f t="shared" si="5"/>
        <v>Shamrock IV</v>
      </c>
      <c r="C88" s="50" t="str">
        <f t="shared" si="6"/>
        <v>Tom Mullen&lt;br /&gt;Gilford, NH</v>
      </c>
      <c r="D88" s="47" t="e">
        <f aca="true" t="shared" si="47" ref="D88:U88">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ht="12.75">
      <c r="A89" s="165">
        <f t="shared" si="4"/>
        <v>739</v>
      </c>
      <c r="B89" s="50" t="str">
        <f t="shared" si="5"/>
        <v>CHRISTE</v>
      </c>
      <c r="C89" s="50" t="str">
        <f t="shared" si="6"/>
        <v>John DiMatteo&lt;br /&gt;Centerpo, NY</v>
      </c>
      <c r="D89" s="47" t="e">
        <f aca="true" t="shared" si="48" ref="D89:U89">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ht="12.75">
      <c r="A90" s="165">
        <f t="shared" si="4"/>
        <v>116</v>
      </c>
      <c r="B90" s="50" t="str">
        <f t="shared" si="5"/>
        <v>Overachiever</v>
      </c>
      <c r="C90" s="50" t="str">
        <f t="shared" si="6"/>
        <v>Kenny Harvey/Chris Small&lt;br /&gt;Beverly, MA</v>
      </c>
      <c r="D90" s="47" t="e">
        <f aca="true" t="shared" si="49" ref="D90:U90">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ht="12.75">
      <c r="A91" s="165">
        <f t="shared" si="4"/>
        <v>220</v>
      </c>
      <c r="B91" s="50" t="str">
        <f t="shared" si="5"/>
        <v>Stercus Accidit</v>
      </c>
      <c r="C91" s="50" t="str">
        <f t="shared" si="6"/>
        <v>Jason C. Blais&lt;br /&gt;Gilford, NH</v>
      </c>
      <c r="D91" s="47" t="e">
        <f aca="true" t="shared" si="50" ref="D91:U91">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ht="12.75">
      <c r="A92" s="165">
        <f t="shared" si="4"/>
        <v>205</v>
      </c>
      <c r="B92" s="50" t="str">
        <f t="shared" si="5"/>
        <v>The Office</v>
      </c>
      <c r="C92" s="50" t="str">
        <f t="shared" si="6"/>
        <v>Jesse Thompson&lt;br /&gt;Gilford, NH</v>
      </c>
      <c r="D92" s="47" t="e">
        <f aca="true" t="shared" si="51" ref="D92:U92">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ht="12.75">
      <c r="A93" s="165">
        <f t="shared" si="4"/>
        <v>357</v>
      </c>
      <c r="B93" s="50" t="str">
        <f t="shared" si="5"/>
        <v>Dragonfly</v>
      </c>
      <c r="C93" s="50" t="str">
        <f t="shared" si="6"/>
        <v>Chris Johnson&lt;br /&gt;Annapolis, MD</v>
      </c>
      <c r="D93" s="47" t="e">
        <f aca="true" t="shared" si="52" ref="D93:U93">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aca="true" t="shared" si="53" ref="V93:V107">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ht="12.75">
      <c r="A94" s="165">
        <f t="shared" si="4"/>
        <v>674</v>
      </c>
      <c r="B94" s="50" t="str">
        <f t="shared" si="5"/>
        <v>Boom Boom</v>
      </c>
      <c r="C94" s="50" t="str">
        <f t="shared" si="6"/>
        <v>Michel FORGET&lt;br /&gt;Montréal, Qc</v>
      </c>
      <c r="D94" s="47" t="e">
        <f aca="true" t="shared" si="54" ref="D94:U9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ht="12.75">
      <c r="A95" s="165">
        <f t="shared" si="4"/>
        <v>249</v>
      </c>
      <c r="B95" s="50" t="str">
        <f t="shared" si="5"/>
        <v>Dolce</v>
      </c>
      <c r="C95" s="50" t="str">
        <f t="shared" si="6"/>
        <v>Ed Sonn&lt;br /&gt;Braun Bay, NH</v>
      </c>
      <c r="D95" s="47" t="e">
        <f aca="true" t="shared" si="55" ref="D95:U9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ht="12.75">
      <c r="A96" s="165">
        <f t="shared" si="4"/>
        <v>1001</v>
      </c>
      <c r="B96" s="50" t="str">
        <f t="shared" si="5"/>
        <v>USA 1001</v>
      </c>
      <c r="C96" s="50" t="str">
        <f t="shared" si="6"/>
        <v>Kerry Klingler&lt;br /&gt;Larchmont, NY</v>
      </c>
      <c r="D96" s="47" t="e">
        <f aca="true" t="shared" si="56" ref="D96:U9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ht="12.75">
      <c r="A97" s="176">
        <f t="shared" si="4"/>
        <v>679</v>
      </c>
      <c r="B97" s="177" t="str">
        <f t="shared" si="5"/>
        <v>Misty Two Six</v>
      </c>
      <c r="C97" s="177" t="str">
        <f t="shared" si="6"/>
        <v>Don Sibson&lt;br /&gt;Gilford, NH</v>
      </c>
      <c r="D97" s="178" t="e">
        <f aca="true" t="shared" si="57" ref="D97:U9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ht="12.75">
      <c r="A98" s="165">
        <f t="shared" si="4"/>
        <v>158</v>
      </c>
      <c r="B98" s="50" t="str">
        <f t="shared" si="5"/>
        <v>Excitable Boy</v>
      </c>
      <c r="C98" s="50" t="str">
        <f t="shared" si="6"/>
        <v>Paul Delgado/Ed Philpot&lt;br /&gt;Laconia N.H.</v>
      </c>
      <c r="D98" s="47" t="e">
        <f aca="true" t="shared" si="58" ref="D98:U9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ht="12.75">
      <c r="A99" s="165">
        <f t="shared" si="4"/>
        <v>31</v>
      </c>
      <c r="B99" s="50" t="str">
        <f t="shared" si="5"/>
        <v>Forecheck</v>
      </c>
      <c r="C99" s="50" t="str">
        <f t="shared" si="6"/>
        <v>William W. Higgins Jr.&lt;br /&gt;Alton, NH</v>
      </c>
      <c r="D99" s="47" t="e">
        <f aca="true" t="shared" si="59" ref="D99:U9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aca="true" t="shared" si="60" ref="W99:W107">IF(SUM(D99:U99)&gt;0,SUM(D99:U99),"")</f>
        <v>#N/A</v>
      </c>
      <c r="X99" s="47" t="e">
        <f aca="true" t="shared" si="61" ref="X99:X107">IF(Throwouts&gt;0,LARGE((D99:U99),1),0)+IF(Throwouts&gt;1,LARGE((D99:U99),2),0)+IF(Throwouts&gt;2,LARGE((D99:U99),2),0)+IF(Throwouts&gt;3,LARGE((D99:U99),3),0)</f>
        <v>#N/A</v>
      </c>
      <c r="Y99" s="47" t="e">
        <f aca="true" t="shared" si="62" ref="Y99:Y107">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aca="true" t="shared" si="63" ref="AK99:AK107">COUNTIF(D61:F61,"dnc")</f>
        <v>0</v>
      </c>
      <c r="AL99" s="24">
        <f aca="true" t="shared" si="64" ref="AL99:AL107">COUNTIF(G61:I61,"dnc")</f>
        <v>0</v>
      </c>
      <c r="AM99" s="24">
        <f aca="true" t="shared" si="65" ref="AM99:AM107">COUNTIF(J61:L61,"dnc")</f>
        <v>0</v>
      </c>
      <c r="AN99" s="24">
        <f aca="true" t="shared" si="66" ref="AN99:AN107">COUNTIF(M61:O61,"dnc")</f>
        <v>0</v>
      </c>
      <c r="AO99" s="24">
        <f aca="true" t="shared" si="67" ref="AO99:AO107">COUNTIF(P61:R61,"dnc")</f>
        <v>0</v>
      </c>
      <c r="AP99" s="24">
        <f aca="true" t="shared" si="68" ref="AP99:AP107">COUNTIF(S61:U61,"dnc")</f>
        <v>0</v>
      </c>
      <c r="AQ99" s="35">
        <f t="shared" si="27"/>
        <v>0</v>
      </c>
      <c r="AR99" s="40" t="e">
        <f t="shared" si="28"/>
        <v>#N/A</v>
      </c>
      <c r="AS99" s="37" t="e">
        <f t="shared" si="29"/>
        <v>#N/A</v>
      </c>
      <c r="AT99" s="36" t="e">
        <f t="shared" si="30"/>
        <v>#N/A</v>
      </c>
      <c r="AU99" s="36" t="e">
        <f t="shared" si="31"/>
        <v>#N/A</v>
      </c>
      <c r="AV99" s="37" t="e">
        <f aca="true" t="shared" si="69" ref="AV99:AV107">AT99*100+AU99</f>
        <v>#N/A</v>
      </c>
      <c r="AW99" s="37" t="e">
        <f t="shared" si="35"/>
        <v>#N/A</v>
      </c>
    </row>
    <row r="100" spans="1:49" ht="12.75">
      <c r="A100" s="165">
        <f t="shared" si="4"/>
        <v>259</v>
      </c>
      <c r="B100" s="50" t="str">
        <f t="shared" si="5"/>
        <v>Spank Me</v>
      </c>
      <c r="C100" s="50" t="str">
        <f t="shared" si="6"/>
        <v>Robert Limoggio&lt;br /&gt;New York, New York</v>
      </c>
      <c r="D100" s="47" t="e">
        <f aca="true" t="shared" si="70" ref="D100:U10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ht="12.75">
      <c r="A101" s="165">
        <f t="shared" si="4"/>
        <v>1003</v>
      </c>
      <c r="B101" s="50" t="str">
        <f t="shared" si="5"/>
        <v>Tempus Fugit</v>
      </c>
      <c r="C101" s="50" t="str">
        <f t="shared" si="6"/>
        <v>Andrew Macken&lt;br /&gt;Barrington, RI</v>
      </c>
      <c r="D101" s="47" t="e">
        <f aca="true" t="shared" si="71" ref="D101:U10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ht="12.75">
      <c r="A102" s="165">
        <f t="shared" si="4"/>
        <v>404</v>
      </c>
      <c r="B102" s="50" t="str">
        <f t="shared" si="5"/>
        <v>Clipper</v>
      </c>
      <c r="C102" s="50" t="str">
        <f t="shared" si="6"/>
        <v>Paul Rendich</v>
      </c>
      <c r="D102" s="47" t="e">
        <f aca="true" t="shared" si="72" ref="D102:U10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ht="12.75">
      <c r="A103" s="165">
        <f t="shared" si="4"/>
      </c>
      <c r="B103" s="50">
        <f t="shared" si="5"/>
      </c>
      <c r="C103" s="50">
        <f t="shared" si="6"/>
      </c>
      <c r="D103" s="47" t="e">
        <f aca="true" t="shared" si="73" ref="D103:U10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f t="shared" si="13"/>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ht="12.75">
      <c r="A104" s="165">
        <f t="shared" si="4"/>
      </c>
      <c r="B104" s="50">
        <f t="shared" si="5"/>
      </c>
      <c r="C104" s="50">
        <f t="shared" si="6"/>
      </c>
      <c r="D104" s="47" t="e">
        <f aca="true" t="shared" si="74" ref="D104:U10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f t="shared" si="13"/>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ht="12.75">
      <c r="A105" s="165">
        <f t="shared" si="4"/>
      </c>
      <c r="B105" s="50">
        <f t="shared" si="5"/>
      </c>
      <c r="C105" s="50">
        <f t="shared" si="6"/>
      </c>
      <c r="D105" s="47" t="e">
        <f aca="true" t="shared" si="75" ref="D105:U10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f t="shared" si="13"/>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ht="12.75">
      <c r="A106" s="165">
        <f t="shared" si="4"/>
      </c>
      <c r="B106" s="50">
        <f t="shared" si="5"/>
      </c>
      <c r="C106" s="50">
        <f t="shared" si="6"/>
      </c>
      <c r="D106" s="47" t="e">
        <f aca="true" t="shared" si="76" ref="D106:U10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f t="shared" si="13"/>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ht="12.75">
      <c r="A107" s="165">
        <f t="shared" si="4"/>
      </c>
      <c r="B107" s="50">
        <f t="shared" si="5"/>
      </c>
      <c r="C107" s="50">
        <f t="shared" si="6"/>
      </c>
      <c r="D107" s="47" t="e">
        <f aca="true" t="shared" si="77" ref="D107:U10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f t="shared" si="13"/>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36" s="38" customFormat="1" ht="12.75">
      <c r="A108" s="147"/>
      <c r="B108" s="8" t="s">
        <v>88</v>
      </c>
      <c r="C108" s="124" t="s">
        <v>89</v>
      </c>
      <c r="AJ108" s="39"/>
    </row>
    <row r="109" spans="1:36" s="38" customFormat="1" ht="12.75">
      <c r="A109" s="147"/>
      <c r="B109" s="86"/>
      <c r="C109" s="124"/>
      <c r="AJ109" s="39"/>
    </row>
    <row r="110" spans="1:26" s="38" customFormat="1" ht="24.75" customHeight="1">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ht="12.75">
      <c r="A111" s="166" t="s">
        <v>114</v>
      </c>
      <c r="B111" s="38" t="s">
        <v>74</v>
      </c>
      <c r="C111" s="38" t="s">
        <v>76</v>
      </c>
      <c r="D111" s="57">
        <f aca="true" t="shared" si="78" ref="D111:U111">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29" ht="12.75">
      <c r="A112" s="167">
        <f aca="true" t="shared" si="79" ref="A112:Z112">IF($AD75&gt;0,INDEX(A$75:A$107,$AD75),"")</f>
      </c>
      <c r="B112" s="52">
        <f t="shared" si="79"/>
      </c>
      <c r="C112" s="52">
        <f t="shared" si="79"/>
      </c>
      <c r="D112" s="54">
        <f t="shared" si="79"/>
      </c>
      <c r="E112" s="54">
        <f t="shared" si="79"/>
      </c>
      <c r="F112" s="54">
        <f t="shared" si="79"/>
      </c>
      <c r="G112" s="54">
        <f t="shared" si="79"/>
      </c>
      <c r="H112" s="54">
        <f t="shared" si="79"/>
      </c>
      <c r="I112" s="54">
        <f t="shared" si="79"/>
      </c>
      <c r="J112" s="54">
        <f t="shared" si="79"/>
      </c>
      <c r="K112" s="54">
        <f t="shared" si="79"/>
      </c>
      <c r="L112" s="54">
        <f t="shared" si="79"/>
      </c>
      <c r="M112" s="54">
        <f t="shared" si="79"/>
      </c>
      <c r="N112" s="54">
        <f t="shared" si="79"/>
      </c>
      <c r="O112" s="54">
        <f t="shared" si="79"/>
      </c>
      <c r="P112" s="54">
        <f t="shared" si="79"/>
      </c>
      <c r="Q112" s="54">
        <f t="shared" si="79"/>
      </c>
      <c r="R112" s="54">
        <f t="shared" si="79"/>
      </c>
      <c r="S112" s="54">
        <f t="shared" si="79"/>
      </c>
      <c r="T112" s="54">
        <f t="shared" si="79"/>
      </c>
      <c r="U112" s="54">
        <f t="shared" si="79"/>
      </c>
      <c r="V112" s="54">
        <f t="shared" si="79"/>
      </c>
      <c r="W112" s="54">
        <f t="shared" si="79"/>
      </c>
      <c r="X112" s="54">
        <f t="shared" si="79"/>
      </c>
      <c r="Y112" s="54">
        <f t="shared" si="79"/>
      </c>
      <c r="Z112" s="55">
        <f t="shared" si="79"/>
      </c>
      <c r="AA112" s="53">
        <f>IF(ScoredBoats&gt;0,1,"")</f>
      </c>
      <c r="AB112" s="52">
        <f aca="true" t="shared" si="80" ref="AB112:AB145">IF($AD75&gt;0,INDEX(AB$75:AB$107,$AD75),"")</f>
      </c>
      <c r="AC112" s="13"/>
    </row>
    <row r="113" spans="1:29" ht="12.75">
      <c r="A113" s="167">
        <f aca="true" t="shared" si="81" ref="A113:Z113">IF($AD76&gt;0,INDEX(A$75:A$107,$AD76),"")</f>
      </c>
      <c r="B113" s="52">
        <f t="shared" si="81"/>
      </c>
      <c r="C113" s="52">
        <f t="shared" si="81"/>
      </c>
      <c r="D113" s="54">
        <f t="shared" si="81"/>
      </c>
      <c r="E113" s="54">
        <f t="shared" si="81"/>
      </c>
      <c r="F113" s="54">
        <f t="shared" si="81"/>
      </c>
      <c r="G113" s="54">
        <f t="shared" si="81"/>
      </c>
      <c r="H113" s="54">
        <f t="shared" si="81"/>
      </c>
      <c r="I113" s="54">
        <f t="shared" si="81"/>
      </c>
      <c r="J113" s="54">
        <f t="shared" si="81"/>
      </c>
      <c r="K113" s="54">
        <f t="shared" si="81"/>
      </c>
      <c r="L113" s="54">
        <f t="shared" si="81"/>
      </c>
      <c r="M113" s="54">
        <f t="shared" si="81"/>
      </c>
      <c r="N113" s="54">
        <f t="shared" si="81"/>
      </c>
      <c r="O113" s="54">
        <f t="shared" si="81"/>
      </c>
      <c r="P113" s="54">
        <f t="shared" si="81"/>
      </c>
      <c r="Q113" s="54">
        <f t="shared" si="81"/>
      </c>
      <c r="R113" s="54">
        <f t="shared" si="81"/>
      </c>
      <c r="S113" s="54">
        <f t="shared" si="81"/>
      </c>
      <c r="T113" s="54">
        <f t="shared" si="81"/>
      </c>
      <c r="U113" s="54">
        <f t="shared" si="81"/>
      </c>
      <c r="V113" s="54">
        <f t="shared" si="81"/>
      </c>
      <c r="W113" s="54">
        <f t="shared" si="81"/>
      </c>
      <c r="X113" s="54">
        <f t="shared" si="81"/>
      </c>
      <c r="Y113" s="54">
        <f t="shared" si="81"/>
      </c>
      <c r="Z113" s="55">
        <f t="shared" si="81"/>
      </c>
      <c r="AA113" s="53">
        <f aca="true" t="shared" si="82" ref="AA113:AA135">IF(AA112&lt;ScoredBoats,AA112+1,"")</f>
      </c>
      <c r="AB113" s="52">
        <f t="shared" si="80"/>
      </c>
      <c r="AC113" s="13"/>
    </row>
    <row r="114" spans="1:29" ht="12.75">
      <c r="A114" s="167">
        <f aca="true" t="shared" si="83" ref="A114:Z114">IF($AD77&gt;0,INDEX(A$75:A$107,$AD77),"")</f>
      </c>
      <c r="B114" s="52">
        <f t="shared" si="83"/>
      </c>
      <c r="C114" s="52">
        <f t="shared" si="83"/>
      </c>
      <c r="D114" s="54">
        <f t="shared" si="83"/>
      </c>
      <c r="E114" s="54">
        <f t="shared" si="83"/>
      </c>
      <c r="F114" s="54">
        <f t="shared" si="83"/>
      </c>
      <c r="G114" s="54">
        <f t="shared" si="83"/>
      </c>
      <c r="H114" s="54">
        <f t="shared" si="83"/>
      </c>
      <c r="I114" s="54">
        <f t="shared" si="83"/>
      </c>
      <c r="J114" s="54">
        <f t="shared" si="83"/>
      </c>
      <c r="K114" s="54">
        <f t="shared" si="83"/>
      </c>
      <c r="L114" s="54">
        <f t="shared" si="83"/>
      </c>
      <c r="M114" s="54">
        <f t="shared" si="83"/>
      </c>
      <c r="N114" s="54">
        <f t="shared" si="83"/>
      </c>
      <c r="O114" s="54">
        <f t="shared" si="83"/>
      </c>
      <c r="P114" s="54">
        <f t="shared" si="83"/>
      </c>
      <c r="Q114" s="54">
        <f t="shared" si="83"/>
      </c>
      <c r="R114" s="54">
        <f t="shared" si="83"/>
      </c>
      <c r="S114" s="54">
        <f t="shared" si="83"/>
      </c>
      <c r="T114" s="54">
        <f t="shared" si="83"/>
      </c>
      <c r="U114" s="54">
        <f t="shared" si="83"/>
      </c>
      <c r="V114" s="54">
        <f t="shared" si="83"/>
      </c>
      <c r="W114" s="54">
        <f t="shared" si="83"/>
      </c>
      <c r="X114" s="54">
        <f t="shared" si="83"/>
      </c>
      <c r="Y114" s="54">
        <f t="shared" si="83"/>
      </c>
      <c r="Z114" s="55">
        <f t="shared" si="83"/>
      </c>
      <c r="AA114" s="53">
        <f t="shared" si="82"/>
      </c>
      <c r="AB114" s="52">
        <f t="shared" si="80"/>
      </c>
      <c r="AC114" s="13"/>
    </row>
    <row r="115" spans="1:29" ht="12.75">
      <c r="A115" s="167">
        <f aca="true" t="shared" si="84" ref="A115:Z115">IF($AD78&gt;0,INDEX(A$75:A$107,$AD78),"")</f>
      </c>
      <c r="B115" s="52">
        <f t="shared" si="84"/>
      </c>
      <c r="C115" s="52">
        <f t="shared" si="84"/>
      </c>
      <c r="D115" s="54">
        <f t="shared" si="84"/>
      </c>
      <c r="E115" s="54">
        <f t="shared" si="84"/>
      </c>
      <c r="F115" s="54">
        <f t="shared" si="84"/>
      </c>
      <c r="G115" s="54">
        <f t="shared" si="84"/>
      </c>
      <c r="H115" s="54">
        <f t="shared" si="84"/>
      </c>
      <c r="I115" s="54">
        <f t="shared" si="84"/>
      </c>
      <c r="J115" s="54">
        <f t="shared" si="84"/>
      </c>
      <c r="K115" s="54">
        <f t="shared" si="84"/>
      </c>
      <c r="L115" s="54">
        <f t="shared" si="84"/>
      </c>
      <c r="M115" s="54">
        <f t="shared" si="84"/>
      </c>
      <c r="N115" s="54">
        <f t="shared" si="84"/>
      </c>
      <c r="O115" s="54">
        <f t="shared" si="84"/>
      </c>
      <c r="P115" s="54">
        <f t="shared" si="84"/>
      </c>
      <c r="Q115" s="54">
        <f t="shared" si="84"/>
      </c>
      <c r="R115" s="54">
        <f t="shared" si="84"/>
      </c>
      <c r="S115" s="54">
        <f t="shared" si="84"/>
      </c>
      <c r="T115" s="54">
        <f t="shared" si="84"/>
      </c>
      <c r="U115" s="54">
        <f t="shared" si="84"/>
      </c>
      <c r="V115" s="54">
        <f t="shared" si="84"/>
      </c>
      <c r="W115" s="54">
        <f t="shared" si="84"/>
      </c>
      <c r="X115" s="54">
        <f t="shared" si="84"/>
      </c>
      <c r="Y115" s="54">
        <f t="shared" si="84"/>
      </c>
      <c r="Z115" s="55">
        <f t="shared" si="84"/>
      </c>
      <c r="AA115" s="53">
        <f t="shared" si="82"/>
      </c>
      <c r="AB115" s="52">
        <f t="shared" si="80"/>
      </c>
      <c r="AC115" s="13"/>
    </row>
    <row r="116" spans="1:29" ht="12.75">
      <c r="A116" s="167">
        <f aca="true" t="shared" si="85" ref="A116:Z116">IF($AD79&gt;0,INDEX(A$75:A$107,$AD79),"")</f>
      </c>
      <c r="B116" s="52">
        <f t="shared" si="85"/>
      </c>
      <c r="C116" s="52">
        <f t="shared" si="85"/>
      </c>
      <c r="D116" s="54">
        <f t="shared" si="85"/>
      </c>
      <c r="E116" s="54">
        <f t="shared" si="85"/>
      </c>
      <c r="F116" s="54">
        <f t="shared" si="85"/>
      </c>
      <c r="G116" s="54">
        <f t="shared" si="85"/>
      </c>
      <c r="H116" s="54">
        <f t="shared" si="85"/>
      </c>
      <c r="I116" s="54">
        <f t="shared" si="85"/>
      </c>
      <c r="J116" s="54">
        <f t="shared" si="85"/>
      </c>
      <c r="K116" s="54">
        <f t="shared" si="85"/>
      </c>
      <c r="L116" s="54">
        <f t="shared" si="85"/>
      </c>
      <c r="M116" s="54">
        <f t="shared" si="85"/>
      </c>
      <c r="N116" s="54">
        <f t="shared" si="85"/>
      </c>
      <c r="O116" s="54">
        <f t="shared" si="85"/>
      </c>
      <c r="P116" s="54">
        <f t="shared" si="85"/>
      </c>
      <c r="Q116" s="54">
        <f t="shared" si="85"/>
      </c>
      <c r="R116" s="54">
        <f t="shared" si="85"/>
      </c>
      <c r="S116" s="54">
        <f t="shared" si="85"/>
      </c>
      <c r="T116" s="54">
        <f t="shared" si="85"/>
      </c>
      <c r="U116" s="54">
        <f t="shared" si="85"/>
      </c>
      <c r="V116" s="54">
        <f t="shared" si="85"/>
      </c>
      <c r="W116" s="54">
        <f t="shared" si="85"/>
      </c>
      <c r="X116" s="54">
        <f t="shared" si="85"/>
      </c>
      <c r="Y116" s="54">
        <f t="shared" si="85"/>
      </c>
      <c r="Z116" s="55">
        <f t="shared" si="85"/>
      </c>
      <c r="AA116" s="53">
        <f t="shared" si="82"/>
      </c>
      <c r="AB116" s="52">
        <f t="shared" si="80"/>
      </c>
      <c r="AC116" s="13"/>
    </row>
    <row r="117" spans="1:29" ht="12.75">
      <c r="A117" s="167">
        <f aca="true" t="shared" si="86" ref="A117:Z117">IF($AD80&gt;0,INDEX(A$75:A$107,$AD80),"")</f>
      </c>
      <c r="B117" s="52">
        <f t="shared" si="86"/>
      </c>
      <c r="C117" s="52">
        <f t="shared" si="86"/>
      </c>
      <c r="D117" s="54">
        <f t="shared" si="86"/>
      </c>
      <c r="E117" s="54">
        <f t="shared" si="86"/>
      </c>
      <c r="F117" s="54">
        <f t="shared" si="86"/>
      </c>
      <c r="G117" s="54">
        <f t="shared" si="86"/>
      </c>
      <c r="H117" s="54">
        <f t="shared" si="86"/>
      </c>
      <c r="I117" s="54">
        <f t="shared" si="86"/>
      </c>
      <c r="J117" s="54">
        <f t="shared" si="86"/>
      </c>
      <c r="K117" s="54">
        <f t="shared" si="86"/>
      </c>
      <c r="L117" s="54">
        <f t="shared" si="86"/>
      </c>
      <c r="M117" s="54">
        <f t="shared" si="86"/>
      </c>
      <c r="N117" s="54">
        <f t="shared" si="86"/>
      </c>
      <c r="O117" s="54">
        <f t="shared" si="86"/>
      </c>
      <c r="P117" s="54">
        <f t="shared" si="86"/>
      </c>
      <c r="Q117" s="54">
        <f t="shared" si="86"/>
      </c>
      <c r="R117" s="54">
        <f t="shared" si="86"/>
      </c>
      <c r="S117" s="54">
        <f t="shared" si="86"/>
      </c>
      <c r="T117" s="54">
        <f t="shared" si="86"/>
      </c>
      <c r="U117" s="54">
        <f t="shared" si="86"/>
      </c>
      <c r="V117" s="54">
        <f t="shared" si="86"/>
      </c>
      <c r="W117" s="54">
        <f t="shared" si="86"/>
      </c>
      <c r="X117" s="54">
        <f t="shared" si="86"/>
      </c>
      <c r="Y117" s="54">
        <f t="shared" si="86"/>
      </c>
      <c r="Z117" s="55">
        <f t="shared" si="86"/>
      </c>
      <c r="AA117" s="53">
        <f t="shared" si="82"/>
      </c>
      <c r="AB117" s="52">
        <f t="shared" si="80"/>
      </c>
      <c r="AC117" s="13"/>
    </row>
    <row r="118" spans="1:29" ht="12.75">
      <c r="A118" s="167">
        <f aca="true" t="shared" si="87" ref="A118:Z118">IF($AD81&gt;0,INDEX(A$75:A$107,$AD81),"")</f>
      </c>
      <c r="B118" s="52">
        <f t="shared" si="87"/>
      </c>
      <c r="C118" s="52">
        <f t="shared" si="87"/>
      </c>
      <c r="D118" s="54">
        <f t="shared" si="87"/>
      </c>
      <c r="E118" s="54">
        <f t="shared" si="87"/>
      </c>
      <c r="F118" s="54">
        <f t="shared" si="87"/>
      </c>
      <c r="G118" s="54">
        <f t="shared" si="87"/>
      </c>
      <c r="H118" s="54">
        <f t="shared" si="87"/>
      </c>
      <c r="I118" s="54">
        <f t="shared" si="87"/>
      </c>
      <c r="J118" s="54">
        <f t="shared" si="87"/>
      </c>
      <c r="K118" s="54">
        <f t="shared" si="87"/>
      </c>
      <c r="L118" s="54">
        <f t="shared" si="87"/>
      </c>
      <c r="M118" s="54">
        <f t="shared" si="87"/>
      </c>
      <c r="N118" s="54">
        <f t="shared" si="87"/>
      </c>
      <c r="O118" s="54">
        <f t="shared" si="87"/>
      </c>
      <c r="P118" s="54">
        <f t="shared" si="87"/>
      </c>
      <c r="Q118" s="54">
        <f t="shared" si="87"/>
      </c>
      <c r="R118" s="54">
        <f t="shared" si="87"/>
      </c>
      <c r="S118" s="54">
        <f t="shared" si="87"/>
      </c>
      <c r="T118" s="54">
        <f t="shared" si="87"/>
      </c>
      <c r="U118" s="54">
        <f t="shared" si="87"/>
      </c>
      <c r="V118" s="54">
        <f t="shared" si="87"/>
      </c>
      <c r="W118" s="54">
        <f t="shared" si="87"/>
      </c>
      <c r="X118" s="54">
        <f t="shared" si="87"/>
      </c>
      <c r="Y118" s="54">
        <f t="shared" si="87"/>
      </c>
      <c r="Z118" s="55">
        <f t="shared" si="87"/>
      </c>
      <c r="AA118" s="53">
        <f t="shared" si="82"/>
      </c>
      <c r="AB118" s="52">
        <f t="shared" si="80"/>
      </c>
      <c r="AC118" s="13"/>
    </row>
    <row r="119" spans="1:29" ht="12.75">
      <c r="A119" s="167">
        <f aca="true" t="shared" si="88" ref="A119:Z119">IF($AD82&gt;0,INDEX(A$75:A$107,$AD82),"")</f>
      </c>
      <c r="B119" s="52">
        <f t="shared" si="88"/>
      </c>
      <c r="C119" s="52">
        <f t="shared" si="88"/>
      </c>
      <c r="D119" s="54">
        <f t="shared" si="88"/>
      </c>
      <c r="E119" s="54">
        <f t="shared" si="88"/>
      </c>
      <c r="F119" s="54">
        <f t="shared" si="88"/>
      </c>
      <c r="G119" s="54">
        <f t="shared" si="88"/>
      </c>
      <c r="H119" s="54">
        <f t="shared" si="88"/>
      </c>
      <c r="I119" s="54">
        <f t="shared" si="88"/>
      </c>
      <c r="J119" s="54">
        <f t="shared" si="88"/>
      </c>
      <c r="K119" s="54">
        <f t="shared" si="88"/>
      </c>
      <c r="L119" s="54">
        <f t="shared" si="88"/>
      </c>
      <c r="M119" s="54">
        <f t="shared" si="88"/>
      </c>
      <c r="N119" s="54">
        <f t="shared" si="88"/>
      </c>
      <c r="O119" s="54">
        <f t="shared" si="88"/>
      </c>
      <c r="P119" s="54">
        <f t="shared" si="88"/>
      </c>
      <c r="Q119" s="54">
        <f t="shared" si="88"/>
      </c>
      <c r="R119" s="54">
        <f t="shared" si="88"/>
      </c>
      <c r="S119" s="54">
        <f t="shared" si="88"/>
      </c>
      <c r="T119" s="54">
        <f t="shared" si="88"/>
      </c>
      <c r="U119" s="54">
        <f t="shared" si="88"/>
      </c>
      <c r="V119" s="54">
        <f t="shared" si="88"/>
      </c>
      <c r="W119" s="54">
        <f t="shared" si="88"/>
      </c>
      <c r="X119" s="54">
        <f t="shared" si="88"/>
      </c>
      <c r="Y119" s="54">
        <f t="shared" si="88"/>
      </c>
      <c r="Z119" s="55">
        <f t="shared" si="88"/>
      </c>
      <c r="AA119" s="53">
        <f t="shared" si="82"/>
      </c>
      <c r="AB119" s="52">
        <f t="shared" si="80"/>
      </c>
      <c r="AC119" s="13"/>
    </row>
    <row r="120" spans="1:29" ht="12.75">
      <c r="A120" s="167">
        <f aca="true" t="shared" si="89" ref="A120:Z120">IF($AD83&gt;0,INDEX(A$75:A$107,$AD83),"")</f>
      </c>
      <c r="B120" s="52">
        <f t="shared" si="89"/>
      </c>
      <c r="C120" s="52">
        <f t="shared" si="89"/>
      </c>
      <c r="D120" s="54">
        <f t="shared" si="89"/>
      </c>
      <c r="E120" s="54">
        <f t="shared" si="89"/>
      </c>
      <c r="F120" s="54">
        <f t="shared" si="89"/>
      </c>
      <c r="G120" s="54">
        <f t="shared" si="89"/>
      </c>
      <c r="H120" s="54">
        <f t="shared" si="89"/>
      </c>
      <c r="I120" s="54">
        <f t="shared" si="89"/>
      </c>
      <c r="J120" s="54">
        <f t="shared" si="89"/>
      </c>
      <c r="K120" s="54">
        <f t="shared" si="89"/>
      </c>
      <c r="L120" s="54">
        <f t="shared" si="89"/>
      </c>
      <c r="M120" s="54">
        <f t="shared" si="89"/>
      </c>
      <c r="N120" s="54">
        <f t="shared" si="89"/>
      </c>
      <c r="O120" s="54">
        <f t="shared" si="89"/>
      </c>
      <c r="P120" s="54">
        <f t="shared" si="89"/>
      </c>
      <c r="Q120" s="54">
        <f t="shared" si="89"/>
      </c>
      <c r="R120" s="54">
        <f t="shared" si="89"/>
      </c>
      <c r="S120" s="54">
        <f t="shared" si="89"/>
      </c>
      <c r="T120" s="54">
        <f t="shared" si="89"/>
      </c>
      <c r="U120" s="54">
        <f t="shared" si="89"/>
      </c>
      <c r="V120" s="54">
        <f t="shared" si="89"/>
      </c>
      <c r="W120" s="54">
        <f t="shared" si="89"/>
      </c>
      <c r="X120" s="54">
        <f t="shared" si="89"/>
      </c>
      <c r="Y120" s="54">
        <f t="shared" si="89"/>
      </c>
      <c r="Z120" s="55">
        <f t="shared" si="89"/>
      </c>
      <c r="AA120" s="53">
        <f t="shared" si="82"/>
      </c>
      <c r="AB120" s="52">
        <f t="shared" si="80"/>
      </c>
      <c r="AC120" s="13"/>
    </row>
    <row r="121" spans="1:29" ht="12.75">
      <c r="A121" s="167">
        <f aca="true" t="shared" si="90" ref="A121:Z121">IF($AD84&gt;0,INDEX(A$75:A$107,$AD84),"")</f>
      </c>
      <c r="B121" s="52">
        <f t="shared" si="90"/>
      </c>
      <c r="C121" s="52">
        <f t="shared" si="90"/>
      </c>
      <c r="D121" s="54">
        <f t="shared" si="90"/>
      </c>
      <c r="E121" s="54">
        <f t="shared" si="90"/>
      </c>
      <c r="F121" s="54">
        <f t="shared" si="90"/>
      </c>
      <c r="G121" s="54">
        <f t="shared" si="90"/>
      </c>
      <c r="H121" s="54">
        <f t="shared" si="90"/>
      </c>
      <c r="I121" s="54">
        <f t="shared" si="90"/>
      </c>
      <c r="J121" s="54">
        <f t="shared" si="90"/>
      </c>
      <c r="K121" s="54">
        <f t="shared" si="90"/>
      </c>
      <c r="L121" s="54">
        <f t="shared" si="90"/>
      </c>
      <c r="M121" s="54">
        <f t="shared" si="90"/>
      </c>
      <c r="N121" s="54">
        <f t="shared" si="90"/>
      </c>
      <c r="O121" s="54">
        <f t="shared" si="90"/>
      </c>
      <c r="P121" s="54">
        <f t="shared" si="90"/>
      </c>
      <c r="Q121" s="54">
        <f t="shared" si="90"/>
      </c>
      <c r="R121" s="54">
        <f t="shared" si="90"/>
      </c>
      <c r="S121" s="54">
        <f t="shared" si="90"/>
      </c>
      <c r="T121" s="54">
        <f t="shared" si="90"/>
      </c>
      <c r="U121" s="54">
        <f t="shared" si="90"/>
      </c>
      <c r="V121" s="54">
        <f t="shared" si="90"/>
      </c>
      <c r="W121" s="54">
        <f t="shared" si="90"/>
      </c>
      <c r="X121" s="54">
        <f t="shared" si="90"/>
      </c>
      <c r="Y121" s="54">
        <f t="shared" si="90"/>
      </c>
      <c r="Z121" s="55">
        <f t="shared" si="90"/>
      </c>
      <c r="AA121" s="53">
        <f t="shared" si="82"/>
      </c>
      <c r="AB121" s="52">
        <f t="shared" si="80"/>
      </c>
      <c r="AC121" s="13"/>
    </row>
    <row r="122" spans="1:29" ht="12.75">
      <c r="A122" s="167">
        <f aca="true" t="shared" si="91" ref="A122:Z122">IF($AD85&gt;0,INDEX(A$75:A$107,$AD85),"")</f>
      </c>
      <c r="B122" s="52">
        <f t="shared" si="91"/>
      </c>
      <c r="C122" s="52">
        <f t="shared" si="91"/>
      </c>
      <c r="D122" s="54">
        <f t="shared" si="91"/>
      </c>
      <c r="E122" s="54">
        <f t="shared" si="91"/>
      </c>
      <c r="F122" s="54">
        <f t="shared" si="91"/>
      </c>
      <c r="G122" s="54">
        <f t="shared" si="91"/>
      </c>
      <c r="H122" s="54">
        <f t="shared" si="91"/>
      </c>
      <c r="I122" s="54">
        <f t="shared" si="91"/>
      </c>
      <c r="J122" s="54">
        <f t="shared" si="91"/>
      </c>
      <c r="K122" s="54">
        <f t="shared" si="91"/>
      </c>
      <c r="L122" s="54">
        <f t="shared" si="91"/>
      </c>
      <c r="M122" s="54">
        <f t="shared" si="91"/>
      </c>
      <c r="N122" s="54">
        <f t="shared" si="91"/>
      </c>
      <c r="O122" s="54">
        <f t="shared" si="91"/>
      </c>
      <c r="P122" s="54">
        <f t="shared" si="91"/>
      </c>
      <c r="Q122" s="54">
        <f t="shared" si="91"/>
      </c>
      <c r="R122" s="54">
        <f t="shared" si="91"/>
      </c>
      <c r="S122" s="54">
        <f t="shared" si="91"/>
      </c>
      <c r="T122" s="54">
        <f t="shared" si="91"/>
      </c>
      <c r="U122" s="54">
        <f t="shared" si="91"/>
      </c>
      <c r="V122" s="54">
        <f t="shared" si="91"/>
      </c>
      <c r="W122" s="54">
        <f t="shared" si="91"/>
      </c>
      <c r="X122" s="54">
        <f t="shared" si="91"/>
      </c>
      <c r="Y122" s="54">
        <f t="shared" si="91"/>
      </c>
      <c r="Z122" s="55">
        <f t="shared" si="91"/>
      </c>
      <c r="AA122" s="53">
        <f t="shared" si="82"/>
      </c>
      <c r="AB122" s="52">
        <f t="shared" si="80"/>
      </c>
      <c r="AC122" s="13"/>
    </row>
    <row r="123" spans="1:29" ht="12.75">
      <c r="A123" s="167">
        <f aca="true" t="shared" si="92" ref="A123:Z123">IF($AD86&gt;0,INDEX(A$75:A$107,$AD86),"")</f>
      </c>
      <c r="B123" s="52">
        <f t="shared" si="92"/>
      </c>
      <c r="C123" s="52">
        <f t="shared" si="92"/>
      </c>
      <c r="D123" s="54">
        <f t="shared" si="92"/>
      </c>
      <c r="E123" s="54">
        <f t="shared" si="92"/>
      </c>
      <c r="F123" s="54">
        <f t="shared" si="92"/>
      </c>
      <c r="G123" s="54">
        <f t="shared" si="92"/>
      </c>
      <c r="H123" s="54">
        <f t="shared" si="92"/>
      </c>
      <c r="I123" s="54">
        <f t="shared" si="92"/>
      </c>
      <c r="J123" s="54">
        <f t="shared" si="92"/>
      </c>
      <c r="K123" s="54">
        <f t="shared" si="92"/>
      </c>
      <c r="L123" s="54">
        <f t="shared" si="92"/>
      </c>
      <c r="M123" s="54">
        <f t="shared" si="92"/>
      </c>
      <c r="N123" s="54">
        <f t="shared" si="92"/>
      </c>
      <c r="O123" s="54">
        <f t="shared" si="92"/>
      </c>
      <c r="P123" s="54">
        <f t="shared" si="92"/>
      </c>
      <c r="Q123" s="54">
        <f t="shared" si="92"/>
      </c>
      <c r="R123" s="54">
        <f t="shared" si="92"/>
      </c>
      <c r="S123" s="54">
        <f t="shared" si="92"/>
      </c>
      <c r="T123" s="54">
        <f t="shared" si="92"/>
      </c>
      <c r="U123" s="54">
        <f t="shared" si="92"/>
      </c>
      <c r="V123" s="54">
        <f t="shared" si="92"/>
      </c>
      <c r="W123" s="54">
        <f t="shared" si="92"/>
      </c>
      <c r="X123" s="54">
        <f t="shared" si="92"/>
      </c>
      <c r="Y123" s="54">
        <f t="shared" si="92"/>
      </c>
      <c r="Z123" s="55">
        <f t="shared" si="92"/>
      </c>
      <c r="AA123" s="53">
        <f t="shared" si="82"/>
      </c>
      <c r="AB123" s="52">
        <f t="shared" si="80"/>
      </c>
      <c r="AC123" s="13"/>
    </row>
    <row r="124" spans="1:29" ht="12.75">
      <c r="A124" s="167">
        <f aca="true" t="shared" si="93" ref="A124:Z124">IF($AD87&gt;0,INDEX(A$75:A$107,$AD87),"")</f>
      </c>
      <c r="B124" s="52">
        <f t="shared" si="93"/>
      </c>
      <c r="C124" s="52">
        <f t="shared" si="93"/>
      </c>
      <c r="D124" s="54">
        <f t="shared" si="93"/>
      </c>
      <c r="E124" s="54">
        <f t="shared" si="93"/>
      </c>
      <c r="F124" s="54">
        <f t="shared" si="93"/>
      </c>
      <c r="G124" s="54">
        <f t="shared" si="93"/>
      </c>
      <c r="H124" s="54">
        <f t="shared" si="93"/>
      </c>
      <c r="I124" s="54">
        <f t="shared" si="93"/>
      </c>
      <c r="J124" s="54">
        <f t="shared" si="93"/>
      </c>
      <c r="K124" s="54">
        <f t="shared" si="93"/>
      </c>
      <c r="L124" s="54">
        <f t="shared" si="93"/>
      </c>
      <c r="M124" s="54">
        <f t="shared" si="93"/>
      </c>
      <c r="N124" s="54">
        <f t="shared" si="93"/>
      </c>
      <c r="O124" s="54">
        <f t="shared" si="93"/>
      </c>
      <c r="P124" s="54">
        <f t="shared" si="93"/>
      </c>
      <c r="Q124" s="54">
        <f t="shared" si="93"/>
      </c>
      <c r="R124" s="54">
        <f t="shared" si="93"/>
      </c>
      <c r="S124" s="54">
        <f t="shared" si="93"/>
      </c>
      <c r="T124" s="54">
        <f t="shared" si="93"/>
      </c>
      <c r="U124" s="54">
        <f t="shared" si="93"/>
      </c>
      <c r="V124" s="54">
        <f t="shared" si="93"/>
      </c>
      <c r="W124" s="54">
        <f t="shared" si="93"/>
      </c>
      <c r="X124" s="54">
        <f t="shared" si="93"/>
      </c>
      <c r="Y124" s="54">
        <f t="shared" si="93"/>
      </c>
      <c r="Z124" s="55">
        <f t="shared" si="93"/>
      </c>
      <c r="AA124" s="53">
        <f t="shared" si="82"/>
      </c>
      <c r="AB124" s="52">
        <f t="shared" si="80"/>
      </c>
      <c r="AC124" s="13"/>
    </row>
    <row r="125" spans="1:29" ht="12.75">
      <c r="A125" s="167">
        <f aca="true" t="shared" si="94" ref="A125:Z125">IF($AD88&gt;0,INDEX(A$75:A$107,$AD88),"")</f>
      </c>
      <c r="B125" s="52">
        <f t="shared" si="94"/>
      </c>
      <c r="C125" s="52">
        <f t="shared" si="94"/>
      </c>
      <c r="D125" s="54">
        <f t="shared" si="94"/>
      </c>
      <c r="E125" s="54">
        <f t="shared" si="94"/>
      </c>
      <c r="F125" s="54">
        <f t="shared" si="94"/>
      </c>
      <c r="G125" s="54">
        <f t="shared" si="94"/>
      </c>
      <c r="H125" s="54">
        <f t="shared" si="94"/>
      </c>
      <c r="I125" s="54">
        <f t="shared" si="94"/>
      </c>
      <c r="J125" s="54">
        <f t="shared" si="94"/>
      </c>
      <c r="K125" s="54">
        <f t="shared" si="94"/>
      </c>
      <c r="L125" s="54">
        <f t="shared" si="94"/>
      </c>
      <c r="M125" s="54">
        <f t="shared" si="94"/>
      </c>
      <c r="N125" s="54">
        <f t="shared" si="94"/>
      </c>
      <c r="O125" s="54">
        <f t="shared" si="94"/>
      </c>
      <c r="P125" s="54">
        <f t="shared" si="94"/>
      </c>
      <c r="Q125" s="54">
        <f t="shared" si="94"/>
      </c>
      <c r="R125" s="54">
        <f t="shared" si="94"/>
      </c>
      <c r="S125" s="54">
        <f t="shared" si="94"/>
      </c>
      <c r="T125" s="54">
        <f t="shared" si="94"/>
      </c>
      <c r="U125" s="54">
        <f t="shared" si="94"/>
      </c>
      <c r="V125" s="54">
        <f t="shared" si="94"/>
      </c>
      <c r="W125" s="54">
        <f t="shared" si="94"/>
      </c>
      <c r="X125" s="54">
        <f t="shared" si="94"/>
      </c>
      <c r="Y125" s="54">
        <f t="shared" si="94"/>
      </c>
      <c r="Z125" s="55">
        <f t="shared" si="94"/>
      </c>
      <c r="AA125" s="53">
        <f t="shared" si="82"/>
      </c>
      <c r="AB125" s="52">
        <f t="shared" si="80"/>
      </c>
      <c r="AC125" s="13"/>
    </row>
    <row r="126" spans="1:29" ht="12.75">
      <c r="A126" s="167">
        <f aca="true" t="shared" si="95" ref="A126:Z126">IF($AD89&gt;0,INDEX(A$75:A$107,$AD89),"")</f>
      </c>
      <c r="B126" s="52">
        <f t="shared" si="95"/>
      </c>
      <c r="C126" s="52">
        <f t="shared" si="95"/>
      </c>
      <c r="D126" s="54">
        <f t="shared" si="95"/>
      </c>
      <c r="E126" s="54">
        <f t="shared" si="95"/>
      </c>
      <c r="F126" s="54">
        <f t="shared" si="95"/>
      </c>
      <c r="G126" s="54">
        <f t="shared" si="95"/>
      </c>
      <c r="H126" s="54">
        <f t="shared" si="95"/>
      </c>
      <c r="I126" s="54">
        <f t="shared" si="95"/>
      </c>
      <c r="J126" s="54">
        <f t="shared" si="95"/>
      </c>
      <c r="K126" s="54">
        <f t="shared" si="95"/>
      </c>
      <c r="L126" s="54">
        <f t="shared" si="95"/>
      </c>
      <c r="M126" s="54">
        <f t="shared" si="95"/>
      </c>
      <c r="N126" s="54">
        <f t="shared" si="95"/>
      </c>
      <c r="O126" s="54">
        <f t="shared" si="95"/>
      </c>
      <c r="P126" s="54">
        <f t="shared" si="95"/>
      </c>
      <c r="Q126" s="54">
        <f t="shared" si="95"/>
      </c>
      <c r="R126" s="54">
        <f t="shared" si="95"/>
      </c>
      <c r="S126" s="54">
        <f t="shared" si="95"/>
      </c>
      <c r="T126" s="54">
        <f t="shared" si="95"/>
      </c>
      <c r="U126" s="54">
        <f t="shared" si="95"/>
      </c>
      <c r="V126" s="54">
        <f t="shared" si="95"/>
      </c>
      <c r="W126" s="54">
        <f t="shared" si="95"/>
      </c>
      <c r="X126" s="54">
        <f t="shared" si="95"/>
      </c>
      <c r="Y126" s="54">
        <f t="shared" si="95"/>
      </c>
      <c r="Z126" s="55">
        <f t="shared" si="95"/>
      </c>
      <c r="AA126" s="53">
        <f t="shared" si="82"/>
      </c>
      <c r="AB126" s="52">
        <f t="shared" si="80"/>
      </c>
      <c r="AC126" s="13"/>
    </row>
    <row r="127" spans="1:29" ht="12.75">
      <c r="A127" s="167">
        <f aca="true" t="shared" si="96" ref="A127:Z127">IF($AD90&gt;0,INDEX(A$75:A$107,$AD90),"")</f>
      </c>
      <c r="B127" s="52">
        <f t="shared" si="96"/>
      </c>
      <c r="C127" s="52">
        <f t="shared" si="96"/>
      </c>
      <c r="D127" s="54">
        <f t="shared" si="96"/>
      </c>
      <c r="E127" s="54">
        <f t="shared" si="96"/>
      </c>
      <c r="F127" s="54">
        <f t="shared" si="96"/>
      </c>
      <c r="G127" s="54">
        <f t="shared" si="96"/>
      </c>
      <c r="H127" s="54">
        <f t="shared" si="96"/>
      </c>
      <c r="I127" s="54">
        <f t="shared" si="96"/>
      </c>
      <c r="J127" s="54">
        <f t="shared" si="96"/>
      </c>
      <c r="K127" s="54">
        <f t="shared" si="96"/>
      </c>
      <c r="L127" s="54">
        <f t="shared" si="96"/>
      </c>
      <c r="M127" s="54">
        <f t="shared" si="96"/>
      </c>
      <c r="N127" s="54">
        <f t="shared" si="96"/>
      </c>
      <c r="O127" s="54">
        <f t="shared" si="96"/>
      </c>
      <c r="P127" s="54">
        <f t="shared" si="96"/>
      </c>
      <c r="Q127" s="54">
        <f t="shared" si="96"/>
      </c>
      <c r="R127" s="54">
        <f t="shared" si="96"/>
      </c>
      <c r="S127" s="54">
        <f t="shared" si="96"/>
      </c>
      <c r="T127" s="54">
        <f t="shared" si="96"/>
      </c>
      <c r="U127" s="54">
        <f t="shared" si="96"/>
      </c>
      <c r="V127" s="54">
        <f t="shared" si="96"/>
      </c>
      <c r="W127" s="54">
        <f t="shared" si="96"/>
      </c>
      <c r="X127" s="54">
        <f t="shared" si="96"/>
      </c>
      <c r="Y127" s="54">
        <f t="shared" si="96"/>
      </c>
      <c r="Z127" s="55">
        <f t="shared" si="96"/>
      </c>
      <c r="AA127" s="53">
        <f t="shared" si="82"/>
      </c>
      <c r="AB127" s="52">
        <f t="shared" si="80"/>
      </c>
      <c r="AC127" s="13"/>
    </row>
    <row r="128" spans="1:29" ht="12.75">
      <c r="A128" s="167">
        <f aca="true" t="shared" si="97" ref="A128:Z128">IF($AD91&gt;0,INDEX(A$75:A$107,$AD91),"")</f>
      </c>
      <c r="B128" s="52">
        <f t="shared" si="97"/>
      </c>
      <c r="C128" s="52">
        <f t="shared" si="97"/>
      </c>
      <c r="D128" s="54">
        <f t="shared" si="97"/>
      </c>
      <c r="E128" s="54">
        <f t="shared" si="97"/>
      </c>
      <c r="F128" s="54">
        <f t="shared" si="97"/>
      </c>
      <c r="G128" s="54">
        <f t="shared" si="97"/>
      </c>
      <c r="H128" s="54">
        <f t="shared" si="97"/>
      </c>
      <c r="I128" s="54">
        <f t="shared" si="97"/>
      </c>
      <c r="J128" s="54">
        <f t="shared" si="97"/>
      </c>
      <c r="K128" s="54">
        <f t="shared" si="97"/>
      </c>
      <c r="L128" s="54">
        <f t="shared" si="97"/>
      </c>
      <c r="M128" s="54">
        <f t="shared" si="97"/>
      </c>
      <c r="N128" s="54">
        <f t="shared" si="97"/>
      </c>
      <c r="O128" s="54">
        <f t="shared" si="97"/>
      </c>
      <c r="P128" s="54">
        <f t="shared" si="97"/>
      </c>
      <c r="Q128" s="54">
        <f t="shared" si="97"/>
      </c>
      <c r="R128" s="54">
        <f t="shared" si="97"/>
      </c>
      <c r="S128" s="54">
        <f t="shared" si="97"/>
      </c>
      <c r="T128" s="54">
        <f t="shared" si="97"/>
      </c>
      <c r="U128" s="54">
        <f t="shared" si="97"/>
      </c>
      <c r="V128" s="54">
        <f t="shared" si="97"/>
      </c>
      <c r="W128" s="54">
        <f t="shared" si="97"/>
      </c>
      <c r="X128" s="54">
        <f t="shared" si="97"/>
      </c>
      <c r="Y128" s="54">
        <f t="shared" si="97"/>
      </c>
      <c r="Z128" s="55">
        <f t="shared" si="97"/>
      </c>
      <c r="AA128" s="53">
        <f t="shared" si="82"/>
      </c>
      <c r="AB128" s="52">
        <f t="shared" si="80"/>
      </c>
      <c r="AC128" s="13"/>
    </row>
    <row r="129" spans="1:29" ht="12.75">
      <c r="A129" s="167">
        <f aca="true" t="shared" si="98" ref="A129:Z129">IF($AD92&gt;0,INDEX(A$75:A$107,$AD92),"")</f>
      </c>
      <c r="B129" s="52">
        <f t="shared" si="98"/>
      </c>
      <c r="C129" s="52">
        <f t="shared" si="98"/>
      </c>
      <c r="D129" s="54">
        <f t="shared" si="98"/>
      </c>
      <c r="E129" s="54">
        <f t="shared" si="98"/>
      </c>
      <c r="F129" s="54">
        <f t="shared" si="98"/>
      </c>
      <c r="G129" s="54">
        <f t="shared" si="98"/>
      </c>
      <c r="H129" s="54">
        <f t="shared" si="98"/>
      </c>
      <c r="I129" s="54">
        <f t="shared" si="98"/>
      </c>
      <c r="J129" s="54">
        <f t="shared" si="98"/>
      </c>
      <c r="K129" s="54">
        <f t="shared" si="98"/>
      </c>
      <c r="L129" s="54">
        <f t="shared" si="98"/>
      </c>
      <c r="M129" s="54">
        <f t="shared" si="98"/>
      </c>
      <c r="N129" s="54">
        <f t="shared" si="98"/>
      </c>
      <c r="O129" s="54">
        <f t="shared" si="98"/>
      </c>
      <c r="P129" s="54">
        <f t="shared" si="98"/>
      </c>
      <c r="Q129" s="54">
        <f t="shared" si="98"/>
      </c>
      <c r="R129" s="54">
        <f t="shared" si="98"/>
      </c>
      <c r="S129" s="54">
        <f t="shared" si="98"/>
      </c>
      <c r="T129" s="54">
        <f t="shared" si="98"/>
      </c>
      <c r="U129" s="54">
        <f t="shared" si="98"/>
      </c>
      <c r="V129" s="54">
        <f t="shared" si="98"/>
      </c>
      <c r="W129" s="54">
        <f t="shared" si="98"/>
      </c>
      <c r="X129" s="54">
        <f t="shared" si="98"/>
      </c>
      <c r="Y129" s="54">
        <f t="shared" si="98"/>
      </c>
      <c r="Z129" s="55">
        <f t="shared" si="98"/>
      </c>
      <c r="AA129" s="53">
        <f t="shared" si="82"/>
      </c>
      <c r="AB129" s="52">
        <f t="shared" si="80"/>
      </c>
      <c r="AC129" s="13"/>
    </row>
    <row r="130" spans="1:29" ht="12.75">
      <c r="A130" s="167">
        <f aca="true" t="shared" si="99" ref="A130:Z130">IF($AD93&gt;0,INDEX(A$75:A$107,$AD93),"")</f>
      </c>
      <c r="B130" s="52">
        <f t="shared" si="99"/>
      </c>
      <c r="C130" s="52">
        <f t="shared" si="99"/>
      </c>
      <c r="D130" s="54">
        <f t="shared" si="99"/>
      </c>
      <c r="E130" s="54">
        <f t="shared" si="99"/>
      </c>
      <c r="F130" s="54">
        <f t="shared" si="99"/>
      </c>
      <c r="G130" s="54">
        <f t="shared" si="99"/>
      </c>
      <c r="H130" s="54">
        <f t="shared" si="99"/>
      </c>
      <c r="I130" s="54">
        <f t="shared" si="99"/>
      </c>
      <c r="J130" s="54">
        <f t="shared" si="99"/>
      </c>
      <c r="K130" s="54">
        <f t="shared" si="99"/>
      </c>
      <c r="L130" s="54">
        <f t="shared" si="99"/>
      </c>
      <c r="M130" s="54">
        <f t="shared" si="99"/>
      </c>
      <c r="N130" s="54">
        <f t="shared" si="99"/>
      </c>
      <c r="O130" s="54">
        <f t="shared" si="99"/>
      </c>
      <c r="P130" s="54">
        <f t="shared" si="99"/>
      </c>
      <c r="Q130" s="54">
        <f t="shared" si="99"/>
      </c>
      <c r="R130" s="54">
        <f t="shared" si="99"/>
      </c>
      <c r="S130" s="54">
        <f t="shared" si="99"/>
      </c>
      <c r="T130" s="54">
        <f t="shared" si="99"/>
      </c>
      <c r="U130" s="54">
        <f t="shared" si="99"/>
      </c>
      <c r="V130" s="54">
        <f t="shared" si="99"/>
      </c>
      <c r="W130" s="54">
        <f t="shared" si="99"/>
      </c>
      <c r="X130" s="54">
        <f t="shared" si="99"/>
      </c>
      <c r="Y130" s="54">
        <f t="shared" si="99"/>
      </c>
      <c r="Z130" s="55">
        <f t="shared" si="99"/>
      </c>
      <c r="AA130" s="53">
        <f t="shared" si="82"/>
      </c>
      <c r="AB130" s="52">
        <f t="shared" si="80"/>
      </c>
      <c r="AC130" s="13"/>
    </row>
    <row r="131" spans="1:29" ht="12.75">
      <c r="A131" s="167">
        <f aca="true" t="shared" si="100" ref="A131:Z131">IF($AD94&gt;0,INDEX(A$75:A$107,$AD94),"")</f>
      </c>
      <c r="B131" s="52">
        <f t="shared" si="100"/>
      </c>
      <c r="C131" s="52">
        <f t="shared" si="100"/>
      </c>
      <c r="D131" s="54">
        <f t="shared" si="100"/>
      </c>
      <c r="E131" s="54">
        <f t="shared" si="100"/>
      </c>
      <c r="F131" s="54">
        <f t="shared" si="100"/>
      </c>
      <c r="G131" s="54">
        <f t="shared" si="100"/>
      </c>
      <c r="H131" s="54">
        <f t="shared" si="100"/>
      </c>
      <c r="I131" s="54">
        <f t="shared" si="100"/>
      </c>
      <c r="J131" s="54">
        <f t="shared" si="100"/>
      </c>
      <c r="K131" s="54">
        <f t="shared" si="100"/>
      </c>
      <c r="L131" s="54">
        <f t="shared" si="100"/>
      </c>
      <c r="M131" s="54">
        <f t="shared" si="100"/>
      </c>
      <c r="N131" s="54">
        <f t="shared" si="100"/>
      </c>
      <c r="O131" s="54">
        <f t="shared" si="100"/>
      </c>
      <c r="P131" s="54">
        <f t="shared" si="100"/>
      </c>
      <c r="Q131" s="54">
        <f t="shared" si="100"/>
      </c>
      <c r="R131" s="54">
        <f t="shared" si="100"/>
      </c>
      <c r="S131" s="54">
        <f t="shared" si="100"/>
      </c>
      <c r="T131" s="54">
        <f t="shared" si="100"/>
      </c>
      <c r="U131" s="54">
        <f t="shared" si="100"/>
      </c>
      <c r="V131" s="54">
        <f t="shared" si="100"/>
      </c>
      <c r="W131" s="54">
        <f t="shared" si="100"/>
      </c>
      <c r="X131" s="54">
        <f t="shared" si="100"/>
      </c>
      <c r="Y131" s="54">
        <f t="shared" si="100"/>
      </c>
      <c r="Z131" s="55">
        <f t="shared" si="100"/>
      </c>
      <c r="AA131" s="53">
        <f t="shared" si="82"/>
      </c>
      <c r="AB131" s="52">
        <f t="shared" si="80"/>
      </c>
      <c r="AC131" s="13"/>
    </row>
    <row r="132" spans="1:29" ht="12.75">
      <c r="A132" s="167">
        <f aca="true" t="shared" si="101" ref="A132:Z132">IF($AD95&gt;0,INDEX(A$75:A$107,$AD95),"")</f>
      </c>
      <c r="B132" s="52">
        <f t="shared" si="101"/>
      </c>
      <c r="C132" s="52">
        <f t="shared" si="101"/>
      </c>
      <c r="D132" s="54">
        <f t="shared" si="101"/>
      </c>
      <c r="E132" s="54">
        <f t="shared" si="101"/>
      </c>
      <c r="F132" s="54">
        <f t="shared" si="101"/>
      </c>
      <c r="G132" s="54">
        <f t="shared" si="101"/>
      </c>
      <c r="H132" s="54">
        <f t="shared" si="101"/>
      </c>
      <c r="I132" s="54">
        <f t="shared" si="101"/>
      </c>
      <c r="J132" s="54">
        <f t="shared" si="101"/>
      </c>
      <c r="K132" s="54">
        <f t="shared" si="101"/>
      </c>
      <c r="L132" s="54">
        <f t="shared" si="101"/>
      </c>
      <c r="M132" s="54">
        <f t="shared" si="101"/>
      </c>
      <c r="N132" s="54">
        <f t="shared" si="101"/>
      </c>
      <c r="O132" s="54">
        <f t="shared" si="101"/>
      </c>
      <c r="P132" s="54">
        <f t="shared" si="101"/>
      </c>
      <c r="Q132" s="54">
        <f t="shared" si="101"/>
      </c>
      <c r="R132" s="54">
        <f t="shared" si="101"/>
      </c>
      <c r="S132" s="54">
        <f t="shared" si="101"/>
      </c>
      <c r="T132" s="54">
        <f t="shared" si="101"/>
      </c>
      <c r="U132" s="54">
        <f t="shared" si="101"/>
      </c>
      <c r="V132" s="54">
        <f t="shared" si="101"/>
      </c>
      <c r="W132" s="54">
        <f t="shared" si="101"/>
      </c>
      <c r="X132" s="54">
        <f t="shared" si="101"/>
      </c>
      <c r="Y132" s="54">
        <f t="shared" si="101"/>
      </c>
      <c r="Z132" s="55">
        <f t="shared" si="101"/>
      </c>
      <c r="AA132" s="53">
        <f t="shared" si="82"/>
      </c>
      <c r="AB132" s="52">
        <f t="shared" si="80"/>
      </c>
      <c r="AC132" s="13"/>
    </row>
    <row r="133" spans="1:29" ht="12.75">
      <c r="A133" s="167">
        <f aca="true" t="shared" si="102" ref="A133:Z133">IF($AD96&gt;0,INDEX(A$75:A$107,$AD96),"")</f>
      </c>
      <c r="B133" s="52">
        <f t="shared" si="102"/>
      </c>
      <c r="C133" s="52">
        <f t="shared" si="102"/>
      </c>
      <c r="D133" s="54">
        <f t="shared" si="102"/>
      </c>
      <c r="E133" s="54">
        <f t="shared" si="102"/>
      </c>
      <c r="F133" s="54">
        <f t="shared" si="102"/>
      </c>
      <c r="G133" s="54">
        <f t="shared" si="102"/>
      </c>
      <c r="H133" s="54">
        <f t="shared" si="102"/>
      </c>
      <c r="I133" s="54">
        <f t="shared" si="102"/>
      </c>
      <c r="J133" s="54">
        <f t="shared" si="102"/>
      </c>
      <c r="K133" s="54">
        <f t="shared" si="102"/>
      </c>
      <c r="L133" s="54">
        <f t="shared" si="102"/>
      </c>
      <c r="M133" s="54">
        <f t="shared" si="102"/>
      </c>
      <c r="N133" s="54">
        <f t="shared" si="102"/>
      </c>
      <c r="O133" s="54">
        <f t="shared" si="102"/>
      </c>
      <c r="P133" s="54">
        <f t="shared" si="102"/>
      </c>
      <c r="Q133" s="54">
        <f t="shared" si="102"/>
      </c>
      <c r="R133" s="54">
        <f t="shared" si="102"/>
      </c>
      <c r="S133" s="54">
        <f t="shared" si="102"/>
      </c>
      <c r="T133" s="54">
        <f t="shared" si="102"/>
      </c>
      <c r="U133" s="54">
        <f t="shared" si="102"/>
      </c>
      <c r="V133" s="54">
        <f t="shared" si="102"/>
      </c>
      <c r="W133" s="54">
        <f t="shared" si="102"/>
      </c>
      <c r="X133" s="54">
        <f t="shared" si="102"/>
      </c>
      <c r="Y133" s="54">
        <f t="shared" si="102"/>
      </c>
      <c r="Z133" s="55">
        <f t="shared" si="102"/>
      </c>
      <c r="AA133" s="53">
        <f t="shared" si="82"/>
      </c>
      <c r="AB133" s="52">
        <f t="shared" si="80"/>
      </c>
      <c r="AC133" s="13"/>
    </row>
    <row r="134" spans="1:29" ht="12.75">
      <c r="A134" s="167">
        <f aca="true" t="shared" si="103" ref="A134:Z134">IF($AD97&gt;0,INDEX(A$75:A$107,$AD97),"")</f>
      </c>
      <c r="B134" s="52">
        <f t="shared" si="103"/>
      </c>
      <c r="C134" s="52">
        <f t="shared" si="103"/>
      </c>
      <c r="D134" s="54">
        <f t="shared" si="103"/>
      </c>
      <c r="E134" s="54">
        <f t="shared" si="103"/>
      </c>
      <c r="F134" s="54">
        <f t="shared" si="103"/>
      </c>
      <c r="G134" s="54">
        <f t="shared" si="103"/>
      </c>
      <c r="H134" s="54">
        <f t="shared" si="103"/>
      </c>
      <c r="I134" s="54">
        <f t="shared" si="103"/>
      </c>
      <c r="J134" s="54">
        <f t="shared" si="103"/>
      </c>
      <c r="K134" s="54">
        <f t="shared" si="103"/>
      </c>
      <c r="L134" s="54">
        <f t="shared" si="103"/>
      </c>
      <c r="M134" s="54">
        <f t="shared" si="103"/>
      </c>
      <c r="N134" s="54">
        <f t="shared" si="103"/>
      </c>
      <c r="O134" s="54">
        <f t="shared" si="103"/>
      </c>
      <c r="P134" s="54">
        <f t="shared" si="103"/>
      </c>
      <c r="Q134" s="54">
        <f t="shared" si="103"/>
      </c>
      <c r="R134" s="54">
        <f t="shared" si="103"/>
      </c>
      <c r="S134" s="54">
        <f t="shared" si="103"/>
      </c>
      <c r="T134" s="54">
        <f t="shared" si="103"/>
      </c>
      <c r="U134" s="54">
        <f t="shared" si="103"/>
      </c>
      <c r="V134" s="54">
        <f t="shared" si="103"/>
      </c>
      <c r="W134" s="54">
        <f t="shared" si="103"/>
      </c>
      <c r="X134" s="54">
        <f t="shared" si="103"/>
      </c>
      <c r="Y134" s="54">
        <f t="shared" si="103"/>
      </c>
      <c r="Z134" s="55">
        <f t="shared" si="103"/>
      </c>
      <c r="AA134" s="53">
        <f t="shared" si="82"/>
      </c>
      <c r="AB134" s="52">
        <f t="shared" si="80"/>
      </c>
      <c r="AC134" s="13"/>
    </row>
    <row r="135" spans="1:29" ht="12.75">
      <c r="A135" s="167">
        <f aca="true" t="shared" si="104" ref="A135:Z135">IF($AD98&gt;0,INDEX(A$75:A$107,$AD98),"")</f>
      </c>
      <c r="B135" s="52">
        <f t="shared" si="104"/>
      </c>
      <c r="C135" s="52">
        <f t="shared" si="104"/>
      </c>
      <c r="D135" s="54">
        <f t="shared" si="104"/>
      </c>
      <c r="E135" s="54">
        <f t="shared" si="104"/>
      </c>
      <c r="F135" s="54">
        <f t="shared" si="104"/>
      </c>
      <c r="G135" s="54">
        <f t="shared" si="104"/>
      </c>
      <c r="H135" s="54">
        <f t="shared" si="104"/>
      </c>
      <c r="I135" s="54">
        <f t="shared" si="104"/>
      </c>
      <c r="J135" s="54">
        <f t="shared" si="104"/>
      </c>
      <c r="K135" s="54">
        <f t="shared" si="104"/>
      </c>
      <c r="L135" s="54">
        <f t="shared" si="104"/>
      </c>
      <c r="M135" s="54">
        <f t="shared" si="104"/>
      </c>
      <c r="N135" s="54">
        <f t="shared" si="104"/>
      </c>
      <c r="O135" s="54">
        <f t="shared" si="104"/>
      </c>
      <c r="P135" s="54">
        <f t="shared" si="104"/>
      </c>
      <c r="Q135" s="54">
        <f t="shared" si="104"/>
      </c>
      <c r="R135" s="54">
        <f t="shared" si="104"/>
      </c>
      <c r="S135" s="54">
        <f t="shared" si="104"/>
      </c>
      <c r="T135" s="54">
        <f t="shared" si="104"/>
      </c>
      <c r="U135" s="54">
        <f t="shared" si="104"/>
      </c>
      <c r="V135" s="54">
        <f t="shared" si="104"/>
      </c>
      <c r="W135" s="54">
        <f t="shared" si="104"/>
      </c>
      <c r="X135" s="54">
        <f t="shared" si="104"/>
      </c>
      <c r="Y135" s="54">
        <f t="shared" si="104"/>
      </c>
      <c r="Z135" s="55">
        <f t="shared" si="104"/>
      </c>
      <c r="AA135" s="53">
        <f t="shared" si="82"/>
      </c>
      <c r="AB135" s="52">
        <f t="shared" si="80"/>
      </c>
      <c r="AC135" s="13"/>
    </row>
    <row r="136" spans="1:29" ht="12.75">
      <c r="A136" s="167">
        <f aca="true" t="shared" si="105" ref="A136:Z136">IF($AD99&gt;0,INDEX(A$75:A$107,$AD99),"")</f>
      </c>
      <c r="B136" s="52">
        <f t="shared" si="105"/>
      </c>
      <c r="C136" s="52">
        <f t="shared" si="105"/>
      </c>
      <c r="D136" s="54">
        <f t="shared" si="105"/>
      </c>
      <c r="E136" s="54">
        <f t="shared" si="105"/>
      </c>
      <c r="F136" s="54">
        <f t="shared" si="105"/>
      </c>
      <c r="G136" s="54">
        <f t="shared" si="105"/>
      </c>
      <c r="H136" s="54">
        <f t="shared" si="105"/>
      </c>
      <c r="I136" s="54">
        <f t="shared" si="105"/>
      </c>
      <c r="J136" s="54">
        <f t="shared" si="105"/>
      </c>
      <c r="K136" s="54">
        <f t="shared" si="105"/>
      </c>
      <c r="L136" s="54">
        <f t="shared" si="105"/>
      </c>
      <c r="M136" s="54">
        <f t="shared" si="105"/>
      </c>
      <c r="N136" s="54">
        <f t="shared" si="105"/>
      </c>
      <c r="O136" s="54">
        <f t="shared" si="105"/>
      </c>
      <c r="P136" s="54">
        <f t="shared" si="105"/>
      </c>
      <c r="Q136" s="54">
        <f t="shared" si="105"/>
      </c>
      <c r="R136" s="54">
        <f t="shared" si="105"/>
      </c>
      <c r="S136" s="54">
        <f t="shared" si="105"/>
      </c>
      <c r="T136" s="54">
        <f t="shared" si="105"/>
      </c>
      <c r="U136" s="54">
        <f t="shared" si="105"/>
      </c>
      <c r="V136" s="54">
        <f t="shared" si="105"/>
      </c>
      <c r="W136" s="54">
        <f t="shared" si="105"/>
      </c>
      <c r="X136" s="54">
        <f t="shared" si="105"/>
      </c>
      <c r="Y136" s="54">
        <f t="shared" si="105"/>
      </c>
      <c r="Z136" s="55">
        <f t="shared" si="105"/>
      </c>
      <c r="AA136" s="53">
        <f>IF(AA135&lt;ScoredBoats,AA135+1,"")</f>
      </c>
      <c r="AB136" s="52">
        <f t="shared" si="80"/>
      </c>
      <c r="AC136" s="13"/>
    </row>
    <row r="137" spans="1:29" ht="12.75">
      <c r="A137" s="167">
        <f aca="true" t="shared" si="106" ref="A137:Z137">IF($AD100&gt;0,INDEX(A$75:A$107,$AD100),"")</f>
      </c>
      <c r="B137" s="52">
        <f t="shared" si="106"/>
      </c>
      <c r="C137" s="52">
        <f t="shared" si="106"/>
      </c>
      <c r="D137" s="54">
        <f t="shared" si="106"/>
      </c>
      <c r="E137" s="54">
        <f t="shared" si="106"/>
      </c>
      <c r="F137" s="54">
        <f t="shared" si="106"/>
      </c>
      <c r="G137" s="54">
        <f t="shared" si="106"/>
      </c>
      <c r="H137" s="54">
        <f t="shared" si="106"/>
      </c>
      <c r="I137" s="54">
        <f t="shared" si="106"/>
      </c>
      <c r="J137" s="54">
        <f t="shared" si="106"/>
      </c>
      <c r="K137" s="54">
        <f t="shared" si="106"/>
      </c>
      <c r="L137" s="54">
        <f t="shared" si="106"/>
      </c>
      <c r="M137" s="54">
        <f t="shared" si="106"/>
      </c>
      <c r="N137" s="54">
        <f t="shared" si="106"/>
      </c>
      <c r="O137" s="54">
        <f t="shared" si="106"/>
      </c>
      <c r="P137" s="54">
        <f t="shared" si="106"/>
      </c>
      <c r="Q137" s="54">
        <f t="shared" si="106"/>
      </c>
      <c r="R137" s="54">
        <f t="shared" si="106"/>
      </c>
      <c r="S137" s="54">
        <f t="shared" si="106"/>
      </c>
      <c r="T137" s="54">
        <f t="shared" si="106"/>
      </c>
      <c r="U137" s="54">
        <f t="shared" si="106"/>
      </c>
      <c r="V137" s="54">
        <f t="shared" si="106"/>
      </c>
      <c r="W137" s="54">
        <f t="shared" si="106"/>
      </c>
      <c r="X137" s="54">
        <f t="shared" si="106"/>
      </c>
      <c r="Y137" s="54">
        <f t="shared" si="106"/>
      </c>
      <c r="Z137" s="55">
        <f t="shared" si="106"/>
      </c>
      <c r="AA137" s="53">
        <f aca="true" t="shared" si="107" ref="AA137:AA145">IF(AA136&lt;ScoredBoats,AA136+1,"")</f>
      </c>
      <c r="AB137" s="52">
        <f t="shared" si="80"/>
      </c>
      <c r="AC137" s="13"/>
    </row>
    <row r="138" spans="1:29" ht="12.75">
      <c r="A138" s="167">
        <f aca="true" t="shared" si="108" ref="A138:Z138">IF($AD101&gt;0,INDEX(A$75:A$107,$AD101),"")</f>
      </c>
      <c r="B138" s="52">
        <f t="shared" si="108"/>
      </c>
      <c r="C138" s="52">
        <f t="shared" si="108"/>
      </c>
      <c r="D138" s="54">
        <f t="shared" si="108"/>
      </c>
      <c r="E138" s="54">
        <f t="shared" si="108"/>
      </c>
      <c r="F138" s="54">
        <f t="shared" si="108"/>
      </c>
      <c r="G138" s="54">
        <f t="shared" si="108"/>
      </c>
      <c r="H138" s="54">
        <f t="shared" si="108"/>
      </c>
      <c r="I138" s="54">
        <f t="shared" si="108"/>
      </c>
      <c r="J138" s="54">
        <f t="shared" si="108"/>
      </c>
      <c r="K138" s="54">
        <f t="shared" si="108"/>
      </c>
      <c r="L138" s="54">
        <f t="shared" si="108"/>
      </c>
      <c r="M138" s="54">
        <f t="shared" si="108"/>
      </c>
      <c r="N138" s="54">
        <f t="shared" si="108"/>
      </c>
      <c r="O138" s="54">
        <f t="shared" si="108"/>
      </c>
      <c r="P138" s="54">
        <f t="shared" si="108"/>
      </c>
      <c r="Q138" s="54">
        <f t="shared" si="108"/>
      </c>
      <c r="R138" s="54">
        <f t="shared" si="108"/>
      </c>
      <c r="S138" s="54">
        <f t="shared" si="108"/>
      </c>
      <c r="T138" s="54">
        <f t="shared" si="108"/>
      </c>
      <c r="U138" s="54">
        <f t="shared" si="108"/>
      </c>
      <c r="V138" s="54">
        <f t="shared" si="108"/>
      </c>
      <c r="W138" s="54">
        <f t="shared" si="108"/>
      </c>
      <c r="X138" s="54">
        <f t="shared" si="108"/>
      </c>
      <c r="Y138" s="54">
        <f t="shared" si="108"/>
      </c>
      <c r="Z138" s="55">
        <f t="shared" si="108"/>
      </c>
      <c r="AA138" s="53">
        <f t="shared" si="107"/>
      </c>
      <c r="AB138" s="52">
        <f t="shared" si="80"/>
      </c>
      <c r="AC138" s="13"/>
    </row>
    <row r="139" spans="1:29" ht="12.75">
      <c r="A139" s="167">
        <f aca="true" t="shared" si="109" ref="A139:Z139">IF($AD102&gt;0,INDEX(A$75:A$107,$AD102),"")</f>
      </c>
      <c r="B139" s="52">
        <f t="shared" si="109"/>
      </c>
      <c r="C139" s="52">
        <f t="shared" si="109"/>
      </c>
      <c r="D139" s="54">
        <f t="shared" si="109"/>
      </c>
      <c r="E139" s="54">
        <f t="shared" si="109"/>
      </c>
      <c r="F139" s="54">
        <f t="shared" si="109"/>
      </c>
      <c r="G139" s="54">
        <f t="shared" si="109"/>
      </c>
      <c r="H139" s="54">
        <f t="shared" si="109"/>
      </c>
      <c r="I139" s="54">
        <f t="shared" si="109"/>
      </c>
      <c r="J139" s="54">
        <f t="shared" si="109"/>
      </c>
      <c r="K139" s="54">
        <f t="shared" si="109"/>
      </c>
      <c r="L139" s="54">
        <f t="shared" si="109"/>
      </c>
      <c r="M139" s="54">
        <f t="shared" si="109"/>
      </c>
      <c r="N139" s="54">
        <f t="shared" si="109"/>
      </c>
      <c r="O139" s="54">
        <f t="shared" si="109"/>
      </c>
      <c r="P139" s="54">
        <f t="shared" si="109"/>
      </c>
      <c r="Q139" s="54">
        <f t="shared" si="109"/>
      </c>
      <c r="R139" s="54">
        <f t="shared" si="109"/>
      </c>
      <c r="S139" s="54">
        <f t="shared" si="109"/>
      </c>
      <c r="T139" s="54">
        <f t="shared" si="109"/>
      </c>
      <c r="U139" s="54">
        <f t="shared" si="109"/>
      </c>
      <c r="V139" s="54">
        <f t="shared" si="109"/>
      </c>
      <c r="W139" s="54">
        <f t="shared" si="109"/>
      </c>
      <c r="X139" s="54">
        <f t="shared" si="109"/>
      </c>
      <c r="Y139" s="54">
        <f t="shared" si="109"/>
      </c>
      <c r="Z139" s="55">
        <f t="shared" si="109"/>
      </c>
      <c r="AA139" s="53">
        <f t="shared" si="107"/>
      </c>
      <c r="AB139" s="52">
        <f t="shared" si="80"/>
      </c>
      <c r="AC139" s="13"/>
    </row>
    <row r="140" spans="1:29" ht="12.75">
      <c r="A140" s="167">
        <f aca="true" t="shared" si="110" ref="A140:Z140">IF($AD103&gt;0,INDEX(A$75:A$107,$AD103),"")</f>
      </c>
      <c r="B140" s="52">
        <f t="shared" si="110"/>
      </c>
      <c r="C140" s="52">
        <f t="shared" si="110"/>
      </c>
      <c r="D140" s="54">
        <f t="shared" si="110"/>
      </c>
      <c r="E140" s="54">
        <f t="shared" si="110"/>
      </c>
      <c r="F140" s="54">
        <f t="shared" si="110"/>
      </c>
      <c r="G140" s="54">
        <f t="shared" si="110"/>
      </c>
      <c r="H140" s="54">
        <f t="shared" si="110"/>
      </c>
      <c r="I140" s="54">
        <f t="shared" si="110"/>
      </c>
      <c r="J140" s="54">
        <f t="shared" si="110"/>
      </c>
      <c r="K140" s="54">
        <f t="shared" si="110"/>
      </c>
      <c r="L140" s="54">
        <f t="shared" si="110"/>
      </c>
      <c r="M140" s="54">
        <f t="shared" si="110"/>
      </c>
      <c r="N140" s="54">
        <f t="shared" si="110"/>
      </c>
      <c r="O140" s="54">
        <f t="shared" si="110"/>
      </c>
      <c r="P140" s="54">
        <f t="shared" si="110"/>
      </c>
      <c r="Q140" s="54">
        <f t="shared" si="110"/>
      </c>
      <c r="R140" s="54">
        <f t="shared" si="110"/>
      </c>
      <c r="S140" s="54">
        <f t="shared" si="110"/>
      </c>
      <c r="T140" s="54">
        <f t="shared" si="110"/>
      </c>
      <c r="U140" s="54">
        <f t="shared" si="110"/>
      </c>
      <c r="V140" s="54">
        <f t="shared" si="110"/>
      </c>
      <c r="W140" s="54">
        <f t="shared" si="110"/>
      </c>
      <c r="X140" s="54">
        <f t="shared" si="110"/>
      </c>
      <c r="Y140" s="54">
        <f t="shared" si="110"/>
      </c>
      <c r="Z140" s="55">
        <f t="shared" si="110"/>
      </c>
      <c r="AA140" s="53">
        <f t="shared" si="107"/>
      </c>
      <c r="AB140" s="52">
        <f t="shared" si="80"/>
      </c>
      <c r="AC140" s="13"/>
    </row>
    <row r="141" spans="1:29" ht="12.75">
      <c r="A141" s="167">
        <f aca="true" t="shared" si="111" ref="A141:Z141">IF($AD104&gt;0,INDEX(A$75:A$107,$AD104),"")</f>
      </c>
      <c r="B141" s="52">
        <f t="shared" si="111"/>
      </c>
      <c r="C141" s="52">
        <f t="shared" si="111"/>
      </c>
      <c r="D141" s="54">
        <f t="shared" si="111"/>
      </c>
      <c r="E141" s="54">
        <f t="shared" si="111"/>
      </c>
      <c r="F141" s="54">
        <f t="shared" si="111"/>
      </c>
      <c r="G141" s="54">
        <f t="shared" si="111"/>
      </c>
      <c r="H141" s="54">
        <f t="shared" si="111"/>
      </c>
      <c r="I141" s="54">
        <f t="shared" si="111"/>
      </c>
      <c r="J141" s="54">
        <f t="shared" si="111"/>
      </c>
      <c r="K141" s="54">
        <f t="shared" si="111"/>
      </c>
      <c r="L141" s="54">
        <f t="shared" si="111"/>
      </c>
      <c r="M141" s="54">
        <f t="shared" si="111"/>
      </c>
      <c r="N141" s="54">
        <f t="shared" si="111"/>
      </c>
      <c r="O141" s="54">
        <f t="shared" si="111"/>
      </c>
      <c r="P141" s="54">
        <f t="shared" si="111"/>
      </c>
      <c r="Q141" s="54">
        <f t="shared" si="111"/>
      </c>
      <c r="R141" s="54">
        <f t="shared" si="111"/>
      </c>
      <c r="S141" s="54">
        <f t="shared" si="111"/>
      </c>
      <c r="T141" s="54">
        <f t="shared" si="111"/>
      </c>
      <c r="U141" s="54">
        <f t="shared" si="111"/>
      </c>
      <c r="V141" s="54">
        <f t="shared" si="111"/>
      </c>
      <c r="W141" s="54">
        <f t="shared" si="111"/>
      </c>
      <c r="X141" s="54">
        <f t="shared" si="111"/>
      </c>
      <c r="Y141" s="54">
        <f t="shared" si="111"/>
      </c>
      <c r="Z141" s="55">
        <f t="shared" si="111"/>
      </c>
      <c r="AA141" s="53">
        <f t="shared" si="107"/>
      </c>
      <c r="AB141" s="52">
        <f t="shared" si="80"/>
      </c>
      <c r="AC141" s="13"/>
    </row>
    <row r="142" spans="1:29" ht="12.75">
      <c r="A142" s="167">
        <f aca="true" t="shared" si="112" ref="A142:Z142">IF($AD105&gt;0,INDEX(A$75:A$107,$AD105),"")</f>
      </c>
      <c r="B142" s="52">
        <f t="shared" si="112"/>
      </c>
      <c r="C142" s="52">
        <f t="shared" si="112"/>
      </c>
      <c r="D142" s="54">
        <f t="shared" si="112"/>
      </c>
      <c r="E142" s="54">
        <f t="shared" si="112"/>
      </c>
      <c r="F142" s="54">
        <f t="shared" si="112"/>
      </c>
      <c r="G142" s="54">
        <f t="shared" si="112"/>
      </c>
      <c r="H142" s="54">
        <f t="shared" si="112"/>
      </c>
      <c r="I142" s="54">
        <f t="shared" si="112"/>
      </c>
      <c r="J142" s="54">
        <f t="shared" si="112"/>
      </c>
      <c r="K142" s="54">
        <f t="shared" si="112"/>
      </c>
      <c r="L142" s="54">
        <f t="shared" si="112"/>
      </c>
      <c r="M142" s="54">
        <f t="shared" si="112"/>
      </c>
      <c r="N142" s="54">
        <f t="shared" si="112"/>
      </c>
      <c r="O142" s="54">
        <f t="shared" si="112"/>
      </c>
      <c r="P142" s="54">
        <f t="shared" si="112"/>
      </c>
      <c r="Q142" s="54">
        <f t="shared" si="112"/>
      </c>
      <c r="R142" s="54">
        <f t="shared" si="112"/>
      </c>
      <c r="S142" s="54">
        <f t="shared" si="112"/>
      </c>
      <c r="T142" s="54">
        <f t="shared" si="112"/>
      </c>
      <c r="U142" s="54">
        <f t="shared" si="112"/>
      </c>
      <c r="V142" s="54">
        <f t="shared" si="112"/>
      </c>
      <c r="W142" s="54">
        <f t="shared" si="112"/>
      </c>
      <c r="X142" s="54">
        <f t="shared" si="112"/>
      </c>
      <c r="Y142" s="54">
        <f t="shared" si="112"/>
      </c>
      <c r="Z142" s="55">
        <f t="shared" si="112"/>
      </c>
      <c r="AA142" s="53">
        <f t="shared" si="107"/>
      </c>
      <c r="AB142" s="52">
        <f t="shared" si="80"/>
      </c>
      <c r="AC142" s="13"/>
    </row>
    <row r="143" spans="1:29" ht="12.75">
      <c r="A143" s="167">
        <f aca="true" t="shared" si="113" ref="A143:Z143">IF($AD106&gt;0,INDEX(A$75:A$107,$AD106),"")</f>
      </c>
      <c r="B143" s="52">
        <f t="shared" si="113"/>
      </c>
      <c r="C143" s="52">
        <f t="shared" si="113"/>
      </c>
      <c r="D143" s="54">
        <f t="shared" si="113"/>
      </c>
      <c r="E143" s="54">
        <f t="shared" si="113"/>
      </c>
      <c r="F143" s="54">
        <f t="shared" si="113"/>
      </c>
      <c r="G143" s="54">
        <f t="shared" si="113"/>
      </c>
      <c r="H143" s="54">
        <f t="shared" si="113"/>
      </c>
      <c r="I143" s="54">
        <f t="shared" si="113"/>
      </c>
      <c r="J143" s="54">
        <f t="shared" si="113"/>
      </c>
      <c r="K143" s="54">
        <f t="shared" si="113"/>
      </c>
      <c r="L143" s="54">
        <f t="shared" si="113"/>
      </c>
      <c r="M143" s="54">
        <f t="shared" si="113"/>
      </c>
      <c r="N143" s="54">
        <f t="shared" si="113"/>
      </c>
      <c r="O143" s="54">
        <f t="shared" si="113"/>
      </c>
      <c r="P143" s="54">
        <f t="shared" si="113"/>
      </c>
      <c r="Q143" s="54">
        <f t="shared" si="113"/>
      </c>
      <c r="R143" s="54">
        <f t="shared" si="113"/>
      </c>
      <c r="S143" s="54">
        <f t="shared" si="113"/>
      </c>
      <c r="T143" s="54">
        <f t="shared" si="113"/>
      </c>
      <c r="U143" s="54">
        <f t="shared" si="113"/>
      </c>
      <c r="V143" s="54">
        <f t="shared" si="113"/>
      </c>
      <c r="W143" s="54">
        <f t="shared" si="113"/>
      </c>
      <c r="X143" s="54">
        <f t="shared" si="113"/>
      </c>
      <c r="Y143" s="54">
        <f t="shared" si="113"/>
      </c>
      <c r="Z143" s="55">
        <f t="shared" si="113"/>
      </c>
      <c r="AA143" s="53">
        <f t="shared" si="107"/>
      </c>
      <c r="AB143" s="52">
        <f t="shared" si="80"/>
      </c>
      <c r="AC143" s="13"/>
    </row>
    <row r="144" spans="1:29" ht="12.75">
      <c r="A144" s="167">
        <f aca="true" t="shared" si="114" ref="A144:Z144">IF($AD107&gt;0,INDEX(A$75:A$107,$AD107),"")</f>
      </c>
      <c r="B144" s="52">
        <f t="shared" si="114"/>
      </c>
      <c r="C144" s="52">
        <f t="shared" si="114"/>
      </c>
      <c r="D144" s="54">
        <f t="shared" si="114"/>
      </c>
      <c r="E144" s="54">
        <f t="shared" si="114"/>
      </c>
      <c r="F144" s="54">
        <f t="shared" si="114"/>
      </c>
      <c r="G144" s="54">
        <f t="shared" si="114"/>
      </c>
      <c r="H144" s="54">
        <f t="shared" si="114"/>
      </c>
      <c r="I144" s="54">
        <f t="shared" si="114"/>
      </c>
      <c r="J144" s="54">
        <f t="shared" si="114"/>
      </c>
      <c r="K144" s="54">
        <f t="shared" si="114"/>
      </c>
      <c r="L144" s="54">
        <f t="shared" si="114"/>
      </c>
      <c r="M144" s="54">
        <f t="shared" si="114"/>
      </c>
      <c r="N144" s="54">
        <f t="shared" si="114"/>
      </c>
      <c r="O144" s="54">
        <f t="shared" si="114"/>
      </c>
      <c r="P144" s="54">
        <f t="shared" si="114"/>
      </c>
      <c r="Q144" s="54">
        <f t="shared" si="114"/>
      </c>
      <c r="R144" s="54">
        <f t="shared" si="114"/>
      </c>
      <c r="S144" s="54">
        <f t="shared" si="114"/>
      </c>
      <c r="T144" s="54">
        <f t="shared" si="114"/>
      </c>
      <c r="U144" s="54">
        <f t="shared" si="114"/>
      </c>
      <c r="V144" s="54">
        <f t="shared" si="114"/>
      </c>
      <c r="W144" s="54">
        <f t="shared" si="114"/>
      </c>
      <c r="X144" s="54">
        <f t="shared" si="114"/>
      </c>
      <c r="Y144" s="54">
        <f t="shared" si="114"/>
      </c>
      <c r="Z144" s="55">
        <f t="shared" si="114"/>
      </c>
      <c r="AA144" s="53">
        <f t="shared" si="107"/>
      </c>
      <c r="AB144" s="52">
        <f t="shared" si="80"/>
      </c>
      <c r="AC144" s="13"/>
    </row>
    <row r="145" spans="1:29" ht="12.75">
      <c r="A145" s="167">
        <f aca="true" t="shared" si="115" ref="A145:Z145">IF($AD108&gt;0,INDEX(A$75:A$107,$AD108),"")</f>
      </c>
      <c r="B145" s="52">
        <f t="shared" si="115"/>
      </c>
      <c r="C145" s="52">
        <f t="shared" si="115"/>
      </c>
      <c r="D145" s="54">
        <f t="shared" si="115"/>
      </c>
      <c r="E145" s="54">
        <f t="shared" si="115"/>
      </c>
      <c r="F145" s="54">
        <f t="shared" si="115"/>
      </c>
      <c r="G145" s="54">
        <f t="shared" si="115"/>
      </c>
      <c r="H145" s="54">
        <f t="shared" si="115"/>
      </c>
      <c r="I145" s="54">
        <f t="shared" si="115"/>
      </c>
      <c r="J145" s="54">
        <f t="shared" si="115"/>
      </c>
      <c r="K145" s="54">
        <f t="shared" si="115"/>
      </c>
      <c r="L145" s="54">
        <f t="shared" si="115"/>
      </c>
      <c r="M145" s="54">
        <f t="shared" si="115"/>
      </c>
      <c r="N145" s="54">
        <f t="shared" si="115"/>
      </c>
      <c r="O145" s="54">
        <f t="shared" si="115"/>
      </c>
      <c r="P145" s="54">
        <f t="shared" si="115"/>
      </c>
      <c r="Q145" s="54">
        <f t="shared" si="115"/>
      </c>
      <c r="R145" s="54">
        <f t="shared" si="115"/>
      </c>
      <c r="S145" s="54">
        <f t="shared" si="115"/>
      </c>
      <c r="T145" s="54">
        <f t="shared" si="115"/>
      </c>
      <c r="U145" s="54">
        <f t="shared" si="115"/>
      </c>
      <c r="V145" s="54">
        <f t="shared" si="115"/>
      </c>
      <c r="W145" s="54">
        <f t="shared" si="115"/>
      </c>
      <c r="X145" s="54">
        <f t="shared" si="115"/>
      </c>
      <c r="Y145" s="54">
        <f t="shared" si="115"/>
      </c>
      <c r="Z145" s="55">
        <f t="shared" si="115"/>
      </c>
      <c r="AA145" s="53">
        <f t="shared" si="107"/>
      </c>
      <c r="AB145" s="52">
        <f t="shared" si="80"/>
      </c>
      <c r="AC145" s="13"/>
    </row>
    <row r="146" ht="12.75">
      <c r="B146" s="8" t="s">
        <v>28</v>
      </c>
    </row>
  </sheetData>
  <sheetProtection/>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S25"/>
  <sheetViews>
    <sheetView zoomScalePageLayoutView="0" workbookViewId="0" topLeftCell="B1">
      <selection activeCell="T5" sqref="T5:T21"/>
    </sheetView>
  </sheetViews>
  <sheetFormatPr defaultColWidth="9.140625" defaultRowHeight="12.75"/>
  <cols>
    <col min="9" max="9" width="11.57421875" style="0" customWidth="1"/>
  </cols>
  <sheetData>
    <row r="1" ht="12.75">
      <c r="A1" t="s">
        <v>33</v>
      </c>
    </row>
    <row r="2" ht="12.75">
      <c r="A2" t="s">
        <v>34</v>
      </c>
    </row>
    <row r="4" spans="2:19" ht="12.75">
      <c r="B4" s="9"/>
      <c r="C4" s="9"/>
      <c r="D4" s="9"/>
      <c r="E4" s="9"/>
      <c r="F4" s="9"/>
      <c r="G4" s="9"/>
      <c r="H4" s="9"/>
      <c r="I4" s="9"/>
      <c r="J4" s="9"/>
      <c r="K4" s="9"/>
      <c r="L4" s="9"/>
      <c r="M4" s="9"/>
      <c r="N4" s="9" t="s">
        <v>104</v>
      </c>
      <c r="O4" s="9"/>
      <c r="P4" s="9"/>
      <c r="Q4" s="9"/>
      <c r="R4" s="9"/>
      <c r="S4" s="9"/>
    </row>
    <row r="5" spans="2:19" ht="12.75">
      <c r="B5" s="9">
        <v>40038</v>
      </c>
      <c r="C5" s="9">
        <f>B5</f>
        <v>40038</v>
      </c>
      <c r="D5" s="9">
        <f>C5</f>
        <v>40038</v>
      </c>
      <c r="E5" s="9">
        <f>D5+7</f>
        <v>40045</v>
      </c>
      <c r="F5" s="9">
        <f>E5</f>
        <v>40045</v>
      </c>
      <c r="G5" s="9">
        <f>F5</f>
        <v>40045</v>
      </c>
      <c r="H5" s="9">
        <f>G5+7</f>
        <v>40052</v>
      </c>
      <c r="I5" s="9">
        <f>H5</f>
        <v>40052</v>
      </c>
      <c r="J5" s="9">
        <f>I5</f>
        <v>40052</v>
      </c>
      <c r="K5" s="9">
        <f>J5+7</f>
        <v>40059</v>
      </c>
      <c r="L5" s="9">
        <v>40068</v>
      </c>
      <c r="M5" s="9">
        <v>40068</v>
      </c>
      <c r="N5" s="9">
        <v>40068</v>
      </c>
      <c r="O5" s="9">
        <v>40068</v>
      </c>
      <c r="P5" s="9">
        <f>M5+1</f>
        <v>40069</v>
      </c>
      <c r="Q5" s="9">
        <f>N5+1</f>
        <v>40069</v>
      </c>
      <c r="R5" s="9">
        <f>O5+1</f>
        <v>40069</v>
      </c>
      <c r="S5" s="9">
        <v>40069</v>
      </c>
    </row>
    <row r="6" spans="1:19" s="86" customFormat="1" ht="12.75">
      <c r="A6" s="86">
        <v>1</v>
      </c>
      <c r="B6" s="86">
        <v>588</v>
      </c>
      <c r="C6" s="86">
        <v>52</v>
      </c>
      <c r="E6" s="86">
        <v>588</v>
      </c>
      <c r="F6" s="86">
        <v>588</v>
      </c>
      <c r="H6" s="86">
        <v>265</v>
      </c>
      <c r="I6" s="86">
        <v>220</v>
      </c>
      <c r="K6" s="86">
        <v>667</v>
      </c>
      <c r="L6" s="86">
        <v>155</v>
      </c>
      <c r="M6" s="86">
        <v>588</v>
      </c>
      <c r="N6" s="86">
        <v>667</v>
      </c>
      <c r="O6" s="86">
        <v>155</v>
      </c>
      <c r="P6" s="86">
        <v>155</v>
      </c>
      <c r="Q6" s="86">
        <v>485</v>
      </c>
      <c r="R6" s="86">
        <v>265</v>
      </c>
      <c r="S6" s="86">
        <v>155</v>
      </c>
    </row>
    <row r="7" spans="1:19" s="8" customFormat="1" ht="12.75">
      <c r="A7" s="8">
        <f aca="true" t="shared" si="0" ref="A7:A23">A6+1</f>
        <v>2</v>
      </c>
      <c r="B7" s="8">
        <v>158</v>
      </c>
      <c r="C7" s="8">
        <v>220</v>
      </c>
      <c r="E7" s="8">
        <v>667</v>
      </c>
      <c r="F7" s="8">
        <v>52</v>
      </c>
      <c r="H7" s="8">
        <v>588</v>
      </c>
      <c r="I7" s="8">
        <v>588</v>
      </c>
      <c r="K7" s="8">
        <v>158</v>
      </c>
      <c r="L7" s="8">
        <v>667</v>
      </c>
      <c r="M7" s="8">
        <v>667</v>
      </c>
      <c r="N7" s="8">
        <v>155</v>
      </c>
      <c r="O7" s="8">
        <v>588</v>
      </c>
      <c r="P7" s="8">
        <v>667</v>
      </c>
      <c r="Q7" s="8">
        <v>265</v>
      </c>
      <c r="R7" s="8">
        <v>52</v>
      </c>
      <c r="S7" s="8">
        <v>667</v>
      </c>
    </row>
    <row r="8" spans="1:19" s="86" customFormat="1" ht="12.75">
      <c r="A8" s="86">
        <f t="shared" si="0"/>
        <v>3</v>
      </c>
      <c r="B8" s="86">
        <v>667</v>
      </c>
      <c r="C8" s="86">
        <v>667</v>
      </c>
      <c r="E8" s="86">
        <v>265</v>
      </c>
      <c r="F8" s="86">
        <v>220</v>
      </c>
      <c r="H8" s="86">
        <v>155</v>
      </c>
      <c r="I8" s="86">
        <v>155</v>
      </c>
      <c r="K8" s="86">
        <v>676</v>
      </c>
      <c r="L8" s="86">
        <v>588</v>
      </c>
      <c r="M8" s="86">
        <v>155</v>
      </c>
      <c r="N8" s="86">
        <v>588</v>
      </c>
      <c r="O8" s="86">
        <v>667</v>
      </c>
      <c r="P8" s="86">
        <v>588</v>
      </c>
      <c r="Q8" s="86">
        <v>155</v>
      </c>
      <c r="R8" s="86">
        <v>158</v>
      </c>
      <c r="S8" s="86">
        <v>485</v>
      </c>
    </row>
    <row r="9" spans="1:19" s="8" customFormat="1" ht="12.75">
      <c r="A9" s="8">
        <f t="shared" si="0"/>
        <v>4</v>
      </c>
      <c r="B9" s="8">
        <v>265</v>
      </c>
      <c r="C9" s="8">
        <v>591</v>
      </c>
      <c r="E9" s="8">
        <v>158</v>
      </c>
      <c r="F9" s="8">
        <v>667</v>
      </c>
      <c r="H9" s="8">
        <v>220</v>
      </c>
      <c r="I9" s="8">
        <v>265</v>
      </c>
      <c r="K9" s="8">
        <v>205</v>
      </c>
      <c r="L9" s="8">
        <v>52</v>
      </c>
      <c r="M9" s="8">
        <v>52</v>
      </c>
      <c r="N9" s="8">
        <v>265</v>
      </c>
      <c r="O9" s="8">
        <v>591</v>
      </c>
      <c r="P9" s="8">
        <v>485</v>
      </c>
      <c r="Q9" s="8">
        <v>588</v>
      </c>
      <c r="R9" s="8">
        <v>155</v>
      </c>
      <c r="S9" s="8">
        <v>265</v>
      </c>
    </row>
    <row r="10" spans="1:19" s="86" customFormat="1" ht="12.75">
      <c r="A10" s="86">
        <f t="shared" si="0"/>
        <v>5</v>
      </c>
      <c r="B10" s="86">
        <v>249</v>
      </c>
      <c r="C10" s="86">
        <v>155</v>
      </c>
      <c r="E10" s="86">
        <v>220</v>
      </c>
      <c r="F10" s="86">
        <v>158</v>
      </c>
      <c r="H10" s="86">
        <v>485</v>
      </c>
      <c r="I10" s="86">
        <v>205</v>
      </c>
      <c r="K10" s="86">
        <v>485</v>
      </c>
      <c r="L10" s="86">
        <v>158</v>
      </c>
      <c r="M10" s="86">
        <v>265</v>
      </c>
      <c r="N10" s="86">
        <v>679</v>
      </c>
      <c r="O10" s="86">
        <v>158</v>
      </c>
      <c r="P10" s="86">
        <v>591</v>
      </c>
      <c r="Q10" s="86">
        <v>175</v>
      </c>
      <c r="R10" s="86">
        <v>175</v>
      </c>
      <c r="S10" s="86">
        <v>158</v>
      </c>
    </row>
    <row r="11" spans="1:19" s="8" customFormat="1" ht="12.75">
      <c r="A11" s="8">
        <f t="shared" si="0"/>
        <v>6</v>
      </c>
      <c r="B11" s="8">
        <v>52</v>
      </c>
      <c r="C11" s="8">
        <v>484</v>
      </c>
      <c r="E11" s="8">
        <v>485</v>
      </c>
      <c r="F11" s="8">
        <v>679</v>
      </c>
      <c r="H11" s="8">
        <v>667</v>
      </c>
      <c r="I11" s="8">
        <v>676</v>
      </c>
      <c r="K11" s="8">
        <v>52</v>
      </c>
      <c r="L11" s="8">
        <v>265</v>
      </c>
      <c r="M11" s="8">
        <v>676</v>
      </c>
      <c r="N11" s="8">
        <v>485</v>
      </c>
      <c r="O11" s="8">
        <v>220</v>
      </c>
      <c r="P11" s="8">
        <v>220</v>
      </c>
      <c r="Q11" s="8">
        <v>220</v>
      </c>
      <c r="R11" s="8">
        <v>485</v>
      </c>
      <c r="S11" s="8">
        <v>588</v>
      </c>
    </row>
    <row r="12" spans="1:19" s="86" customFormat="1" ht="12.75">
      <c r="A12" s="86">
        <f t="shared" si="0"/>
        <v>7</v>
      </c>
      <c r="B12" s="86">
        <v>220</v>
      </c>
      <c r="C12" s="86">
        <v>249</v>
      </c>
      <c r="E12" s="86">
        <v>52</v>
      </c>
      <c r="F12" s="86">
        <v>155</v>
      </c>
      <c r="H12" s="86">
        <v>591</v>
      </c>
      <c r="I12" s="86">
        <v>485</v>
      </c>
      <c r="K12" s="86">
        <v>484</v>
      </c>
      <c r="L12" s="86">
        <v>485</v>
      </c>
      <c r="M12" s="86">
        <v>591</v>
      </c>
      <c r="N12" s="86">
        <v>158</v>
      </c>
      <c r="O12" s="86">
        <v>679</v>
      </c>
      <c r="P12" s="86">
        <v>52</v>
      </c>
      <c r="Q12" s="86">
        <v>52</v>
      </c>
      <c r="R12" s="86">
        <v>220</v>
      </c>
      <c r="S12" s="86">
        <v>679</v>
      </c>
    </row>
    <row r="13" spans="1:19" s="8" customFormat="1" ht="12.75">
      <c r="A13" s="8">
        <f t="shared" si="0"/>
        <v>8</v>
      </c>
      <c r="B13" s="8">
        <v>155</v>
      </c>
      <c r="C13" s="8">
        <v>205</v>
      </c>
      <c r="E13" s="8">
        <v>155</v>
      </c>
      <c r="F13" s="8">
        <v>205</v>
      </c>
      <c r="H13" s="8">
        <v>175</v>
      </c>
      <c r="I13" s="8">
        <v>667</v>
      </c>
      <c r="K13" s="8">
        <v>175</v>
      </c>
      <c r="L13" s="8">
        <v>591</v>
      </c>
      <c r="M13" s="8">
        <v>158</v>
      </c>
      <c r="N13" s="8">
        <v>205</v>
      </c>
      <c r="O13" s="8">
        <v>676</v>
      </c>
      <c r="P13" s="8">
        <v>205</v>
      </c>
      <c r="Q13" s="8">
        <v>591</v>
      </c>
      <c r="R13" s="8">
        <v>205</v>
      </c>
      <c r="S13" s="8">
        <v>52</v>
      </c>
    </row>
    <row r="14" spans="1:19" s="86" customFormat="1" ht="12.75">
      <c r="A14" s="86">
        <f t="shared" si="0"/>
        <v>9</v>
      </c>
      <c r="B14" s="86">
        <v>485</v>
      </c>
      <c r="C14" s="86">
        <v>175</v>
      </c>
      <c r="E14" s="86">
        <v>591</v>
      </c>
      <c r="F14" s="86">
        <v>175</v>
      </c>
      <c r="H14" s="86">
        <v>158</v>
      </c>
      <c r="I14" s="86">
        <v>591</v>
      </c>
      <c r="K14" s="86">
        <v>591</v>
      </c>
      <c r="L14" s="86">
        <v>679</v>
      </c>
      <c r="M14" s="86">
        <v>679</v>
      </c>
      <c r="N14" s="86">
        <v>591</v>
      </c>
      <c r="O14" s="86">
        <v>52</v>
      </c>
      <c r="P14" s="86">
        <v>265</v>
      </c>
      <c r="Q14" s="86">
        <v>667</v>
      </c>
      <c r="R14" s="86">
        <v>591</v>
      </c>
      <c r="S14" s="86">
        <v>175</v>
      </c>
    </row>
    <row r="15" spans="1:19" s="8" customFormat="1" ht="12.75">
      <c r="A15" s="8">
        <f t="shared" si="0"/>
        <v>10</v>
      </c>
      <c r="B15" s="8">
        <v>591</v>
      </c>
      <c r="C15" s="8">
        <v>676</v>
      </c>
      <c r="E15" s="8">
        <v>175</v>
      </c>
      <c r="F15" s="8">
        <v>249</v>
      </c>
      <c r="H15" s="8">
        <v>52</v>
      </c>
      <c r="I15" s="8">
        <v>158</v>
      </c>
      <c r="K15" s="8">
        <v>155</v>
      </c>
      <c r="L15" s="8">
        <v>220</v>
      </c>
      <c r="M15" s="8">
        <v>485</v>
      </c>
      <c r="N15" s="8">
        <v>220</v>
      </c>
      <c r="O15" s="8">
        <v>205</v>
      </c>
      <c r="P15" s="8">
        <v>158</v>
      </c>
      <c r="Q15" s="8">
        <v>158</v>
      </c>
      <c r="R15" s="8">
        <v>676</v>
      </c>
      <c r="S15" s="8">
        <v>205</v>
      </c>
    </row>
    <row r="16" spans="1:19" s="86" customFormat="1" ht="12.75">
      <c r="A16" s="86">
        <f t="shared" si="0"/>
        <v>11</v>
      </c>
      <c r="B16" s="86">
        <v>484</v>
      </c>
      <c r="C16" s="86">
        <v>158</v>
      </c>
      <c r="E16" s="86">
        <v>676</v>
      </c>
      <c r="F16" s="86">
        <v>484</v>
      </c>
      <c r="H16" s="86">
        <v>205</v>
      </c>
      <c r="I16" s="86">
        <v>679</v>
      </c>
      <c r="K16" s="86">
        <v>220</v>
      </c>
      <c r="L16" s="86">
        <v>676</v>
      </c>
      <c r="M16" s="86">
        <v>220</v>
      </c>
      <c r="N16" s="86">
        <v>52</v>
      </c>
      <c r="O16" s="86">
        <v>175</v>
      </c>
      <c r="P16" s="86">
        <v>676</v>
      </c>
      <c r="Q16" s="86">
        <v>676</v>
      </c>
      <c r="R16" s="86">
        <v>667</v>
      </c>
      <c r="S16" s="86">
        <v>220</v>
      </c>
    </row>
    <row r="17" spans="1:19" s="8" customFormat="1" ht="12.75">
      <c r="A17" s="8">
        <f t="shared" si="0"/>
        <v>12</v>
      </c>
      <c r="B17" s="8">
        <v>676</v>
      </c>
      <c r="C17" s="8">
        <v>265</v>
      </c>
      <c r="E17" s="8">
        <v>249</v>
      </c>
      <c r="F17" s="8">
        <v>676</v>
      </c>
      <c r="H17" s="8">
        <v>679</v>
      </c>
      <c r="I17" s="8">
        <v>52</v>
      </c>
      <c r="K17" s="8">
        <v>265</v>
      </c>
      <c r="L17" s="8">
        <v>175</v>
      </c>
      <c r="M17" s="8">
        <v>205</v>
      </c>
      <c r="N17" s="8">
        <v>676</v>
      </c>
      <c r="O17" s="8">
        <v>265</v>
      </c>
      <c r="P17" s="8">
        <v>175</v>
      </c>
      <c r="Q17" s="8">
        <v>205</v>
      </c>
      <c r="R17" s="8">
        <v>588</v>
      </c>
      <c r="S17" s="8">
        <v>676</v>
      </c>
    </row>
    <row r="18" spans="1:19" s="86" customFormat="1" ht="12.75">
      <c r="A18" s="86">
        <f t="shared" si="0"/>
        <v>13</v>
      </c>
      <c r="B18" s="86">
        <v>175</v>
      </c>
      <c r="C18" s="86">
        <v>588</v>
      </c>
      <c r="E18" s="86">
        <v>484</v>
      </c>
      <c r="F18" s="86">
        <v>485</v>
      </c>
      <c r="H18" s="86">
        <v>676</v>
      </c>
      <c r="I18" s="86">
        <v>175</v>
      </c>
      <c r="K18" s="86">
        <v>249</v>
      </c>
      <c r="L18" s="86">
        <v>249</v>
      </c>
      <c r="M18" s="86">
        <v>175</v>
      </c>
      <c r="N18" s="86">
        <v>175</v>
      </c>
      <c r="O18" s="86">
        <v>249</v>
      </c>
      <c r="P18" s="86">
        <v>249</v>
      </c>
      <c r="Q18" s="86">
        <v>679</v>
      </c>
      <c r="R18" s="86">
        <v>679</v>
      </c>
      <c r="S18" s="86">
        <v>591</v>
      </c>
    </row>
    <row r="19" spans="1:19" s="8" customFormat="1" ht="12.75">
      <c r="A19" s="8">
        <f t="shared" si="0"/>
        <v>14</v>
      </c>
      <c r="B19" s="8">
        <v>205</v>
      </c>
      <c r="C19" s="8">
        <v>679</v>
      </c>
      <c r="E19" s="8">
        <v>679</v>
      </c>
      <c r="H19" s="8">
        <v>249</v>
      </c>
      <c r="I19" s="8">
        <v>249</v>
      </c>
      <c r="K19" s="8">
        <v>679</v>
      </c>
      <c r="L19" s="8">
        <v>205</v>
      </c>
      <c r="M19" s="8">
        <v>249</v>
      </c>
      <c r="N19" s="8">
        <v>249</v>
      </c>
      <c r="O19" s="8">
        <v>485</v>
      </c>
      <c r="P19" s="8">
        <v>679</v>
      </c>
      <c r="Q19" s="8">
        <v>249</v>
      </c>
      <c r="R19" s="8">
        <v>249</v>
      </c>
      <c r="S19" s="8">
        <v>249</v>
      </c>
    </row>
    <row r="20" spans="1:19" s="86" customFormat="1" ht="12.75">
      <c r="A20" s="86">
        <f t="shared" si="0"/>
        <v>15</v>
      </c>
      <c r="B20" s="86">
        <v>679</v>
      </c>
      <c r="C20" s="86">
        <v>485</v>
      </c>
      <c r="E20" s="86">
        <v>205</v>
      </c>
      <c r="L20" s="86" t="s">
        <v>278</v>
      </c>
      <c r="M20" s="86" t="s">
        <v>278</v>
      </c>
      <c r="N20" s="86" t="s">
        <v>278</v>
      </c>
      <c r="O20" s="86" t="s">
        <v>278</v>
      </c>
      <c r="P20" s="86" t="s">
        <v>278</v>
      </c>
      <c r="Q20" s="86" t="s">
        <v>278</v>
      </c>
      <c r="R20" s="86" t="s">
        <v>278</v>
      </c>
      <c r="S20" s="86" t="s">
        <v>278</v>
      </c>
    </row>
    <row r="21" s="8" customFormat="1" ht="12.75">
      <c r="A21" s="8">
        <f t="shared" si="0"/>
        <v>16</v>
      </c>
    </row>
    <row r="22" s="86" customFormat="1" ht="12.75">
      <c r="A22" s="86">
        <f t="shared" si="0"/>
        <v>17</v>
      </c>
    </row>
    <row r="23" spans="1:11" s="8" customFormat="1" ht="12.75">
      <c r="A23" s="8">
        <f t="shared" si="0"/>
        <v>18</v>
      </c>
      <c r="I23" s="8" t="s">
        <v>273</v>
      </c>
      <c r="K23" s="8" t="s">
        <v>272</v>
      </c>
    </row>
    <row r="25" ht="12.75">
      <c r="F25" t="s">
        <v>268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Utility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Jon Rochlis</cp:lastModifiedBy>
  <cp:lastPrinted>2007-09-08T22:53:55Z</cp:lastPrinted>
  <dcterms:created xsi:type="dcterms:W3CDTF">2000-06-01T19:34:05Z</dcterms:created>
  <dcterms:modified xsi:type="dcterms:W3CDTF">2009-09-15T17:01:06Z</dcterms:modified>
  <cp:category/>
  <cp:version/>
  <cp:contentType/>
  <cp:contentStatus/>
</cp:coreProperties>
</file>