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activeX/activeX5.xml" ContentType="application/vnd.ms-office.activeX+xml"/>
  <Override PartName="/xl/activeX/activeX6.xml" ContentType="application/vnd.ms-office.activeX+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4" yWindow="-14" windowWidth="27129" windowHeight="16275" activeTab="2"/>
  </bookViews>
  <sheets>
    <sheet name="boat list" sheetId="20" r:id="rId1"/>
    <sheet name="tuneup" sheetId="15" r:id="rId2"/>
    <sheet name="spring" sheetId="1" r:id="rId3"/>
    <sheet name="summer" sheetId="3" r:id="rId4"/>
    <sheet name="fall" sheetId="18" r:id="rId5"/>
    <sheet name="boty" sheetId="8" r:id="rId6"/>
    <sheet name="from RC spring" sheetId="2" r:id="rId7"/>
    <sheet name="from RC summer" sheetId="4" r:id="rId8"/>
    <sheet name="from RC fall" sheetId="17" r:id="rId9"/>
    <sheet name="jamboree" sheetId="10" r:id="rId10"/>
    <sheet name="from RC Jamboree" sheetId="11" r:id="rId11"/>
    <sheet name="jambow2hull" sheetId="19" r:id="rId12"/>
    <sheet name="from RC tuneup" sheetId="13" r:id="rId13"/>
    <sheet name="testing" sheetId="12" r:id="rId14"/>
  </sheets>
  <definedNames>
    <definedName name="Allow_Byes">jamboree!$C$31</definedName>
    <definedName name="LastRaceIndex" localSheetId="5">boty!$AD$47</definedName>
    <definedName name="LastRaceIndex" localSheetId="4">fall!$AC$55</definedName>
    <definedName name="LastRaceIndex" localSheetId="9">jamboree!$AC$58</definedName>
    <definedName name="LastRaceIndex" localSheetId="3">summer!$AC$55</definedName>
    <definedName name="LastRaceIndex" localSheetId="1">tuneup!$AC$49</definedName>
    <definedName name="LastRaceIndex">spring!$AC$54</definedName>
    <definedName name="NextLastIndex" localSheetId="5">boty!$AD$48</definedName>
    <definedName name="NextLastIndex" localSheetId="4">fall!$AC$56</definedName>
    <definedName name="NextLastIndex" localSheetId="9">jamboree!$AC$59</definedName>
    <definedName name="NextLastIndex" localSheetId="3">summer!$AC$56</definedName>
    <definedName name="NextLastIndex" localSheetId="1">tuneup!$AC$50</definedName>
    <definedName name="NextLastIndex">spring!$AC$55</definedName>
    <definedName name="_xlnm.Print_Area" localSheetId="6">'from RC spring'!$U$5:$W$21</definedName>
    <definedName name="Races_Sailed" localSheetId="5">boty!$C$23</definedName>
    <definedName name="Races_Sailed" localSheetId="4">fall!$C$28</definedName>
    <definedName name="Races_Sailed" localSheetId="9">jamboree!$C$29</definedName>
    <definedName name="Races_Sailed" localSheetId="3">summer!$C$28</definedName>
    <definedName name="Races_Sailed" localSheetId="1">tuneup!$C$22</definedName>
    <definedName name="Races_Sailed">spring!$C$27</definedName>
    <definedName name="Registered" localSheetId="5">boty!#REF!</definedName>
    <definedName name="Registered" localSheetId="4">fall!$C$21</definedName>
    <definedName name="Registered" localSheetId="9">jamboree!$C$25</definedName>
    <definedName name="Registered" localSheetId="3">summer!$C$20</definedName>
    <definedName name="Registered" localSheetId="1">tuneup!$C$19</definedName>
    <definedName name="Registered">spring!$C$19</definedName>
    <definedName name="ScoredBoats" localSheetId="5">boty!$AD$49</definedName>
    <definedName name="ScoredBoats" localSheetId="4">fall!$AC$57</definedName>
    <definedName name="ScoredBoats" localSheetId="9">jamboree!$AC$60</definedName>
    <definedName name="ScoredBoats" localSheetId="3">summer!$AC$57</definedName>
    <definedName name="ScoredBoats" localSheetId="1">tuneup!$AC$51</definedName>
    <definedName name="ScoredBoats">spring!$AC$56</definedName>
    <definedName name="Series_Scoring">jamboree!$C$32</definedName>
    <definedName name="Throwouts" localSheetId="5">boty!$C$24</definedName>
    <definedName name="Throwouts" localSheetId="4">fall!$C$29</definedName>
    <definedName name="Throwouts" localSheetId="9">jamboree!$C$30</definedName>
    <definedName name="Throwouts" localSheetId="3">summer!$C$29</definedName>
    <definedName name="Throwouts" localSheetId="1">tuneup!$C$23</definedName>
    <definedName name="Throwouts">spring!$C$28</definedName>
  </definedNames>
  <calcPr calcId="125725"/>
</workbook>
</file>

<file path=xl/calcChain.xml><?xml version="1.0" encoding="utf-8"?>
<calcChain xmlns="http://schemas.openxmlformats.org/spreadsheetml/2006/main">
  <c r="F44" i="1"/>
  <c r="I44"/>
  <c r="O44"/>
  <c r="P44"/>
  <c r="Q44"/>
  <c r="R44"/>
  <c r="S44"/>
  <c r="T44"/>
  <c r="U44"/>
  <c r="E45"/>
  <c r="F45"/>
  <c r="G45"/>
  <c r="H45"/>
  <c r="I45"/>
  <c r="J45"/>
  <c r="K45"/>
  <c r="L45"/>
  <c r="M45"/>
  <c r="N45"/>
  <c r="O45"/>
  <c r="P45"/>
  <c r="Q45"/>
  <c r="R45"/>
  <c r="S45"/>
  <c r="T45"/>
  <c r="U45"/>
  <c r="D45"/>
  <c r="I91"/>
  <c r="H91"/>
  <c r="G91"/>
  <c r="F91"/>
  <c r="E91"/>
  <c r="D91"/>
  <c r="I90"/>
  <c r="H90"/>
  <c r="G90"/>
  <c r="F90"/>
  <c r="E90"/>
  <c r="D90"/>
  <c r="I89"/>
  <c r="H89"/>
  <c r="G89"/>
  <c r="F89"/>
  <c r="E89"/>
  <c r="D89"/>
  <c r="I88"/>
  <c r="H88"/>
  <c r="G88"/>
  <c r="F88"/>
  <c r="E88"/>
  <c r="D88"/>
  <c r="I87"/>
  <c r="H87"/>
  <c r="G87"/>
  <c r="F87"/>
  <c r="E87"/>
  <c r="D87"/>
  <c r="I86"/>
  <c r="H86"/>
  <c r="G86"/>
  <c r="F86"/>
  <c r="E86"/>
  <c r="D86"/>
  <c r="I85"/>
  <c r="H85"/>
  <c r="G85"/>
  <c r="F85"/>
  <c r="E85"/>
  <c r="D85"/>
  <c r="I84"/>
  <c r="H84"/>
  <c r="G84"/>
  <c r="F84"/>
  <c r="E84"/>
  <c r="D84"/>
  <c r="I83"/>
  <c r="H83"/>
  <c r="G83"/>
  <c r="F83"/>
  <c r="E83"/>
  <c r="D83"/>
  <c r="I82"/>
  <c r="H82"/>
  <c r="G82"/>
  <c r="F82"/>
  <c r="E82"/>
  <c r="D82"/>
  <c r="I81"/>
  <c r="H81"/>
  <c r="G81"/>
  <c r="F81"/>
  <c r="E81"/>
  <c r="D81"/>
  <c r="I80"/>
  <c r="H80"/>
  <c r="G80"/>
  <c r="F80"/>
  <c r="E80"/>
  <c r="D80"/>
  <c r="I79"/>
  <c r="F79"/>
  <c r="I78"/>
  <c r="F78"/>
  <c r="I77"/>
  <c r="H77"/>
  <c r="G77"/>
  <c r="F77"/>
  <c r="I76"/>
  <c r="H76"/>
  <c r="G76"/>
  <c r="F76"/>
  <c r="I75"/>
  <c r="H75"/>
  <c r="G75"/>
  <c r="F75"/>
  <c r="I74"/>
  <c r="H74"/>
  <c r="G74"/>
  <c r="F74"/>
  <c r="E74"/>
  <c r="D74"/>
  <c r="I73"/>
  <c r="H73"/>
  <c r="G73"/>
  <c r="F73"/>
  <c r="E73"/>
  <c r="D73"/>
  <c r="I72"/>
  <c r="H72"/>
  <c r="G72"/>
  <c r="F72"/>
  <c r="E72"/>
  <c r="D72"/>
  <c r="I71"/>
  <c r="H71"/>
  <c r="G71"/>
  <c r="F71"/>
  <c r="E71"/>
  <c r="D71"/>
  <c r="I70"/>
  <c r="H70"/>
  <c r="G70"/>
  <c r="F70"/>
  <c r="E70"/>
  <c r="D70"/>
  <c r="I69"/>
  <c r="H69"/>
  <c r="G69"/>
  <c r="F69"/>
  <c r="E69"/>
  <c r="D69"/>
  <c r="I68"/>
  <c r="H68"/>
  <c r="G68"/>
  <c r="F68"/>
  <c r="E68"/>
  <c r="D68"/>
  <c r="I67"/>
  <c r="H67"/>
  <c r="G67"/>
  <c r="F67"/>
  <c r="E67"/>
  <c r="D67"/>
  <c r="K67"/>
  <c r="L67"/>
  <c r="N67"/>
  <c r="O67"/>
  <c r="P67"/>
  <c r="Q67"/>
  <c r="R67"/>
  <c r="S67"/>
  <c r="T67"/>
  <c r="U67"/>
  <c r="K68"/>
  <c r="L68"/>
  <c r="M68"/>
  <c r="N68"/>
  <c r="O68"/>
  <c r="P68"/>
  <c r="Q68"/>
  <c r="R68"/>
  <c r="S68"/>
  <c r="T68"/>
  <c r="U68"/>
  <c r="K69"/>
  <c r="L69"/>
  <c r="O69"/>
  <c r="P69"/>
  <c r="Q69"/>
  <c r="R69"/>
  <c r="S69"/>
  <c r="T69"/>
  <c r="U69"/>
  <c r="K70"/>
  <c r="L70"/>
  <c r="M70"/>
  <c r="N70"/>
  <c r="O70"/>
  <c r="P70"/>
  <c r="Q70"/>
  <c r="R70"/>
  <c r="S70"/>
  <c r="T70"/>
  <c r="U70"/>
  <c r="K71"/>
  <c r="L71"/>
  <c r="N71"/>
  <c r="O71"/>
  <c r="P71"/>
  <c r="Q71"/>
  <c r="R71"/>
  <c r="S71"/>
  <c r="T71"/>
  <c r="U71"/>
  <c r="K72"/>
  <c r="L72"/>
  <c r="M72"/>
  <c r="N72"/>
  <c r="O72"/>
  <c r="P72"/>
  <c r="Q72"/>
  <c r="R72"/>
  <c r="S72"/>
  <c r="T72"/>
  <c r="U72"/>
  <c r="O73"/>
  <c r="P73"/>
  <c r="Q73"/>
  <c r="R73"/>
  <c r="S73"/>
  <c r="T73"/>
  <c r="U73"/>
  <c r="K74"/>
  <c r="L74"/>
  <c r="M74"/>
  <c r="N74"/>
  <c r="O74"/>
  <c r="P74"/>
  <c r="Q74"/>
  <c r="R74"/>
  <c r="S74"/>
  <c r="T74"/>
  <c r="U74"/>
  <c r="K75"/>
  <c r="L75"/>
  <c r="M75"/>
  <c r="N75"/>
  <c r="O75"/>
  <c r="P75"/>
  <c r="Q75"/>
  <c r="R75"/>
  <c r="S75"/>
  <c r="T75"/>
  <c r="U75"/>
  <c r="K76"/>
  <c r="L76"/>
  <c r="M76"/>
  <c r="N76"/>
  <c r="O76"/>
  <c r="P76"/>
  <c r="Q76"/>
  <c r="R76"/>
  <c r="S76"/>
  <c r="T76"/>
  <c r="U76"/>
  <c r="K77"/>
  <c r="L77"/>
  <c r="M77"/>
  <c r="N77"/>
  <c r="O77"/>
  <c r="P77"/>
  <c r="Q77"/>
  <c r="R77"/>
  <c r="S77"/>
  <c r="T77"/>
  <c r="U77"/>
  <c r="O78"/>
  <c r="P78"/>
  <c r="Q78"/>
  <c r="R78"/>
  <c r="S78"/>
  <c r="T78"/>
  <c r="U78"/>
  <c r="O79"/>
  <c r="P79"/>
  <c r="Q79"/>
  <c r="R79"/>
  <c r="S79"/>
  <c r="T79"/>
  <c r="U79"/>
  <c r="K80"/>
  <c r="L80"/>
  <c r="M80"/>
  <c r="N80"/>
  <c r="O80"/>
  <c r="P80"/>
  <c r="Q80"/>
  <c r="R80"/>
  <c r="S80"/>
  <c r="T80"/>
  <c r="U80"/>
  <c r="K81"/>
  <c r="L81"/>
  <c r="M81"/>
  <c r="N81"/>
  <c r="O81"/>
  <c r="P81"/>
  <c r="Q81"/>
  <c r="R81"/>
  <c r="S81"/>
  <c r="T81"/>
  <c r="U81"/>
  <c r="K82"/>
  <c r="L82"/>
  <c r="M82"/>
  <c r="N82"/>
  <c r="O82"/>
  <c r="P82"/>
  <c r="Q82"/>
  <c r="R82"/>
  <c r="S82"/>
  <c r="T82"/>
  <c r="U82"/>
  <c r="K83"/>
  <c r="L83"/>
  <c r="M83"/>
  <c r="N83"/>
  <c r="O83"/>
  <c r="P83"/>
  <c r="Q83"/>
  <c r="R83"/>
  <c r="S83"/>
  <c r="T83"/>
  <c r="U83"/>
  <c r="K84"/>
  <c r="L84"/>
  <c r="M84"/>
  <c r="N84"/>
  <c r="O84"/>
  <c r="P84"/>
  <c r="Q84"/>
  <c r="R84"/>
  <c r="S84"/>
  <c r="T84"/>
  <c r="U84"/>
  <c r="K85"/>
  <c r="L85"/>
  <c r="M85"/>
  <c r="N85"/>
  <c r="O85"/>
  <c r="P85"/>
  <c r="Q85"/>
  <c r="R85"/>
  <c r="S85"/>
  <c r="T85"/>
  <c r="U85"/>
  <c r="K86"/>
  <c r="L86"/>
  <c r="M86"/>
  <c r="N86"/>
  <c r="O86"/>
  <c r="P86"/>
  <c r="Q86"/>
  <c r="R86"/>
  <c r="S86"/>
  <c r="T86"/>
  <c r="U86"/>
  <c r="K87"/>
  <c r="L87"/>
  <c r="M87"/>
  <c r="N87"/>
  <c r="O87"/>
  <c r="P87"/>
  <c r="Q87"/>
  <c r="R87"/>
  <c r="S87"/>
  <c r="T87"/>
  <c r="U87"/>
  <c r="K88"/>
  <c r="L88"/>
  <c r="M88"/>
  <c r="N88"/>
  <c r="O88"/>
  <c r="P88"/>
  <c r="Q88"/>
  <c r="R88"/>
  <c r="S88"/>
  <c r="T88"/>
  <c r="U88"/>
  <c r="K89"/>
  <c r="L89"/>
  <c r="M89"/>
  <c r="N89"/>
  <c r="O89"/>
  <c r="P89"/>
  <c r="Q89"/>
  <c r="R89"/>
  <c r="S89"/>
  <c r="T89"/>
  <c r="U89"/>
  <c r="K90"/>
  <c r="L90"/>
  <c r="M90"/>
  <c r="N90"/>
  <c r="O90"/>
  <c r="P90"/>
  <c r="Q90"/>
  <c r="R90"/>
  <c r="S90"/>
  <c r="T90"/>
  <c r="U90"/>
  <c r="K91"/>
  <c r="L91"/>
  <c r="M91"/>
  <c r="N91"/>
  <c r="O91"/>
  <c r="P91"/>
  <c r="Q91"/>
  <c r="R91"/>
  <c r="S91"/>
  <c r="T91"/>
  <c r="U91"/>
  <c r="J67"/>
  <c r="J68"/>
  <c r="J69"/>
  <c r="J70"/>
  <c r="J71"/>
  <c r="J72"/>
  <c r="J74"/>
  <c r="J75"/>
  <c r="J76"/>
  <c r="J77"/>
  <c r="J80"/>
  <c r="J81"/>
  <c r="J82"/>
  <c r="J83"/>
  <c r="J84"/>
  <c r="J85"/>
  <c r="J86"/>
  <c r="J87"/>
  <c r="J88"/>
  <c r="J89"/>
  <c r="J90"/>
  <c r="J91"/>
  <c r="F63" i="18"/>
  <c r="G63"/>
  <c r="I63"/>
  <c r="K63"/>
  <c r="L63"/>
  <c r="O63"/>
  <c r="R63"/>
  <c r="U63"/>
  <c r="E63"/>
  <c r="G33"/>
  <c r="E5" i="17"/>
  <c r="D40" i="18"/>
  <c r="D41"/>
  <c r="D42"/>
  <c r="D43"/>
  <c r="D44"/>
  <c r="D45"/>
  <c r="D46"/>
  <c r="D47"/>
  <c r="D48"/>
  <c r="D49"/>
  <c r="D36"/>
  <c r="AC34"/>
  <c r="AC33"/>
  <c r="AC32"/>
  <c r="AC31"/>
  <c r="D33"/>
  <c r="E62" i="3"/>
  <c r="F62"/>
  <c r="G62"/>
  <c r="H62"/>
  <c r="I62"/>
  <c r="J62"/>
  <c r="K62"/>
  <c r="L62"/>
  <c r="M62"/>
  <c r="N62"/>
  <c r="O62"/>
  <c r="P62"/>
  <c r="Q62"/>
  <c r="R62"/>
  <c r="S62"/>
  <c r="T62"/>
  <c r="U62"/>
  <c r="D62"/>
  <c r="D68"/>
  <c r="E68"/>
  <c r="F68"/>
  <c r="G68"/>
  <c r="H68"/>
  <c r="I68"/>
  <c r="J68"/>
  <c r="K68"/>
  <c r="L68"/>
  <c r="M68"/>
  <c r="N68"/>
  <c r="O68"/>
  <c r="P68"/>
  <c r="Q68"/>
  <c r="R68"/>
  <c r="S68"/>
  <c r="T68"/>
  <c r="U68"/>
  <c r="D69"/>
  <c r="E69"/>
  <c r="F69"/>
  <c r="G69"/>
  <c r="H69"/>
  <c r="I69"/>
  <c r="J69"/>
  <c r="K69"/>
  <c r="L69"/>
  <c r="M69"/>
  <c r="N69"/>
  <c r="O69"/>
  <c r="P69"/>
  <c r="Q69"/>
  <c r="R69"/>
  <c r="S69"/>
  <c r="T69"/>
  <c r="U69"/>
  <c r="D70"/>
  <c r="E70"/>
  <c r="F70"/>
  <c r="G70"/>
  <c r="H70"/>
  <c r="I70"/>
  <c r="J70"/>
  <c r="K70"/>
  <c r="L70"/>
  <c r="M70"/>
  <c r="N70"/>
  <c r="O70"/>
  <c r="P70"/>
  <c r="Q70"/>
  <c r="R70"/>
  <c r="S70"/>
  <c r="T70"/>
  <c r="U70"/>
  <c r="D71"/>
  <c r="E71"/>
  <c r="F71"/>
  <c r="G71"/>
  <c r="H71"/>
  <c r="I71"/>
  <c r="J71"/>
  <c r="K71"/>
  <c r="L71"/>
  <c r="M71"/>
  <c r="N71"/>
  <c r="O71"/>
  <c r="P71"/>
  <c r="Q71"/>
  <c r="R71"/>
  <c r="S71"/>
  <c r="T71"/>
  <c r="U71"/>
  <c r="D72"/>
  <c r="E72"/>
  <c r="F72"/>
  <c r="G72"/>
  <c r="H72"/>
  <c r="I72"/>
  <c r="J72"/>
  <c r="K72"/>
  <c r="L72"/>
  <c r="M72"/>
  <c r="N72"/>
  <c r="O72"/>
  <c r="P72"/>
  <c r="Q72"/>
  <c r="R72"/>
  <c r="S72"/>
  <c r="T72"/>
  <c r="U72"/>
  <c r="D73"/>
  <c r="E73"/>
  <c r="F73"/>
  <c r="G73"/>
  <c r="H73"/>
  <c r="I73"/>
  <c r="J73"/>
  <c r="K73"/>
  <c r="L73"/>
  <c r="M73"/>
  <c r="N73"/>
  <c r="O73"/>
  <c r="P73"/>
  <c r="Q73"/>
  <c r="R73"/>
  <c r="S73"/>
  <c r="T73"/>
  <c r="U73"/>
  <c r="D74"/>
  <c r="E74"/>
  <c r="F74"/>
  <c r="G74"/>
  <c r="H74"/>
  <c r="I74"/>
  <c r="J74"/>
  <c r="K74"/>
  <c r="L74"/>
  <c r="M74"/>
  <c r="N74"/>
  <c r="O74"/>
  <c r="P74"/>
  <c r="Q74"/>
  <c r="R74"/>
  <c r="S74"/>
  <c r="T74"/>
  <c r="U74"/>
  <c r="D75"/>
  <c r="E75"/>
  <c r="F75"/>
  <c r="G75"/>
  <c r="H75"/>
  <c r="I75"/>
  <c r="J75"/>
  <c r="K75"/>
  <c r="L75"/>
  <c r="M75"/>
  <c r="N75"/>
  <c r="O75"/>
  <c r="P75"/>
  <c r="Q75"/>
  <c r="R75"/>
  <c r="S75"/>
  <c r="T75"/>
  <c r="U75"/>
  <c r="D76"/>
  <c r="E76"/>
  <c r="F76"/>
  <c r="G76"/>
  <c r="H76"/>
  <c r="I76"/>
  <c r="J76"/>
  <c r="K76"/>
  <c r="L76"/>
  <c r="M76"/>
  <c r="N76"/>
  <c r="O76"/>
  <c r="P76"/>
  <c r="Q76"/>
  <c r="R76"/>
  <c r="S76"/>
  <c r="T76"/>
  <c r="U76"/>
  <c r="D77"/>
  <c r="E77"/>
  <c r="F77"/>
  <c r="G77"/>
  <c r="H77"/>
  <c r="I77"/>
  <c r="J77"/>
  <c r="K77"/>
  <c r="L77"/>
  <c r="M77"/>
  <c r="N77"/>
  <c r="O77"/>
  <c r="P77"/>
  <c r="Q77"/>
  <c r="R77"/>
  <c r="S77"/>
  <c r="T77"/>
  <c r="U77"/>
  <c r="D78"/>
  <c r="E78"/>
  <c r="F78"/>
  <c r="G78"/>
  <c r="H78"/>
  <c r="I78"/>
  <c r="J78"/>
  <c r="K78"/>
  <c r="L78"/>
  <c r="M78"/>
  <c r="N78"/>
  <c r="O78"/>
  <c r="P78"/>
  <c r="Q78"/>
  <c r="R78"/>
  <c r="S78"/>
  <c r="T78"/>
  <c r="U78"/>
  <c r="D79"/>
  <c r="E79"/>
  <c r="F79"/>
  <c r="G79"/>
  <c r="H79"/>
  <c r="I79"/>
  <c r="J79"/>
  <c r="K79"/>
  <c r="L79"/>
  <c r="M79"/>
  <c r="N79"/>
  <c r="O79"/>
  <c r="P79"/>
  <c r="Q79"/>
  <c r="R79"/>
  <c r="S79"/>
  <c r="T79"/>
  <c r="U79"/>
  <c r="D80"/>
  <c r="E80"/>
  <c r="F80"/>
  <c r="G80"/>
  <c r="H80"/>
  <c r="I80"/>
  <c r="J80"/>
  <c r="K80"/>
  <c r="L80"/>
  <c r="M80"/>
  <c r="N80"/>
  <c r="O80"/>
  <c r="P80"/>
  <c r="Q80"/>
  <c r="R80"/>
  <c r="S80"/>
  <c r="T80"/>
  <c r="U80"/>
  <c r="D81"/>
  <c r="E81"/>
  <c r="F81"/>
  <c r="G81"/>
  <c r="H81"/>
  <c r="I81"/>
  <c r="J81"/>
  <c r="K81"/>
  <c r="L81"/>
  <c r="M81"/>
  <c r="N81"/>
  <c r="O81"/>
  <c r="P81"/>
  <c r="Q81"/>
  <c r="R81"/>
  <c r="S81"/>
  <c r="T81"/>
  <c r="U81"/>
  <c r="D82"/>
  <c r="E82"/>
  <c r="F82"/>
  <c r="G82"/>
  <c r="H82"/>
  <c r="I82"/>
  <c r="J82"/>
  <c r="K82"/>
  <c r="L82"/>
  <c r="M82"/>
  <c r="N82"/>
  <c r="O82"/>
  <c r="P82"/>
  <c r="Q82"/>
  <c r="R82"/>
  <c r="S82"/>
  <c r="T82"/>
  <c r="U82"/>
  <c r="D83"/>
  <c r="E83"/>
  <c r="F83"/>
  <c r="G83"/>
  <c r="H83"/>
  <c r="I83"/>
  <c r="J83"/>
  <c r="K83"/>
  <c r="L83"/>
  <c r="M83"/>
  <c r="N83"/>
  <c r="O83"/>
  <c r="P83"/>
  <c r="Q83"/>
  <c r="R83"/>
  <c r="S83"/>
  <c r="T83"/>
  <c r="U83"/>
  <c r="D84"/>
  <c r="E84"/>
  <c r="F84"/>
  <c r="G84"/>
  <c r="H84"/>
  <c r="I84"/>
  <c r="J84"/>
  <c r="K84"/>
  <c r="L84"/>
  <c r="M84"/>
  <c r="N84"/>
  <c r="O84"/>
  <c r="P84"/>
  <c r="Q84"/>
  <c r="R84"/>
  <c r="S84"/>
  <c r="T84"/>
  <c r="U84"/>
  <c r="D85"/>
  <c r="E85"/>
  <c r="F85"/>
  <c r="G85"/>
  <c r="H85"/>
  <c r="I85"/>
  <c r="J85"/>
  <c r="K85"/>
  <c r="L85"/>
  <c r="M85"/>
  <c r="N85"/>
  <c r="O85"/>
  <c r="P85"/>
  <c r="Q85"/>
  <c r="R85"/>
  <c r="S85"/>
  <c r="T85"/>
  <c r="U85"/>
  <c r="D86"/>
  <c r="E86"/>
  <c r="F86"/>
  <c r="G86"/>
  <c r="H86"/>
  <c r="I86"/>
  <c r="J86"/>
  <c r="K86"/>
  <c r="L86"/>
  <c r="M86"/>
  <c r="N86"/>
  <c r="O86"/>
  <c r="P86"/>
  <c r="Q86"/>
  <c r="R86"/>
  <c r="S86"/>
  <c r="T86"/>
  <c r="U86"/>
  <c r="D87"/>
  <c r="E87"/>
  <c r="F87"/>
  <c r="G87"/>
  <c r="H87"/>
  <c r="I87"/>
  <c r="J87"/>
  <c r="K87"/>
  <c r="L87"/>
  <c r="M87"/>
  <c r="N87"/>
  <c r="O87"/>
  <c r="P87"/>
  <c r="Q87"/>
  <c r="R87"/>
  <c r="S87"/>
  <c r="T87"/>
  <c r="U87"/>
  <c r="D88"/>
  <c r="E88"/>
  <c r="F88"/>
  <c r="G88"/>
  <c r="H88"/>
  <c r="I88"/>
  <c r="J88"/>
  <c r="K88"/>
  <c r="L88"/>
  <c r="M88"/>
  <c r="N88"/>
  <c r="O88"/>
  <c r="P88"/>
  <c r="Q88"/>
  <c r="R88"/>
  <c r="S88"/>
  <c r="T88"/>
  <c r="U88"/>
  <c r="D89"/>
  <c r="E89"/>
  <c r="F89"/>
  <c r="G89"/>
  <c r="H89"/>
  <c r="I89"/>
  <c r="J89"/>
  <c r="K89"/>
  <c r="L89"/>
  <c r="M89"/>
  <c r="N89"/>
  <c r="O89"/>
  <c r="P89"/>
  <c r="Q89"/>
  <c r="R89"/>
  <c r="S89"/>
  <c r="T89"/>
  <c r="U89"/>
  <c r="D90"/>
  <c r="E90"/>
  <c r="F90"/>
  <c r="G90"/>
  <c r="H90"/>
  <c r="I90"/>
  <c r="J90"/>
  <c r="K90"/>
  <c r="L90"/>
  <c r="M90"/>
  <c r="N90"/>
  <c r="O90"/>
  <c r="P90"/>
  <c r="Q90"/>
  <c r="R90"/>
  <c r="S90"/>
  <c r="T90"/>
  <c r="U90"/>
  <c r="D91"/>
  <c r="E91"/>
  <c r="F91"/>
  <c r="G91"/>
  <c r="H91"/>
  <c r="I91"/>
  <c r="J91"/>
  <c r="K91"/>
  <c r="L91"/>
  <c r="M91"/>
  <c r="N91"/>
  <c r="O91"/>
  <c r="P91"/>
  <c r="Q91"/>
  <c r="R91"/>
  <c r="S91"/>
  <c r="T91"/>
  <c r="U91"/>
  <c r="E67"/>
  <c r="F67"/>
  <c r="G67"/>
  <c r="H67"/>
  <c r="I67"/>
  <c r="J67"/>
  <c r="K67"/>
  <c r="L67"/>
  <c r="M67"/>
  <c r="N67"/>
  <c r="O67"/>
  <c r="P67"/>
  <c r="Q67"/>
  <c r="R67"/>
  <c r="S67"/>
  <c r="T67"/>
  <c r="U67"/>
  <c r="D67"/>
  <c r="G61"/>
  <c r="D61"/>
  <c r="D43"/>
  <c r="V61"/>
  <c r="D41"/>
  <c r="D42" i="8"/>
  <c r="E42"/>
  <c r="D43"/>
  <c r="E43"/>
  <c r="E56" i="3"/>
  <c r="E55"/>
  <c r="E54"/>
  <c r="E53"/>
  <c r="E52"/>
  <c r="E51"/>
  <c r="E50"/>
  <c r="E49"/>
  <c r="E48"/>
  <c r="E47"/>
  <c r="E46"/>
  <c r="E45"/>
  <c r="N33" i="1"/>
  <c r="P37"/>
  <c r="K5" i="2"/>
  <c r="H5"/>
  <c r="A4" i="13"/>
  <c r="A5" s="1"/>
  <c r="A6" s="1"/>
  <c r="A7" s="1"/>
  <c r="A8" s="1"/>
  <c r="A9" s="1"/>
  <c r="D34" i="1"/>
  <c r="D35"/>
  <c r="D36"/>
  <c r="D37"/>
  <c r="D38"/>
  <c r="D39"/>
  <c r="D40"/>
  <c r="D41"/>
  <c r="D42"/>
  <c r="D43"/>
  <c r="D46"/>
  <c r="D47"/>
  <c r="D48"/>
  <c r="D49"/>
  <c r="D50"/>
  <c r="D51"/>
  <c r="D52"/>
  <c r="D53"/>
  <c r="D54"/>
  <c r="D55"/>
  <c r="D56"/>
  <c r="D57"/>
  <c r="C6" i="2"/>
  <c r="E35" i="1" s="1"/>
  <c r="D6" i="2"/>
  <c r="E6"/>
  <c r="F6"/>
  <c r="G6"/>
  <c r="H6"/>
  <c r="I6"/>
  <c r="J6"/>
  <c r="K6"/>
  <c r="L6"/>
  <c r="M6"/>
  <c r="N6"/>
  <c r="O6"/>
  <c r="P6"/>
  <c r="Q6"/>
  <c r="R6"/>
  <c r="S6"/>
  <c r="B6"/>
  <c r="D61" i="1" l="1"/>
  <c r="H63" i="18"/>
  <c r="J63" s="1"/>
  <c r="E54" i="1"/>
  <c r="E48"/>
  <c r="E38"/>
  <c r="E56"/>
  <c r="E52"/>
  <c r="E50"/>
  <c r="E46"/>
  <c r="E42"/>
  <c r="E40"/>
  <c r="E36"/>
  <c r="E34"/>
  <c r="E57"/>
  <c r="E55"/>
  <c r="E53"/>
  <c r="E51"/>
  <c r="E49"/>
  <c r="E47"/>
  <c r="E43"/>
  <c r="E41"/>
  <c r="E39"/>
  <c r="E37"/>
  <c r="C6" i="17"/>
  <c r="D6"/>
  <c r="E6"/>
  <c r="F6"/>
  <c r="G6"/>
  <c r="H6"/>
  <c r="I6"/>
  <c r="J6"/>
  <c r="K6"/>
  <c r="L6"/>
  <c r="M6"/>
  <c r="N6"/>
  <c r="O6"/>
  <c r="P6"/>
  <c r="B6"/>
  <c r="AL76" i="8"/>
  <c r="AF76"/>
  <c r="AG76"/>
  <c r="AH76"/>
  <c r="AI76"/>
  <c r="AJ76"/>
  <c r="AK76"/>
  <c r="E61" i="1" l="1"/>
  <c r="M63" i="18"/>
  <c r="N63"/>
  <c r="F42" i="1"/>
  <c r="G42"/>
  <c r="H42"/>
  <c r="F40"/>
  <c r="G40"/>
  <c r="H40"/>
  <c r="F36"/>
  <c r="G36"/>
  <c r="H36"/>
  <c r="D33"/>
  <c r="E33"/>
  <c r="F33"/>
  <c r="G33"/>
  <c r="H33"/>
  <c r="C27" i="2"/>
  <c r="D27"/>
  <c r="E27"/>
  <c r="F27"/>
  <c r="G27"/>
  <c r="H27"/>
  <c r="I27"/>
  <c r="J27"/>
  <c r="K27"/>
  <c r="L27"/>
  <c r="M27"/>
  <c r="N27"/>
  <c r="O27"/>
  <c r="P27"/>
  <c r="Q27"/>
  <c r="R27"/>
  <c r="S27"/>
  <c r="B27"/>
  <c r="C7" i="17"/>
  <c r="D7"/>
  <c r="E7"/>
  <c r="F7"/>
  <c r="G7"/>
  <c r="H7"/>
  <c r="I7"/>
  <c r="J7"/>
  <c r="K7"/>
  <c r="L7"/>
  <c r="M7"/>
  <c r="N7"/>
  <c r="O7"/>
  <c r="P7"/>
  <c r="Q7"/>
  <c r="R7"/>
  <c r="S7"/>
  <c r="U34" i="18" s="1"/>
  <c r="B7" i="17"/>
  <c r="C82" i="3"/>
  <c r="V34"/>
  <c r="C6" i="4"/>
  <c r="E35" i="3" s="1"/>
  <c r="D6" i="4"/>
  <c r="F36" i="3" s="1"/>
  <c r="E6" i="4"/>
  <c r="F6"/>
  <c r="H38" i="3" s="1"/>
  <c r="G6" i="4"/>
  <c r="I37" i="3" s="1"/>
  <c r="H6" i="4"/>
  <c r="J35" i="3" s="1"/>
  <c r="I6" i="4"/>
  <c r="J6"/>
  <c r="K6"/>
  <c r="M37" i="3" s="1"/>
  <c r="L6" i="4"/>
  <c r="N35" i="3" s="1"/>
  <c r="M6" i="4"/>
  <c r="O36" i="3" s="1"/>
  <c r="N6" i="4"/>
  <c r="P38" i="3" s="1"/>
  <c r="O6" i="4"/>
  <c r="Q37" i="3" s="1"/>
  <c r="P6" i="4"/>
  <c r="R35" i="3" s="1"/>
  <c r="Q6" i="4"/>
  <c r="S36" i="3" s="1"/>
  <c r="R6" i="4"/>
  <c r="T38" i="3" s="1"/>
  <c r="S6" i="4"/>
  <c r="U37" i="3" s="1"/>
  <c r="B6" i="4"/>
  <c r="U33" i="1"/>
  <c r="T34"/>
  <c r="S33"/>
  <c r="R34"/>
  <c r="Q36"/>
  <c r="P35"/>
  <c r="M35"/>
  <c r="O35"/>
  <c r="C19"/>
  <c r="N34"/>
  <c r="O34"/>
  <c r="P34"/>
  <c r="Q34"/>
  <c r="N35"/>
  <c r="Q35"/>
  <c r="M36"/>
  <c r="N36"/>
  <c r="O36"/>
  <c r="P36"/>
  <c r="N37"/>
  <c r="N38"/>
  <c r="O38"/>
  <c r="P38"/>
  <c r="Q38"/>
  <c r="N39"/>
  <c r="Q39"/>
  <c r="M40"/>
  <c r="N40"/>
  <c r="O40"/>
  <c r="P40"/>
  <c r="N41"/>
  <c r="N42"/>
  <c r="O42"/>
  <c r="P42"/>
  <c r="Q42"/>
  <c r="N43"/>
  <c r="Q43"/>
  <c r="N46"/>
  <c r="O46"/>
  <c r="P46"/>
  <c r="Q46"/>
  <c r="N47"/>
  <c r="Q47"/>
  <c r="M48"/>
  <c r="N48"/>
  <c r="O48"/>
  <c r="P48"/>
  <c r="N49"/>
  <c r="N50"/>
  <c r="O50"/>
  <c r="P50"/>
  <c r="Q50"/>
  <c r="N51"/>
  <c r="Q51"/>
  <c r="M52"/>
  <c r="N52"/>
  <c r="O52"/>
  <c r="P52"/>
  <c r="N53"/>
  <c r="N54"/>
  <c r="O54"/>
  <c r="P54"/>
  <c r="Q54"/>
  <c r="N55"/>
  <c r="Q55"/>
  <c r="M56"/>
  <c r="N56"/>
  <c r="O56"/>
  <c r="P56"/>
  <c r="N57"/>
  <c r="P33"/>
  <c r="Q33"/>
  <c r="R33"/>
  <c r="F35"/>
  <c r="G34"/>
  <c r="H35"/>
  <c r="I34"/>
  <c r="J34"/>
  <c r="K33"/>
  <c r="L34"/>
  <c r="I5" i="2"/>
  <c r="J5" s="1"/>
  <c r="C5"/>
  <c r="D5" s="1"/>
  <c r="E5" s="1"/>
  <c r="F5" s="1"/>
  <c r="G5" s="1"/>
  <c r="V34" i="18"/>
  <c r="V35"/>
  <c r="V36"/>
  <c r="V37"/>
  <c r="V38"/>
  <c r="V39"/>
  <c r="V40"/>
  <c r="V41"/>
  <c r="V42"/>
  <c r="V43"/>
  <c r="V44"/>
  <c r="V45"/>
  <c r="V46"/>
  <c r="V47"/>
  <c r="V48"/>
  <c r="A2" i="12"/>
  <c r="B2" s="1"/>
  <c r="C2" s="1"/>
  <c r="D2" s="1"/>
  <c r="E2" s="1"/>
  <c r="F2" s="1"/>
  <c r="G2" s="1"/>
  <c r="H2" s="1"/>
  <c r="I2" s="1"/>
  <c r="J2" s="1"/>
  <c r="K2" s="1"/>
  <c r="L2" s="1"/>
  <c r="M2" s="1"/>
  <c r="N2" s="1"/>
  <c r="O2" s="1"/>
  <c r="P2" s="1"/>
  <c r="Q2" s="1"/>
  <c r="R2" s="1"/>
  <c r="A3"/>
  <c r="B3" s="1"/>
  <c r="C3" s="1"/>
  <c r="D3" s="1"/>
  <c r="E3" s="1"/>
  <c r="F3" s="1"/>
  <c r="G3" s="1"/>
  <c r="H3" s="1"/>
  <c r="I3" s="1"/>
  <c r="J3" s="1"/>
  <c r="K3" s="1"/>
  <c r="L3" s="1"/>
  <c r="M3" s="1"/>
  <c r="N3" s="1"/>
  <c r="O3" s="1"/>
  <c r="P3" s="1"/>
  <c r="Q3" s="1"/>
  <c r="R3" s="1"/>
  <c r="A4"/>
  <c r="B4" s="1"/>
  <c r="C4" s="1"/>
  <c r="D4" s="1"/>
  <c r="E4" s="1"/>
  <c r="F4" s="1"/>
  <c r="G4" s="1"/>
  <c r="H4" s="1"/>
  <c r="I4" s="1"/>
  <c r="J4" s="1"/>
  <c r="K4" s="1"/>
  <c r="L4" s="1"/>
  <c r="M4" s="1"/>
  <c r="N4" s="1"/>
  <c r="O4" s="1"/>
  <c r="P4" s="1"/>
  <c r="Q4" s="1"/>
  <c r="R4" s="1"/>
  <c r="A5"/>
  <c r="B5" s="1"/>
  <c r="C5" s="1"/>
  <c r="D5" s="1"/>
  <c r="E5" s="1"/>
  <c r="F5" s="1"/>
  <c r="G5" s="1"/>
  <c r="H5" s="1"/>
  <c r="I5" s="1"/>
  <c r="J5" s="1"/>
  <c r="K5" s="1"/>
  <c r="L5" s="1"/>
  <c r="M5" s="1"/>
  <c r="N5" s="1"/>
  <c r="O5" s="1"/>
  <c r="P5" s="1"/>
  <c r="Q5" s="1"/>
  <c r="R5" s="1"/>
  <c r="A6"/>
  <c r="B6" s="1"/>
  <c r="C6" s="1"/>
  <c r="D6" s="1"/>
  <c r="E6" s="1"/>
  <c r="F6" s="1"/>
  <c r="G6" s="1"/>
  <c r="H6" s="1"/>
  <c r="I6" s="1"/>
  <c r="J6" s="1"/>
  <c r="K6" s="1"/>
  <c r="L6" s="1"/>
  <c r="M6" s="1"/>
  <c r="N6" s="1"/>
  <c r="O6" s="1"/>
  <c r="P6" s="1"/>
  <c r="Q6" s="1"/>
  <c r="R6" s="1"/>
  <c r="A7"/>
  <c r="B7" s="1"/>
  <c r="C7" s="1"/>
  <c r="D7" s="1"/>
  <c r="E7" s="1"/>
  <c r="F7" s="1"/>
  <c r="G7" s="1"/>
  <c r="H7" s="1"/>
  <c r="I7" s="1"/>
  <c r="J7" s="1"/>
  <c r="K7" s="1"/>
  <c r="L7" s="1"/>
  <c r="M7" s="1"/>
  <c r="N7" s="1"/>
  <c r="O7" s="1"/>
  <c r="P7" s="1"/>
  <c r="Q7" s="1"/>
  <c r="R7" s="1"/>
  <c r="A8"/>
  <c r="B8" s="1"/>
  <c r="C8" s="1"/>
  <c r="D8" s="1"/>
  <c r="E8" s="1"/>
  <c r="F8" s="1"/>
  <c r="G8" s="1"/>
  <c r="H8" s="1"/>
  <c r="I8" s="1"/>
  <c r="J8" s="1"/>
  <c r="K8" s="1"/>
  <c r="L8" s="1"/>
  <c r="M8" s="1"/>
  <c r="N8" s="1"/>
  <c r="O8" s="1"/>
  <c r="P8" s="1"/>
  <c r="Q8" s="1"/>
  <c r="R8" s="1"/>
  <c r="A9"/>
  <c r="B9" s="1"/>
  <c r="C9" s="1"/>
  <c r="D9" s="1"/>
  <c r="E9" s="1"/>
  <c r="F9" s="1"/>
  <c r="G9" s="1"/>
  <c r="H9" s="1"/>
  <c r="I9" s="1"/>
  <c r="J9" s="1"/>
  <c r="K9" s="1"/>
  <c r="L9" s="1"/>
  <c r="M9" s="1"/>
  <c r="N9" s="1"/>
  <c r="O9" s="1"/>
  <c r="P9" s="1"/>
  <c r="Q9" s="1"/>
  <c r="R9" s="1"/>
  <c r="A10"/>
  <c r="B10" s="1"/>
  <c r="C10" s="1"/>
  <c r="D10" s="1"/>
  <c r="E10" s="1"/>
  <c r="F10" s="1"/>
  <c r="G10" s="1"/>
  <c r="H10" s="1"/>
  <c r="I10" s="1"/>
  <c r="J10" s="1"/>
  <c r="K10" s="1"/>
  <c r="L10" s="1"/>
  <c r="M10" s="1"/>
  <c r="N10" s="1"/>
  <c r="O10" s="1"/>
  <c r="P10" s="1"/>
  <c r="Q10" s="1"/>
  <c r="R10" s="1"/>
  <c r="A11"/>
  <c r="B11" s="1"/>
  <c r="C11" s="1"/>
  <c r="D11" s="1"/>
  <c r="E11" s="1"/>
  <c r="F11" s="1"/>
  <c r="G11" s="1"/>
  <c r="H11" s="1"/>
  <c r="I11" s="1"/>
  <c r="J11" s="1"/>
  <c r="K11" s="1"/>
  <c r="L11" s="1"/>
  <c r="M11" s="1"/>
  <c r="N11" s="1"/>
  <c r="O11" s="1"/>
  <c r="P11" s="1"/>
  <c r="Q11" s="1"/>
  <c r="R11" s="1"/>
  <c r="A12"/>
  <c r="B12" s="1"/>
  <c r="C12" s="1"/>
  <c r="D12" s="1"/>
  <c r="E12" s="1"/>
  <c r="F12" s="1"/>
  <c r="G12" s="1"/>
  <c r="H12" s="1"/>
  <c r="I12" s="1"/>
  <c r="J12" s="1"/>
  <c r="K12" s="1"/>
  <c r="L12" s="1"/>
  <c r="M12" s="1"/>
  <c r="N12" s="1"/>
  <c r="O12" s="1"/>
  <c r="P12" s="1"/>
  <c r="Q12" s="1"/>
  <c r="R12" s="1"/>
  <c r="A13"/>
  <c r="B13" s="1"/>
  <c r="C13" s="1"/>
  <c r="D13" s="1"/>
  <c r="E13" s="1"/>
  <c r="F13" s="1"/>
  <c r="G13" s="1"/>
  <c r="H13" s="1"/>
  <c r="I13" s="1"/>
  <c r="J13" s="1"/>
  <c r="K13" s="1"/>
  <c r="L13" s="1"/>
  <c r="M13" s="1"/>
  <c r="N13" s="1"/>
  <c r="O13" s="1"/>
  <c r="P13" s="1"/>
  <c r="Q13" s="1"/>
  <c r="R13" s="1"/>
  <c r="A14"/>
  <c r="B14" s="1"/>
  <c r="C14" s="1"/>
  <c r="D14" s="1"/>
  <c r="E14" s="1"/>
  <c r="F14" s="1"/>
  <c r="G14" s="1"/>
  <c r="H14" s="1"/>
  <c r="I14" s="1"/>
  <c r="J14" s="1"/>
  <c r="K14" s="1"/>
  <c r="L14" s="1"/>
  <c r="M14" s="1"/>
  <c r="N14" s="1"/>
  <c r="O14" s="1"/>
  <c r="P14" s="1"/>
  <c r="Q14" s="1"/>
  <c r="R14" s="1"/>
  <c r="A15"/>
  <c r="B15" s="1"/>
  <c r="C15" s="1"/>
  <c r="D15" s="1"/>
  <c r="E15" s="1"/>
  <c r="F15" s="1"/>
  <c r="G15" s="1"/>
  <c r="H15" s="1"/>
  <c r="I15" s="1"/>
  <c r="J15" s="1"/>
  <c r="K15" s="1"/>
  <c r="L15" s="1"/>
  <c r="M15" s="1"/>
  <c r="N15" s="1"/>
  <c r="O15" s="1"/>
  <c r="P15" s="1"/>
  <c r="Q15" s="1"/>
  <c r="R15" s="1"/>
  <c r="A16"/>
  <c r="B16" s="1"/>
  <c r="C16" s="1"/>
  <c r="D16" s="1"/>
  <c r="E16" s="1"/>
  <c r="F16" s="1"/>
  <c r="G16" s="1"/>
  <c r="H16" s="1"/>
  <c r="I16" s="1"/>
  <c r="J16" s="1"/>
  <c r="K16" s="1"/>
  <c r="L16" s="1"/>
  <c r="M16" s="1"/>
  <c r="N16" s="1"/>
  <c r="O16" s="1"/>
  <c r="P16" s="1"/>
  <c r="Q16" s="1"/>
  <c r="R16" s="1"/>
  <c r="A17"/>
  <c r="B17" s="1"/>
  <c r="C17" s="1"/>
  <c r="D17" s="1"/>
  <c r="E17" s="1"/>
  <c r="F17" s="1"/>
  <c r="G17" s="1"/>
  <c r="H17" s="1"/>
  <c r="I17" s="1"/>
  <c r="J17" s="1"/>
  <c r="K17" s="1"/>
  <c r="L17" s="1"/>
  <c r="M17" s="1"/>
  <c r="N17" s="1"/>
  <c r="O17" s="1"/>
  <c r="P17" s="1"/>
  <c r="Q17" s="1"/>
  <c r="R17" s="1"/>
  <c r="A18"/>
  <c r="B18" s="1"/>
  <c r="C18" s="1"/>
  <c r="D18" s="1"/>
  <c r="E18" s="1"/>
  <c r="F18" s="1"/>
  <c r="G18" s="1"/>
  <c r="H18" s="1"/>
  <c r="I18" s="1"/>
  <c r="J18" s="1"/>
  <c r="K18" s="1"/>
  <c r="L18" s="1"/>
  <c r="M18" s="1"/>
  <c r="N18" s="1"/>
  <c r="O18" s="1"/>
  <c r="P18" s="1"/>
  <c r="Q18" s="1"/>
  <c r="R18" s="1"/>
  <c r="A19"/>
  <c r="B19" s="1"/>
  <c r="C19" s="1"/>
  <c r="D19" s="1"/>
  <c r="E19" s="1"/>
  <c r="F19" s="1"/>
  <c r="G19" s="1"/>
  <c r="H19" s="1"/>
  <c r="I19" s="1"/>
  <c r="J19" s="1"/>
  <c r="K19" s="1"/>
  <c r="L19" s="1"/>
  <c r="M19" s="1"/>
  <c r="N19" s="1"/>
  <c r="O19" s="1"/>
  <c r="P19" s="1"/>
  <c r="Q19" s="1"/>
  <c r="R19" s="1"/>
  <c r="A20"/>
  <c r="B20" s="1"/>
  <c r="C20" s="1"/>
  <c r="D20" s="1"/>
  <c r="E20" s="1"/>
  <c r="F20" s="1"/>
  <c r="G20" s="1"/>
  <c r="H20" s="1"/>
  <c r="I20" s="1"/>
  <c r="J20" s="1"/>
  <c r="K20" s="1"/>
  <c r="L20" s="1"/>
  <c r="M20" s="1"/>
  <c r="N20" s="1"/>
  <c r="O20" s="1"/>
  <c r="P20" s="1"/>
  <c r="Q20" s="1"/>
  <c r="R20" s="1"/>
  <c r="A21"/>
  <c r="B21" s="1"/>
  <c r="C21" s="1"/>
  <c r="D21" s="1"/>
  <c r="E21" s="1"/>
  <c r="F21" s="1"/>
  <c r="G21" s="1"/>
  <c r="H21" s="1"/>
  <c r="I21" s="1"/>
  <c r="J21" s="1"/>
  <c r="K21" s="1"/>
  <c r="L21" s="1"/>
  <c r="M21" s="1"/>
  <c r="N21" s="1"/>
  <c r="O21" s="1"/>
  <c r="P21" s="1"/>
  <c r="Q21" s="1"/>
  <c r="R21" s="1"/>
  <c r="A22"/>
  <c r="B22" s="1"/>
  <c r="C22" s="1"/>
  <c r="D22" s="1"/>
  <c r="E22" s="1"/>
  <c r="F22" s="1"/>
  <c r="G22" s="1"/>
  <c r="H22" s="1"/>
  <c r="I22" s="1"/>
  <c r="J22" s="1"/>
  <c r="K22" s="1"/>
  <c r="L22" s="1"/>
  <c r="M22" s="1"/>
  <c r="N22" s="1"/>
  <c r="O22" s="1"/>
  <c r="P22" s="1"/>
  <c r="Q22" s="1"/>
  <c r="R22" s="1"/>
  <c r="A23"/>
  <c r="B23" s="1"/>
  <c r="C23" s="1"/>
  <c r="D23" s="1"/>
  <c r="E23" s="1"/>
  <c r="F23" s="1"/>
  <c r="G23" s="1"/>
  <c r="H23" s="1"/>
  <c r="I23" s="1"/>
  <c r="J23" s="1"/>
  <c r="K23" s="1"/>
  <c r="L23" s="1"/>
  <c r="M23" s="1"/>
  <c r="N23" s="1"/>
  <c r="O23" s="1"/>
  <c r="P23" s="1"/>
  <c r="Q23" s="1"/>
  <c r="R23" s="1"/>
  <c r="A24"/>
  <c r="B24" s="1"/>
  <c r="C24" s="1"/>
  <c r="D24" s="1"/>
  <c r="E24" s="1"/>
  <c r="F24" s="1"/>
  <c r="G24" s="1"/>
  <c r="H24" s="1"/>
  <c r="I24" s="1"/>
  <c r="J24" s="1"/>
  <c r="K24" s="1"/>
  <c r="L24" s="1"/>
  <c r="M24" s="1"/>
  <c r="N24" s="1"/>
  <c r="O24" s="1"/>
  <c r="P24" s="1"/>
  <c r="Q24" s="1"/>
  <c r="R24" s="1"/>
  <c r="A25"/>
  <c r="B25" s="1"/>
  <c r="C25" s="1"/>
  <c r="D25" s="1"/>
  <c r="E25" s="1"/>
  <c r="F25" s="1"/>
  <c r="G25" s="1"/>
  <c r="H25" s="1"/>
  <c r="I25" s="1"/>
  <c r="J25" s="1"/>
  <c r="K25" s="1"/>
  <c r="L25" s="1"/>
  <c r="M25" s="1"/>
  <c r="N25" s="1"/>
  <c r="O25" s="1"/>
  <c r="P25" s="1"/>
  <c r="Q25" s="1"/>
  <c r="R25" s="1"/>
  <c r="A26"/>
  <c r="B26" s="1"/>
  <c r="C26" s="1"/>
  <c r="D26" s="1"/>
  <c r="E26" s="1"/>
  <c r="F26" s="1"/>
  <c r="G26" s="1"/>
  <c r="H26" s="1"/>
  <c r="I26" s="1"/>
  <c r="J26" s="1"/>
  <c r="K26" s="1"/>
  <c r="L26" s="1"/>
  <c r="M26" s="1"/>
  <c r="N26" s="1"/>
  <c r="O26" s="1"/>
  <c r="P26" s="1"/>
  <c r="Q26" s="1"/>
  <c r="R26" s="1"/>
  <c r="A27"/>
  <c r="B27" s="1"/>
  <c r="C27" s="1"/>
  <c r="D27" s="1"/>
  <c r="E27" s="1"/>
  <c r="F27" s="1"/>
  <c r="G27" s="1"/>
  <c r="H27" s="1"/>
  <c r="I27" s="1"/>
  <c r="J27" s="1"/>
  <c r="K27" s="1"/>
  <c r="L27" s="1"/>
  <c r="M27" s="1"/>
  <c r="N27" s="1"/>
  <c r="O27" s="1"/>
  <c r="P27" s="1"/>
  <c r="Q27" s="1"/>
  <c r="R27" s="1"/>
  <c r="A28"/>
  <c r="B28" s="1"/>
  <c r="C28" s="1"/>
  <c r="D28" s="1"/>
  <c r="E28" s="1"/>
  <c r="F28" s="1"/>
  <c r="G28" s="1"/>
  <c r="H28" s="1"/>
  <c r="I28" s="1"/>
  <c r="J28" s="1"/>
  <c r="K28" s="1"/>
  <c r="L28" s="1"/>
  <c r="M28" s="1"/>
  <c r="N28" s="1"/>
  <c r="O28" s="1"/>
  <c r="P28" s="1"/>
  <c r="Q28" s="1"/>
  <c r="R28" s="1"/>
  <c r="M2" i="19"/>
  <c r="N2"/>
  <c r="O2"/>
  <c r="P2"/>
  <c r="Q2"/>
  <c r="R2"/>
  <c r="S2"/>
  <c r="A3"/>
  <c r="B3"/>
  <c r="C3"/>
  <c r="M18" s="1"/>
  <c r="A4"/>
  <c r="B4"/>
  <c r="C4"/>
  <c r="R30" s="1"/>
  <c r="A5"/>
  <c r="B5"/>
  <c r="C5"/>
  <c r="Q14" s="1"/>
  <c r="M5"/>
  <c r="A6"/>
  <c r="B6"/>
  <c r="C6"/>
  <c r="S11" s="1"/>
  <c r="A7"/>
  <c r="B7"/>
  <c r="C7"/>
  <c r="Q17" s="1"/>
  <c r="N7"/>
  <c r="A8"/>
  <c r="B8"/>
  <c r="C8"/>
  <c r="Q28" s="1"/>
  <c r="A9"/>
  <c r="B9"/>
  <c r="C9"/>
  <c r="M12" s="1"/>
  <c r="A10"/>
  <c r="B10"/>
  <c r="C10"/>
  <c r="R5" s="1"/>
  <c r="A11"/>
  <c r="B11"/>
  <c r="C11"/>
  <c r="Q4" s="1"/>
  <c r="A12"/>
  <c r="B12"/>
  <c r="C12"/>
  <c r="R7" s="1"/>
  <c r="A13"/>
  <c r="B13"/>
  <c r="C13"/>
  <c r="P7" s="1"/>
  <c r="A14"/>
  <c r="B14"/>
  <c r="C14"/>
  <c r="R21" s="1"/>
  <c r="A15"/>
  <c r="B15"/>
  <c r="C15"/>
  <c r="N3" s="1"/>
  <c r="A16"/>
  <c r="B16"/>
  <c r="C16"/>
  <c r="P14" s="1"/>
  <c r="A17"/>
  <c r="B17"/>
  <c r="C17"/>
  <c r="R4" s="1"/>
  <c r="A18"/>
  <c r="B18"/>
  <c r="C18"/>
  <c r="P8" s="1"/>
  <c r="A19"/>
  <c r="B19"/>
  <c r="C19"/>
  <c r="N16" s="1"/>
  <c r="A20"/>
  <c r="B20"/>
  <c r="C20"/>
  <c r="N6" s="1"/>
  <c r="N20"/>
  <c r="A21"/>
  <c r="B21"/>
  <c r="C21"/>
  <c r="N5" s="1"/>
  <c r="A22"/>
  <c r="B22"/>
  <c r="C22"/>
  <c r="S26" s="1"/>
  <c r="O22"/>
  <c r="A23"/>
  <c r="B23"/>
  <c r="C23"/>
  <c r="N17" s="1"/>
  <c r="A24"/>
  <c r="B24"/>
  <c r="C24"/>
  <c r="P3" s="1"/>
  <c r="R24"/>
  <c r="A25"/>
  <c r="B25"/>
  <c r="C25"/>
  <c r="R18" s="1"/>
  <c r="A26"/>
  <c r="B26"/>
  <c r="C26"/>
  <c r="Q13" s="1"/>
  <c r="A27"/>
  <c r="B27"/>
  <c r="C27"/>
  <c r="R15" s="1"/>
  <c r="Q27"/>
  <c r="A28"/>
  <c r="B28"/>
  <c r="C28"/>
  <c r="N8" s="1"/>
  <c r="A29"/>
  <c r="B29"/>
  <c r="C29"/>
  <c r="R20" s="1"/>
  <c r="N29"/>
  <c r="A30"/>
  <c r="B30"/>
  <c r="C30"/>
  <c r="O20" s="1"/>
  <c r="S31"/>
  <c r="R35"/>
  <c r="V29" i="8"/>
  <c r="W29"/>
  <c r="V30"/>
  <c r="W30"/>
  <c r="V31"/>
  <c r="W31"/>
  <c r="V32"/>
  <c r="W32"/>
  <c r="V33"/>
  <c r="W33"/>
  <c r="V34"/>
  <c r="W34"/>
  <c r="V35"/>
  <c r="W35"/>
  <c r="V36"/>
  <c r="W36"/>
  <c r="V37"/>
  <c r="W37"/>
  <c r="V38"/>
  <c r="W38"/>
  <c r="V39"/>
  <c r="W39"/>
  <c r="V40"/>
  <c r="W40"/>
  <c r="V41"/>
  <c r="W41"/>
  <c r="V42"/>
  <c r="W42"/>
  <c r="V43"/>
  <c r="W43"/>
  <c r="V44"/>
  <c r="W44"/>
  <c r="V45"/>
  <c r="W45"/>
  <c r="V46"/>
  <c r="V47"/>
  <c r="V48"/>
  <c r="V49"/>
  <c r="V50"/>
  <c r="V51"/>
  <c r="V52"/>
  <c r="V53"/>
  <c r="W53"/>
  <c r="G55"/>
  <c r="H55"/>
  <c r="I55"/>
  <c r="J55"/>
  <c r="K55"/>
  <c r="L55"/>
  <c r="M55"/>
  <c r="N55"/>
  <c r="O55"/>
  <c r="P55"/>
  <c r="Q55"/>
  <c r="R55"/>
  <c r="S55"/>
  <c r="T55"/>
  <c r="U55"/>
  <c r="H56"/>
  <c r="I56"/>
  <c r="J56"/>
  <c r="K56"/>
  <c r="L56"/>
  <c r="M56"/>
  <c r="N56"/>
  <c r="O56"/>
  <c r="P56"/>
  <c r="Q56"/>
  <c r="R56"/>
  <c r="S56"/>
  <c r="T56"/>
  <c r="U56"/>
  <c r="D58"/>
  <c r="E58"/>
  <c r="F58"/>
  <c r="G58"/>
  <c r="H58"/>
  <c r="I58"/>
  <c r="J58"/>
  <c r="K58"/>
  <c r="L58"/>
  <c r="M58"/>
  <c r="N58"/>
  <c r="O58"/>
  <c r="P58"/>
  <c r="Q58"/>
  <c r="R58"/>
  <c r="S58"/>
  <c r="T58"/>
  <c r="U58"/>
  <c r="A59"/>
  <c r="B59"/>
  <c r="C59"/>
  <c r="G59"/>
  <c r="X59"/>
  <c r="AB59"/>
  <c r="AG59"/>
  <c r="AH59"/>
  <c r="AI59"/>
  <c r="AJ59"/>
  <c r="AK59"/>
  <c r="AM59"/>
  <c r="AN59"/>
  <c r="AO59"/>
  <c r="AP59"/>
  <c r="AQ59"/>
  <c r="A60"/>
  <c r="B60"/>
  <c r="C60"/>
  <c r="G60"/>
  <c r="X60"/>
  <c r="AB60"/>
  <c r="AG60"/>
  <c r="AH60"/>
  <c r="AI60"/>
  <c r="AJ60"/>
  <c r="AK60"/>
  <c r="AM60"/>
  <c r="AN60"/>
  <c r="AO60"/>
  <c r="AP60"/>
  <c r="AQ60"/>
  <c r="A61"/>
  <c r="B61"/>
  <c r="C61"/>
  <c r="G61"/>
  <c r="X61"/>
  <c r="AB61"/>
  <c r="AG61"/>
  <c r="AH61"/>
  <c r="AI61"/>
  <c r="AJ61"/>
  <c r="AK61"/>
  <c r="AM61"/>
  <c r="AN61"/>
  <c r="AO61"/>
  <c r="AP61"/>
  <c r="AQ61"/>
  <c r="A62"/>
  <c r="B62"/>
  <c r="C62"/>
  <c r="G62"/>
  <c r="X62"/>
  <c r="AB62"/>
  <c r="AG62"/>
  <c r="AH62"/>
  <c r="AI62"/>
  <c r="AJ62"/>
  <c r="AK62"/>
  <c r="AM62"/>
  <c r="AN62"/>
  <c r="AO62"/>
  <c r="AP62"/>
  <c r="AQ62"/>
  <c r="A63"/>
  <c r="B63"/>
  <c r="C63"/>
  <c r="G63"/>
  <c r="X63"/>
  <c r="AB63"/>
  <c r="AG63"/>
  <c r="AH63"/>
  <c r="AI63"/>
  <c r="AJ63"/>
  <c r="AK63"/>
  <c r="AM63"/>
  <c r="AN63"/>
  <c r="AO63"/>
  <c r="AP63"/>
  <c r="AQ63"/>
  <c r="A64"/>
  <c r="B64"/>
  <c r="C64"/>
  <c r="G64"/>
  <c r="X64"/>
  <c r="AB64"/>
  <c r="AG64"/>
  <c r="AH64"/>
  <c r="AI64"/>
  <c r="AJ64"/>
  <c r="AK64"/>
  <c r="AM64"/>
  <c r="AN64"/>
  <c r="AO64"/>
  <c r="AP64"/>
  <c r="AQ64"/>
  <c r="A65"/>
  <c r="B65"/>
  <c r="C65"/>
  <c r="G65"/>
  <c r="X65"/>
  <c r="AB65"/>
  <c r="AG65"/>
  <c r="AH65"/>
  <c r="AI65"/>
  <c r="AJ65"/>
  <c r="AK65"/>
  <c r="AM65"/>
  <c r="AN65"/>
  <c r="AO65"/>
  <c r="AP65"/>
  <c r="AQ65"/>
  <c r="A66"/>
  <c r="B66"/>
  <c r="C66"/>
  <c r="G66"/>
  <c r="X66"/>
  <c r="AB66"/>
  <c r="AG66"/>
  <c r="AH66"/>
  <c r="AI66"/>
  <c r="AJ66"/>
  <c r="AK66"/>
  <c r="AM66"/>
  <c r="AN66"/>
  <c r="AO66"/>
  <c r="AP66"/>
  <c r="AQ66"/>
  <c r="A67"/>
  <c r="B67"/>
  <c r="C67"/>
  <c r="G67"/>
  <c r="X67"/>
  <c r="AB67"/>
  <c r="AG67"/>
  <c r="AH67"/>
  <c r="AI67"/>
  <c r="AJ67"/>
  <c r="AK67"/>
  <c r="AM67"/>
  <c r="AN67"/>
  <c r="AO67"/>
  <c r="AP67"/>
  <c r="AQ67"/>
  <c r="A68"/>
  <c r="B68"/>
  <c r="C68"/>
  <c r="G68"/>
  <c r="X68"/>
  <c r="AB68"/>
  <c r="AG68"/>
  <c r="AH68"/>
  <c r="AI68"/>
  <c r="AJ68"/>
  <c r="AK68"/>
  <c r="AM68"/>
  <c r="AN68"/>
  <c r="AO68"/>
  <c r="AP68"/>
  <c r="AQ68"/>
  <c r="A69"/>
  <c r="B69"/>
  <c r="C69"/>
  <c r="G69"/>
  <c r="X69"/>
  <c r="AB69"/>
  <c r="AG69"/>
  <c r="AH69"/>
  <c r="AI69"/>
  <c r="AJ69"/>
  <c r="AK69"/>
  <c r="AM69"/>
  <c r="AN69"/>
  <c r="AO69"/>
  <c r="AP69"/>
  <c r="AQ69"/>
  <c r="A70"/>
  <c r="B70"/>
  <c r="C70"/>
  <c r="G70"/>
  <c r="X70"/>
  <c r="AB70"/>
  <c r="AG70"/>
  <c r="AH70"/>
  <c r="AI70"/>
  <c r="AJ70"/>
  <c r="AK70"/>
  <c r="AM70"/>
  <c r="AN70"/>
  <c r="AO70"/>
  <c r="AP70"/>
  <c r="AQ70"/>
  <c r="A71"/>
  <c r="B71"/>
  <c r="C71"/>
  <c r="G71"/>
  <c r="X71"/>
  <c r="AB71"/>
  <c r="AG71"/>
  <c r="AH71"/>
  <c r="AI71"/>
  <c r="AJ71"/>
  <c r="AK71"/>
  <c r="AM71"/>
  <c r="AN71"/>
  <c r="AO71"/>
  <c r="AP71"/>
  <c r="AQ71"/>
  <c r="A72"/>
  <c r="B72"/>
  <c r="C72"/>
  <c r="G72"/>
  <c r="X72"/>
  <c r="AB72"/>
  <c r="AG72"/>
  <c r="AH72"/>
  <c r="AI72"/>
  <c r="AJ72"/>
  <c r="AK72"/>
  <c r="AM72"/>
  <c r="AN72"/>
  <c r="AO72"/>
  <c r="AP72"/>
  <c r="AQ72"/>
  <c r="A73"/>
  <c r="B73"/>
  <c r="C73"/>
  <c r="G73"/>
  <c r="X73"/>
  <c r="AB73"/>
  <c r="AG73"/>
  <c r="AH73"/>
  <c r="AI73"/>
  <c r="AJ73"/>
  <c r="AK73"/>
  <c r="AM73"/>
  <c r="AN73"/>
  <c r="AO73"/>
  <c r="AP73"/>
  <c r="AQ73"/>
  <c r="A74"/>
  <c r="B74"/>
  <c r="C74"/>
  <c r="D74"/>
  <c r="E74"/>
  <c r="F74"/>
  <c r="G74"/>
  <c r="X74"/>
  <c r="AB74"/>
  <c r="AG74"/>
  <c r="AH74"/>
  <c r="AI74"/>
  <c r="AJ74"/>
  <c r="AK74"/>
  <c r="AM74"/>
  <c r="AN74"/>
  <c r="AO74"/>
  <c r="AP74"/>
  <c r="AQ74"/>
  <c r="A75"/>
  <c r="B75"/>
  <c r="C75"/>
  <c r="D75"/>
  <c r="E75"/>
  <c r="F75"/>
  <c r="G75"/>
  <c r="X75"/>
  <c r="AB75"/>
  <c r="AG75"/>
  <c r="AH75"/>
  <c r="AI75"/>
  <c r="AJ75"/>
  <c r="AK75"/>
  <c r="AM75"/>
  <c r="AN75"/>
  <c r="AO75"/>
  <c r="AP75"/>
  <c r="AQ75"/>
  <c r="A76"/>
  <c r="B76"/>
  <c r="C76"/>
  <c r="D76"/>
  <c r="E76"/>
  <c r="F76"/>
  <c r="G76"/>
  <c r="X76"/>
  <c r="AB76"/>
  <c r="AM76"/>
  <c r="AN76"/>
  <c r="AO76"/>
  <c r="AP76"/>
  <c r="AQ76"/>
  <c r="A77"/>
  <c r="B77"/>
  <c r="C77"/>
  <c r="D77"/>
  <c r="E77"/>
  <c r="F77"/>
  <c r="W77" s="1"/>
  <c r="Y77" s="1"/>
  <c r="Z77" s="1"/>
  <c r="G77"/>
  <c r="X77"/>
  <c r="AB77"/>
  <c r="AF77"/>
  <c r="AG77"/>
  <c r="AH77"/>
  <c r="AI77"/>
  <c r="AJ77"/>
  <c r="AK77"/>
  <c r="AL77"/>
  <c r="AM77"/>
  <c r="AN77"/>
  <c r="AO77"/>
  <c r="AP77"/>
  <c r="AQ77"/>
  <c r="A78"/>
  <c r="B78"/>
  <c r="C78"/>
  <c r="D78"/>
  <c r="E78"/>
  <c r="F78"/>
  <c r="G78"/>
  <c r="X78"/>
  <c r="AB78"/>
  <c r="AF78"/>
  <c r="AG78"/>
  <c r="AH78"/>
  <c r="AI78"/>
  <c r="AJ78"/>
  <c r="AK78"/>
  <c r="AL78"/>
  <c r="AM78"/>
  <c r="AN78"/>
  <c r="AO78"/>
  <c r="AP78"/>
  <c r="AQ78"/>
  <c r="A79"/>
  <c r="B79"/>
  <c r="C79"/>
  <c r="D79"/>
  <c r="E79"/>
  <c r="F79"/>
  <c r="G79"/>
  <c r="X79"/>
  <c r="AB79"/>
  <c r="AF79"/>
  <c r="AG79"/>
  <c r="AH79"/>
  <c r="AI79"/>
  <c r="AJ79"/>
  <c r="AK79"/>
  <c r="AL79"/>
  <c r="AM79"/>
  <c r="AN79"/>
  <c r="AO79"/>
  <c r="AP79"/>
  <c r="AQ79"/>
  <c r="A80"/>
  <c r="B80"/>
  <c r="C80"/>
  <c r="D80"/>
  <c r="E80"/>
  <c r="F80"/>
  <c r="G80"/>
  <c r="X80"/>
  <c r="AB80"/>
  <c r="AF80"/>
  <c r="AG80"/>
  <c r="AH80"/>
  <c r="AI80"/>
  <c r="AJ80"/>
  <c r="AK80"/>
  <c r="AL80"/>
  <c r="AM80"/>
  <c r="AN80"/>
  <c r="AO80"/>
  <c r="AP80"/>
  <c r="AQ80"/>
  <c r="A81"/>
  <c r="B81"/>
  <c r="C81"/>
  <c r="D81"/>
  <c r="E81"/>
  <c r="F81"/>
  <c r="W81" s="1"/>
  <c r="Y81" s="1"/>
  <c r="Z81" s="1"/>
  <c r="G81"/>
  <c r="X81"/>
  <c r="AB81"/>
  <c r="A82"/>
  <c r="B82"/>
  <c r="C82"/>
  <c r="D82"/>
  <c r="E82"/>
  <c r="F82"/>
  <c r="G82"/>
  <c r="X82"/>
  <c r="AB82"/>
  <c r="A83"/>
  <c r="B83"/>
  <c r="C83"/>
  <c r="D83"/>
  <c r="E83"/>
  <c r="F83"/>
  <c r="W83" s="1"/>
  <c r="Y83" s="1"/>
  <c r="Z83" s="1"/>
  <c r="G83"/>
  <c r="X83"/>
  <c r="AB83"/>
  <c r="A84"/>
  <c r="B84"/>
  <c r="C84"/>
  <c r="D84"/>
  <c r="E84"/>
  <c r="F84"/>
  <c r="G84"/>
  <c r="X84"/>
  <c r="AB84"/>
  <c r="AE84"/>
  <c r="AF84"/>
  <c r="AG84"/>
  <c r="AH84"/>
  <c r="AI84"/>
  <c r="AJ84"/>
  <c r="AK84"/>
  <c r="AL84"/>
  <c r="AM84"/>
  <c r="AN84"/>
  <c r="AO84"/>
  <c r="AP84"/>
  <c r="AQ84"/>
  <c r="D90"/>
  <c r="E90"/>
  <c r="F90"/>
  <c r="G90"/>
  <c r="H90"/>
  <c r="I90"/>
  <c r="J90"/>
  <c r="K90"/>
  <c r="L90"/>
  <c r="M90"/>
  <c r="N90"/>
  <c r="O90"/>
  <c r="P90"/>
  <c r="Q90"/>
  <c r="R90"/>
  <c r="S90"/>
  <c r="T90"/>
  <c r="U90"/>
  <c r="C5" i="17"/>
  <c r="D5" s="1"/>
  <c r="F5" s="1"/>
  <c r="G5" s="1"/>
  <c r="H5" s="1"/>
  <c r="I5" s="1"/>
  <c r="J5" s="1"/>
  <c r="K5" s="1"/>
  <c r="L5" s="1"/>
  <c r="M5" s="1"/>
  <c r="N5" s="1"/>
  <c r="O5" s="1"/>
  <c r="A9"/>
  <c r="A10" s="1"/>
  <c r="A11" s="1"/>
  <c r="A12" s="1"/>
  <c r="A13" s="1"/>
  <c r="A14" s="1"/>
  <c r="A15" s="1"/>
  <c r="A16" s="1"/>
  <c r="A17" s="1"/>
  <c r="A18" s="1"/>
  <c r="A19" s="1"/>
  <c r="A20" s="1"/>
  <c r="A21" s="1"/>
  <c r="A22" s="1"/>
  <c r="A23" s="1"/>
  <c r="A24" s="1"/>
  <c r="A25" s="1"/>
  <c r="C12" i="11"/>
  <c r="D12"/>
  <c r="E12"/>
  <c r="F12"/>
  <c r="G12"/>
  <c r="H12"/>
  <c r="I12"/>
  <c r="J12"/>
  <c r="K12"/>
  <c r="L12"/>
  <c r="M12"/>
  <c r="N12"/>
  <c r="O12"/>
  <c r="P12"/>
  <c r="Q12"/>
  <c r="R12"/>
  <c r="S12"/>
  <c r="C13"/>
  <c r="D13"/>
  <c r="E13"/>
  <c r="F13"/>
  <c r="G13"/>
  <c r="H13"/>
  <c r="J13"/>
  <c r="K13"/>
  <c r="L13"/>
  <c r="M13"/>
  <c r="N13"/>
  <c r="O13"/>
  <c r="P13"/>
  <c r="Q13"/>
  <c r="R13"/>
  <c r="S13"/>
  <c r="A15"/>
  <c r="A16"/>
  <c r="A17"/>
  <c r="A18"/>
  <c r="A19"/>
  <c r="A20"/>
  <c r="A21"/>
  <c r="A22"/>
  <c r="A23"/>
  <c r="A24"/>
  <c r="A25"/>
  <c r="A26"/>
  <c r="A27"/>
  <c r="A28"/>
  <c r="A29"/>
  <c r="A30"/>
  <c r="A31"/>
  <c r="A32"/>
  <c r="A33"/>
  <c r="A34"/>
  <c r="A35"/>
  <c r="A36"/>
  <c r="A37"/>
  <c r="A38"/>
  <c r="A39"/>
  <c r="A40"/>
  <c r="A41"/>
  <c r="A42"/>
  <c r="A43"/>
  <c r="A44"/>
  <c r="A45"/>
  <c r="A46"/>
  <c r="A47"/>
  <c r="A48"/>
  <c r="B50"/>
  <c r="C50"/>
  <c r="D50"/>
  <c r="E50"/>
  <c r="F50"/>
  <c r="G50"/>
  <c r="C25" i="10"/>
  <c r="E35"/>
  <c r="F35"/>
  <c r="G35"/>
  <c r="H35"/>
  <c r="I35"/>
  <c r="J35"/>
  <c r="K35"/>
  <c r="L35"/>
  <c r="M35"/>
  <c r="N35"/>
  <c r="O35"/>
  <c r="P35"/>
  <c r="Q35"/>
  <c r="R35"/>
  <c r="S35"/>
  <c r="T35"/>
  <c r="U35"/>
  <c r="D36"/>
  <c r="D74" s="1"/>
  <c r="D111" s="1"/>
  <c r="E36"/>
  <c r="F36"/>
  <c r="F74" s="1"/>
  <c r="F111" s="1"/>
  <c r="G36"/>
  <c r="H36"/>
  <c r="H74" s="1"/>
  <c r="H111" s="1"/>
  <c r="I36"/>
  <c r="I74" s="1"/>
  <c r="I111" s="1"/>
  <c r="J36"/>
  <c r="J74" s="1"/>
  <c r="J111" s="1"/>
  <c r="K36"/>
  <c r="K74" s="1"/>
  <c r="L36"/>
  <c r="L74" s="1"/>
  <c r="L111" s="1"/>
  <c r="M36"/>
  <c r="M74" s="1"/>
  <c r="N36"/>
  <c r="N74" s="1"/>
  <c r="N111" s="1"/>
  <c r="O36"/>
  <c r="O74" s="1"/>
  <c r="P36"/>
  <c r="P74" s="1"/>
  <c r="P111" s="1"/>
  <c r="Q36"/>
  <c r="Q74" s="1"/>
  <c r="Q111" s="1"/>
  <c r="R36"/>
  <c r="R74" s="1"/>
  <c r="R111" s="1"/>
  <c r="S36"/>
  <c r="S74" s="1"/>
  <c r="T36"/>
  <c r="T74" s="1"/>
  <c r="T111" s="1"/>
  <c r="U36"/>
  <c r="U74" s="1"/>
  <c r="D37"/>
  <c r="D75" s="1"/>
  <c r="W75" s="1"/>
  <c r="E37"/>
  <c r="F37"/>
  <c r="F75" s="1"/>
  <c r="G37"/>
  <c r="H37"/>
  <c r="I37"/>
  <c r="J37"/>
  <c r="J75" s="1"/>
  <c r="K37"/>
  <c r="K75" s="1"/>
  <c r="L37"/>
  <c r="L75" s="1"/>
  <c r="M37"/>
  <c r="N37"/>
  <c r="N75" s="1"/>
  <c r="O37"/>
  <c r="P37"/>
  <c r="P75" s="1"/>
  <c r="Q37"/>
  <c r="R37"/>
  <c r="R75" s="1"/>
  <c r="S37"/>
  <c r="S75" s="1"/>
  <c r="T37"/>
  <c r="AP75" s="1"/>
  <c r="U37"/>
  <c r="V37"/>
  <c r="D38"/>
  <c r="E38"/>
  <c r="F38"/>
  <c r="G38"/>
  <c r="H38"/>
  <c r="I38"/>
  <c r="I76" s="1"/>
  <c r="J38"/>
  <c r="K38"/>
  <c r="K76" s="1"/>
  <c r="L38"/>
  <c r="M38"/>
  <c r="N38"/>
  <c r="O38"/>
  <c r="O76" s="1"/>
  <c r="P38"/>
  <c r="Q38"/>
  <c r="Q76" s="1"/>
  <c r="R38"/>
  <c r="S38"/>
  <c r="S76" s="1"/>
  <c r="T38"/>
  <c r="U38"/>
  <c r="V38"/>
  <c r="D39"/>
  <c r="D77" s="1"/>
  <c r="W77" s="1"/>
  <c r="E39"/>
  <c r="F39"/>
  <c r="F77" s="1"/>
  <c r="G39"/>
  <c r="H39"/>
  <c r="H77" s="1"/>
  <c r="I39"/>
  <c r="I77" s="1"/>
  <c r="J39"/>
  <c r="J77" s="1"/>
  <c r="K39"/>
  <c r="K77" s="1"/>
  <c r="L39"/>
  <c r="M39"/>
  <c r="N39"/>
  <c r="N77" s="1"/>
  <c r="O39"/>
  <c r="P39"/>
  <c r="P77" s="1"/>
  <c r="Q39"/>
  <c r="Q77" s="1"/>
  <c r="R39"/>
  <c r="R77" s="1"/>
  <c r="S39"/>
  <c r="AJ77" s="1"/>
  <c r="T39"/>
  <c r="T77" s="1"/>
  <c r="U39"/>
  <c r="V39"/>
  <c r="D40"/>
  <c r="E40"/>
  <c r="E78" s="1"/>
  <c r="F40"/>
  <c r="F78" s="1"/>
  <c r="G40"/>
  <c r="H40"/>
  <c r="H78" s="1"/>
  <c r="I40"/>
  <c r="I78" s="1"/>
  <c r="J40"/>
  <c r="K40"/>
  <c r="K78" s="1"/>
  <c r="L40"/>
  <c r="L78" s="1"/>
  <c r="M40"/>
  <c r="M78" s="1"/>
  <c r="N40"/>
  <c r="N78" s="1"/>
  <c r="O40"/>
  <c r="P40"/>
  <c r="Q40"/>
  <c r="Q78" s="1"/>
  <c r="R40"/>
  <c r="R78" s="1"/>
  <c r="S40"/>
  <c r="S78" s="1"/>
  <c r="T40"/>
  <c r="T78" s="1"/>
  <c r="U40"/>
  <c r="U78" s="1"/>
  <c r="V40"/>
  <c r="D41"/>
  <c r="E41"/>
  <c r="F41"/>
  <c r="F79" s="1"/>
  <c r="G41"/>
  <c r="G79" s="1"/>
  <c r="H41"/>
  <c r="AF79" s="1"/>
  <c r="I41"/>
  <c r="J41"/>
  <c r="J79" s="1"/>
  <c r="K41"/>
  <c r="L41"/>
  <c r="L79" s="1"/>
  <c r="M41"/>
  <c r="N41"/>
  <c r="N79" s="1"/>
  <c r="O41"/>
  <c r="O79" s="1"/>
  <c r="P41"/>
  <c r="P79" s="1"/>
  <c r="Q41"/>
  <c r="R41"/>
  <c r="R79" s="1"/>
  <c r="S41"/>
  <c r="T41"/>
  <c r="AJ79" s="1"/>
  <c r="U41"/>
  <c r="U79" s="1"/>
  <c r="V41"/>
  <c r="D42"/>
  <c r="E42"/>
  <c r="E80" s="1"/>
  <c r="F42"/>
  <c r="F80" s="1"/>
  <c r="G42"/>
  <c r="G80" s="1"/>
  <c r="H42"/>
  <c r="H80" s="1"/>
  <c r="I42"/>
  <c r="I80" s="1"/>
  <c r="J42"/>
  <c r="K42"/>
  <c r="K80" s="1"/>
  <c r="L42"/>
  <c r="L80" s="1"/>
  <c r="M42"/>
  <c r="N42"/>
  <c r="N80" s="1"/>
  <c r="O42"/>
  <c r="O80" s="1"/>
  <c r="P42"/>
  <c r="Q42"/>
  <c r="Q80" s="1"/>
  <c r="R42"/>
  <c r="R80" s="1"/>
  <c r="S42"/>
  <c r="T42"/>
  <c r="T80" s="1"/>
  <c r="U42"/>
  <c r="U80" s="1"/>
  <c r="V42"/>
  <c r="D43"/>
  <c r="D81" s="1"/>
  <c r="W81" s="1"/>
  <c r="E43"/>
  <c r="F43"/>
  <c r="F81" s="1"/>
  <c r="G43"/>
  <c r="AL81" s="1"/>
  <c r="H43"/>
  <c r="H81" s="1"/>
  <c r="I43"/>
  <c r="I81" s="1"/>
  <c r="J43"/>
  <c r="J81" s="1"/>
  <c r="K43"/>
  <c r="L43"/>
  <c r="L81" s="1"/>
  <c r="M43"/>
  <c r="N43"/>
  <c r="N81" s="1"/>
  <c r="O43"/>
  <c r="P43"/>
  <c r="P81" s="1"/>
  <c r="Q43"/>
  <c r="Q81" s="1"/>
  <c r="R43"/>
  <c r="R81" s="1"/>
  <c r="S43"/>
  <c r="T43"/>
  <c r="U43"/>
  <c r="V43"/>
  <c r="D44"/>
  <c r="E44"/>
  <c r="E82" s="1"/>
  <c r="F44"/>
  <c r="F82" s="1"/>
  <c r="G44"/>
  <c r="G82" s="1"/>
  <c r="H44"/>
  <c r="H82" s="1"/>
  <c r="I44"/>
  <c r="I82" s="1"/>
  <c r="J44"/>
  <c r="K44"/>
  <c r="K82" s="1"/>
  <c r="L44"/>
  <c r="L82" s="1"/>
  <c r="M44"/>
  <c r="M82" s="1"/>
  <c r="N44"/>
  <c r="N82" s="1"/>
  <c r="O44"/>
  <c r="P44"/>
  <c r="Q44"/>
  <c r="R44"/>
  <c r="R82" s="1"/>
  <c r="S44"/>
  <c r="T44"/>
  <c r="T82" s="1"/>
  <c r="U44"/>
  <c r="U82" s="1"/>
  <c r="V44"/>
  <c r="D45"/>
  <c r="D83" s="1"/>
  <c r="W83" s="1"/>
  <c r="E45"/>
  <c r="F45"/>
  <c r="F83" s="1"/>
  <c r="G45"/>
  <c r="G83" s="1"/>
  <c r="H45"/>
  <c r="H83" s="1"/>
  <c r="I45"/>
  <c r="J45"/>
  <c r="J83" s="1"/>
  <c r="K45"/>
  <c r="L45"/>
  <c r="L83" s="1"/>
  <c r="M45"/>
  <c r="N45"/>
  <c r="O45"/>
  <c r="P45"/>
  <c r="P83" s="1"/>
  <c r="Q45"/>
  <c r="R45"/>
  <c r="R83" s="1"/>
  <c r="S45"/>
  <c r="S83" s="1"/>
  <c r="T45"/>
  <c r="T83" s="1"/>
  <c r="U45"/>
  <c r="U83" s="1"/>
  <c r="V45"/>
  <c r="D46"/>
  <c r="E46"/>
  <c r="E84" s="1"/>
  <c r="F46"/>
  <c r="F84" s="1"/>
  <c r="G46"/>
  <c r="G84" s="1"/>
  <c r="H46"/>
  <c r="H84" s="1"/>
  <c r="I46"/>
  <c r="I84" s="1"/>
  <c r="J46"/>
  <c r="K46"/>
  <c r="K84" s="1"/>
  <c r="L46"/>
  <c r="L84" s="1"/>
  <c r="M46"/>
  <c r="M84" s="1"/>
  <c r="N46"/>
  <c r="N84" s="1"/>
  <c r="O46"/>
  <c r="O84" s="1"/>
  <c r="P46"/>
  <c r="Q46"/>
  <c r="Q84" s="1"/>
  <c r="R46"/>
  <c r="R84" s="1"/>
  <c r="S46"/>
  <c r="T46"/>
  <c r="T84" s="1"/>
  <c r="U46"/>
  <c r="U84" s="1"/>
  <c r="V46"/>
  <c r="D47"/>
  <c r="D85" s="1"/>
  <c r="W85" s="1"/>
  <c r="Y85" s="1"/>
  <c r="E47"/>
  <c r="E85" s="1"/>
  <c r="F47"/>
  <c r="F85" s="1"/>
  <c r="G47"/>
  <c r="H47"/>
  <c r="H85" s="1"/>
  <c r="I47"/>
  <c r="J47"/>
  <c r="J85" s="1"/>
  <c r="K47"/>
  <c r="L47"/>
  <c r="L85" s="1"/>
  <c r="M47"/>
  <c r="M85" s="1"/>
  <c r="N47"/>
  <c r="AN85" s="1"/>
  <c r="O47"/>
  <c r="P47"/>
  <c r="P85" s="1"/>
  <c r="Q47"/>
  <c r="R47"/>
  <c r="R85" s="1"/>
  <c r="S47"/>
  <c r="T47"/>
  <c r="U47"/>
  <c r="V47"/>
  <c r="D48"/>
  <c r="E48"/>
  <c r="E86" s="1"/>
  <c r="F48"/>
  <c r="F86" s="1"/>
  <c r="G48"/>
  <c r="G86" s="1"/>
  <c r="H48"/>
  <c r="H86" s="1"/>
  <c r="I48"/>
  <c r="I86" s="1"/>
  <c r="J48"/>
  <c r="K48"/>
  <c r="K86" s="1"/>
  <c r="L48"/>
  <c r="L86" s="1"/>
  <c r="M48"/>
  <c r="M86" s="1"/>
  <c r="N48"/>
  <c r="N86" s="1"/>
  <c r="O48"/>
  <c r="O86" s="1"/>
  <c r="P48"/>
  <c r="Q48"/>
  <c r="R48"/>
  <c r="R86" s="1"/>
  <c r="S48"/>
  <c r="T48"/>
  <c r="T86" s="1"/>
  <c r="U48"/>
  <c r="U86" s="1"/>
  <c r="V48"/>
  <c r="D49"/>
  <c r="D87" s="1"/>
  <c r="W87" s="1"/>
  <c r="E49"/>
  <c r="F49"/>
  <c r="F87" s="1"/>
  <c r="G49"/>
  <c r="H49"/>
  <c r="AF87" s="1"/>
  <c r="I49"/>
  <c r="J49"/>
  <c r="J87" s="1"/>
  <c r="K49"/>
  <c r="K87" s="1"/>
  <c r="L49"/>
  <c r="L87" s="1"/>
  <c r="M49"/>
  <c r="N49"/>
  <c r="O49"/>
  <c r="O87" s="1"/>
  <c r="P49"/>
  <c r="P87" s="1"/>
  <c r="Q49"/>
  <c r="Q87" s="1"/>
  <c r="R49"/>
  <c r="R87" s="1"/>
  <c r="S49"/>
  <c r="AP87" s="1"/>
  <c r="T49"/>
  <c r="T87" s="1"/>
  <c r="U49"/>
  <c r="V49"/>
  <c r="D50"/>
  <c r="E50"/>
  <c r="E88" s="1"/>
  <c r="F50"/>
  <c r="F88" s="1"/>
  <c r="G50"/>
  <c r="H50"/>
  <c r="H88" s="1"/>
  <c r="I50"/>
  <c r="J50"/>
  <c r="K50"/>
  <c r="K88" s="1"/>
  <c r="L50"/>
  <c r="L88" s="1"/>
  <c r="M50"/>
  <c r="M88" s="1"/>
  <c r="N50"/>
  <c r="N88" s="1"/>
  <c r="O50"/>
  <c r="O88" s="1"/>
  <c r="P50"/>
  <c r="Q50"/>
  <c r="Q88" s="1"/>
  <c r="R50"/>
  <c r="R88" s="1"/>
  <c r="S50"/>
  <c r="S88" s="1"/>
  <c r="T50"/>
  <c r="T88" s="1"/>
  <c r="U50"/>
  <c r="U88" s="1"/>
  <c r="V50"/>
  <c r="D51"/>
  <c r="D89" s="1"/>
  <c r="W89" s="1"/>
  <c r="Y89" s="1"/>
  <c r="E51"/>
  <c r="E89" s="1"/>
  <c r="F51"/>
  <c r="F89" s="1"/>
  <c r="G51"/>
  <c r="H51"/>
  <c r="I51"/>
  <c r="J51"/>
  <c r="J89" s="1"/>
  <c r="K51"/>
  <c r="L51"/>
  <c r="L89" s="1"/>
  <c r="M51"/>
  <c r="M89" s="1"/>
  <c r="N51"/>
  <c r="AH89" s="1"/>
  <c r="O51"/>
  <c r="P51"/>
  <c r="P89" s="1"/>
  <c r="Q51"/>
  <c r="R51"/>
  <c r="R89" s="1"/>
  <c r="S51"/>
  <c r="T51"/>
  <c r="U51"/>
  <c r="U89" s="1"/>
  <c r="V51"/>
  <c r="D52"/>
  <c r="E52"/>
  <c r="E90" s="1"/>
  <c r="F52"/>
  <c r="F90" s="1"/>
  <c r="G52"/>
  <c r="H52"/>
  <c r="H90" s="1"/>
  <c r="I52"/>
  <c r="J52"/>
  <c r="K52"/>
  <c r="K90" s="1"/>
  <c r="L52"/>
  <c r="L90" s="1"/>
  <c r="M52"/>
  <c r="M90" s="1"/>
  <c r="N52"/>
  <c r="N90" s="1"/>
  <c r="O52"/>
  <c r="P52"/>
  <c r="Q52"/>
  <c r="Q90" s="1"/>
  <c r="R52"/>
  <c r="R90" s="1"/>
  <c r="S52"/>
  <c r="T52"/>
  <c r="T90" s="1"/>
  <c r="U52"/>
  <c r="U90" s="1"/>
  <c r="V52"/>
  <c r="D53"/>
  <c r="D91" s="1"/>
  <c r="W91" s="1"/>
  <c r="E53"/>
  <c r="E91" s="1"/>
  <c r="F53"/>
  <c r="F91" s="1"/>
  <c r="G53"/>
  <c r="H53"/>
  <c r="I53"/>
  <c r="J53"/>
  <c r="K53"/>
  <c r="K91" s="1"/>
  <c r="L53"/>
  <c r="L91" s="1"/>
  <c r="M53"/>
  <c r="N53"/>
  <c r="N91" s="1"/>
  <c r="O53"/>
  <c r="P53"/>
  <c r="P91" s="1"/>
  <c r="Q53"/>
  <c r="R53"/>
  <c r="R91" s="1"/>
  <c r="S53"/>
  <c r="S91" s="1"/>
  <c r="T53"/>
  <c r="U53"/>
  <c r="V53"/>
  <c r="D54"/>
  <c r="E54"/>
  <c r="E92" s="1"/>
  <c r="F54"/>
  <c r="F92" s="1"/>
  <c r="G54"/>
  <c r="G92" s="1"/>
  <c r="H54"/>
  <c r="H92" s="1"/>
  <c r="I54"/>
  <c r="I92" s="1"/>
  <c r="J54"/>
  <c r="K54"/>
  <c r="K92" s="1"/>
  <c r="L54"/>
  <c r="L92" s="1"/>
  <c r="M54"/>
  <c r="N54"/>
  <c r="N92" s="1"/>
  <c r="O54"/>
  <c r="O92" s="1"/>
  <c r="P54"/>
  <c r="Q54"/>
  <c r="Q92" s="1"/>
  <c r="R54"/>
  <c r="R92" s="1"/>
  <c r="S54"/>
  <c r="S92" s="1"/>
  <c r="T54"/>
  <c r="T92" s="1"/>
  <c r="U54"/>
  <c r="U92" s="1"/>
  <c r="V54"/>
  <c r="D55"/>
  <c r="D93" s="1"/>
  <c r="W93" s="1"/>
  <c r="E55"/>
  <c r="E93" s="1"/>
  <c r="F55"/>
  <c r="F93" s="1"/>
  <c r="G55"/>
  <c r="H55"/>
  <c r="I55"/>
  <c r="J55"/>
  <c r="J93" s="1"/>
  <c r="K55"/>
  <c r="L55"/>
  <c r="L93" s="1"/>
  <c r="M55"/>
  <c r="M93" s="1"/>
  <c r="N55"/>
  <c r="N93" s="1"/>
  <c r="O55"/>
  <c r="P55"/>
  <c r="P93" s="1"/>
  <c r="Q55"/>
  <c r="R55"/>
  <c r="R93" s="1"/>
  <c r="S55"/>
  <c r="T55"/>
  <c r="U55"/>
  <c r="U93" s="1"/>
  <c r="V55"/>
  <c r="D56"/>
  <c r="E56"/>
  <c r="E94" s="1"/>
  <c r="F56"/>
  <c r="F94" s="1"/>
  <c r="G56"/>
  <c r="H56"/>
  <c r="H94" s="1"/>
  <c r="I56"/>
  <c r="I94" s="1"/>
  <c r="J56"/>
  <c r="K56"/>
  <c r="K94" s="1"/>
  <c r="L56"/>
  <c r="L94" s="1"/>
  <c r="M56"/>
  <c r="M94" s="1"/>
  <c r="N56"/>
  <c r="N94" s="1"/>
  <c r="O56"/>
  <c r="P56"/>
  <c r="Q56"/>
  <c r="Q94" s="1"/>
  <c r="R56"/>
  <c r="R94" s="1"/>
  <c r="S56"/>
  <c r="S94" s="1"/>
  <c r="T56"/>
  <c r="T94" s="1"/>
  <c r="U56"/>
  <c r="U94" s="1"/>
  <c r="V56"/>
  <c r="D57"/>
  <c r="D95" s="1"/>
  <c r="W95" s="1"/>
  <c r="E57"/>
  <c r="E95" s="1"/>
  <c r="F57"/>
  <c r="F95" s="1"/>
  <c r="G57"/>
  <c r="H57"/>
  <c r="H95" s="1"/>
  <c r="I57"/>
  <c r="J57"/>
  <c r="J95" s="1"/>
  <c r="K57"/>
  <c r="K95" s="1"/>
  <c r="L57"/>
  <c r="L95" s="1"/>
  <c r="M57"/>
  <c r="M95" s="1"/>
  <c r="N57"/>
  <c r="O57"/>
  <c r="P57"/>
  <c r="P95" s="1"/>
  <c r="Q57"/>
  <c r="R57"/>
  <c r="S57"/>
  <c r="S95" s="1"/>
  <c r="T57"/>
  <c r="T95" s="1"/>
  <c r="U57"/>
  <c r="V57"/>
  <c r="D58"/>
  <c r="D96" s="1"/>
  <c r="W96" s="1"/>
  <c r="E58"/>
  <c r="F58"/>
  <c r="F96" s="1"/>
  <c r="G58"/>
  <c r="H58"/>
  <c r="I58"/>
  <c r="I96" s="1"/>
  <c r="J58"/>
  <c r="K58"/>
  <c r="L58"/>
  <c r="L96" s="1"/>
  <c r="M58"/>
  <c r="M96" s="1"/>
  <c r="N58"/>
  <c r="N96" s="1"/>
  <c r="O58"/>
  <c r="O96" s="1"/>
  <c r="P58"/>
  <c r="P96" s="1"/>
  <c r="Q58"/>
  <c r="R58"/>
  <c r="R96" s="1"/>
  <c r="S58"/>
  <c r="T58"/>
  <c r="T96" s="1"/>
  <c r="U58"/>
  <c r="U96" s="1"/>
  <c r="V58"/>
  <c r="D59"/>
  <c r="D97" s="1"/>
  <c r="W97" s="1"/>
  <c r="E59"/>
  <c r="E97" s="1"/>
  <c r="F59"/>
  <c r="G59"/>
  <c r="G97" s="1"/>
  <c r="H59"/>
  <c r="I59"/>
  <c r="J59"/>
  <c r="K59"/>
  <c r="L59"/>
  <c r="L97" s="1"/>
  <c r="M59"/>
  <c r="M97" s="1"/>
  <c r="N59"/>
  <c r="N97" s="1"/>
  <c r="O59"/>
  <c r="O97" s="1"/>
  <c r="P59"/>
  <c r="P97" s="1"/>
  <c r="Q59"/>
  <c r="R59"/>
  <c r="S59"/>
  <c r="T59"/>
  <c r="T97" s="1"/>
  <c r="U59"/>
  <c r="U97" s="1"/>
  <c r="V59"/>
  <c r="D60"/>
  <c r="E60"/>
  <c r="E98" s="1"/>
  <c r="F60"/>
  <c r="G60"/>
  <c r="H60"/>
  <c r="I60"/>
  <c r="I98" s="1"/>
  <c r="J60"/>
  <c r="J98" s="1"/>
  <c r="K60"/>
  <c r="L60"/>
  <c r="M60"/>
  <c r="N60"/>
  <c r="N98" s="1"/>
  <c r="O60"/>
  <c r="P60"/>
  <c r="P98" s="1"/>
  <c r="Q60"/>
  <c r="Q98" s="1"/>
  <c r="R60"/>
  <c r="S60"/>
  <c r="T60"/>
  <c r="U60"/>
  <c r="U98" s="1"/>
  <c r="V60"/>
  <c r="D61"/>
  <c r="E61"/>
  <c r="E99" s="1"/>
  <c r="F61"/>
  <c r="F99" s="1"/>
  <c r="G61"/>
  <c r="H61"/>
  <c r="I61"/>
  <c r="J61"/>
  <c r="J99" s="1"/>
  <c r="K61"/>
  <c r="K99" s="1"/>
  <c r="L61"/>
  <c r="M61"/>
  <c r="M99" s="1"/>
  <c r="N61"/>
  <c r="N99" s="1"/>
  <c r="O61"/>
  <c r="P61"/>
  <c r="Q61"/>
  <c r="R61"/>
  <c r="R99" s="1"/>
  <c r="S61"/>
  <c r="S99" s="1"/>
  <c r="T61"/>
  <c r="U61"/>
  <c r="U99" s="1"/>
  <c r="V61"/>
  <c r="D62"/>
  <c r="E62"/>
  <c r="E100" s="1"/>
  <c r="F62"/>
  <c r="G62"/>
  <c r="G100" s="1"/>
  <c r="H62"/>
  <c r="H100" s="1"/>
  <c r="I62"/>
  <c r="I100" s="1"/>
  <c r="J62"/>
  <c r="K62"/>
  <c r="L62"/>
  <c r="M62"/>
  <c r="M100" s="1"/>
  <c r="N62"/>
  <c r="O62"/>
  <c r="O100" s="1"/>
  <c r="P62"/>
  <c r="P100" s="1"/>
  <c r="Q62"/>
  <c r="Q100" s="1"/>
  <c r="R62"/>
  <c r="S62"/>
  <c r="S100" s="1"/>
  <c r="T62"/>
  <c r="U62"/>
  <c r="U100" s="1"/>
  <c r="V62"/>
  <c r="D63"/>
  <c r="D101" s="1"/>
  <c r="W101" s="1"/>
  <c r="E63"/>
  <c r="E101" s="1"/>
  <c r="F63"/>
  <c r="G63"/>
  <c r="H63"/>
  <c r="I63"/>
  <c r="J63"/>
  <c r="K63"/>
  <c r="L63"/>
  <c r="L101" s="1"/>
  <c r="M63"/>
  <c r="M101" s="1"/>
  <c r="N63"/>
  <c r="N101" s="1"/>
  <c r="O63"/>
  <c r="P63"/>
  <c r="P101" s="1"/>
  <c r="Q63"/>
  <c r="R63"/>
  <c r="S63"/>
  <c r="T63"/>
  <c r="T101" s="1"/>
  <c r="U63"/>
  <c r="U101" s="1"/>
  <c r="V63"/>
  <c r="D64"/>
  <c r="E64"/>
  <c r="E102" s="1"/>
  <c r="F64"/>
  <c r="F102" s="1"/>
  <c r="G64"/>
  <c r="H64"/>
  <c r="H102" s="1"/>
  <c r="I64"/>
  <c r="I102" s="1"/>
  <c r="J64"/>
  <c r="K64"/>
  <c r="L64"/>
  <c r="M64"/>
  <c r="M102" s="1"/>
  <c r="N64"/>
  <c r="N102" s="1"/>
  <c r="O64"/>
  <c r="P64"/>
  <c r="P102" s="1"/>
  <c r="Q64"/>
  <c r="Q102" s="1"/>
  <c r="R64"/>
  <c r="S64"/>
  <c r="T64"/>
  <c r="U64"/>
  <c r="U102" s="1"/>
  <c r="V64"/>
  <c r="D65"/>
  <c r="E65"/>
  <c r="E103" s="1"/>
  <c r="F65"/>
  <c r="F103" s="1"/>
  <c r="G65"/>
  <c r="H65"/>
  <c r="I65"/>
  <c r="J65"/>
  <c r="J103" s="1"/>
  <c r="K65"/>
  <c r="K103" s="1"/>
  <c r="L65"/>
  <c r="M65"/>
  <c r="M103" s="1"/>
  <c r="N65"/>
  <c r="N103" s="1"/>
  <c r="O65"/>
  <c r="P65"/>
  <c r="Q65"/>
  <c r="R65"/>
  <c r="R103" s="1"/>
  <c r="S65"/>
  <c r="S103" s="1"/>
  <c r="T65"/>
  <c r="U65"/>
  <c r="U103" s="1"/>
  <c r="V65"/>
  <c r="D66"/>
  <c r="E66"/>
  <c r="E104" s="1"/>
  <c r="F66"/>
  <c r="G66"/>
  <c r="G104" s="1"/>
  <c r="H66"/>
  <c r="H104" s="1"/>
  <c r="I66"/>
  <c r="I104" s="1"/>
  <c r="J66"/>
  <c r="K66"/>
  <c r="L66"/>
  <c r="M66"/>
  <c r="M104" s="1"/>
  <c r="N66"/>
  <c r="O66"/>
  <c r="O104" s="1"/>
  <c r="P66"/>
  <c r="P104" s="1"/>
  <c r="Q66"/>
  <c r="Q104" s="1"/>
  <c r="R66"/>
  <c r="S66"/>
  <c r="S104" s="1"/>
  <c r="T66"/>
  <c r="U66"/>
  <c r="U104" s="1"/>
  <c r="V66"/>
  <c r="D67"/>
  <c r="D105" s="1"/>
  <c r="W105" s="1"/>
  <c r="E67"/>
  <c r="E105" s="1"/>
  <c r="F67"/>
  <c r="G67"/>
  <c r="H67"/>
  <c r="I67"/>
  <c r="J67"/>
  <c r="K67"/>
  <c r="L67"/>
  <c r="L105" s="1"/>
  <c r="M67"/>
  <c r="M105" s="1"/>
  <c r="N67"/>
  <c r="N105" s="1"/>
  <c r="O67"/>
  <c r="P67"/>
  <c r="P105" s="1"/>
  <c r="Q67"/>
  <c r="R67"/>
  <c r="S67"/>
  <c r="T67"/>
  <c r="U67"/>
  <c r="U105" s="1"/>
  <c r="V67"/>
  <c r="D68"/>
  <c r="E68"/>
  <c r="F68"/>
  <c r="F106" s="1"/>
  <c r="G68"/>
  <c r="H68"/>
  <c r="H106" s="1"/>
  <c r="I68"/>
  <c r="I106" s="1"/>
  <c r="J68"/>
  <c r="K68"/>
  <c r="L68"/>
  <c r="M68"/>
  <c r="M106" s="1"/>
  <c r="N68"/>
  <c r="N106" s="1"/>
  <c r="O68"/>
  <c r="P68"/>
  <c r="P106" s="1"/>
  <c r="Q68"/>
  <c r="Q106" s="1"/>
  <c r="R68"/>
  <c r="S68"/>
  <c r="T68"/>
  <c r="U68"/>
  <c r="U106" s="1"/>
  <c r="V68"/>
  <c r="D69"/>
  <c r="E69"/>
  <c r="E107" s="1"/>
  <c r="F69"/>
  <c r="F107" s="1"/>
  <c r="G69"/>
  <c r="H69"/>
  <c r="I69"/>
  <c r="J69"/>
  <c r="J107" s="1"/>
  <c r="K69"/>
  <c r="K107" s="1"/>
  <c r="L69"/>
  <c r="M69"/>
  <c r="M107" s="1"/>
  <c r="N69"/>
  <c r="N107" s="1"/>
  <c r="O69"/>
  <c r="P69"/>
  <c r="Q69"/>
  <c r="R69"/>
  <c r="R107" s="1"/>
  <c r="S69"/>
  <c r="S107" s="1"/>
  <c r="T69"/>
  <c r="U69"/>
  <c r="U107" s="1"/>
  <c r="V69"/>
  <c r="E74"/>
  <c r="E111" s="1"/>
  <c r="A75"/>
  <c r="B75"/>
  <c r="C75"/>
  <c r="E75"/>
  <c r="G75"/>
  <c r="I75"/>
  <c r="M75"/>
  <c r="O75"/>
  <c r="Q75"/>
  <c r="U75"/>
  <c r="AB75"/>
  <c r="AQ75"/>
  <c r="V75" s="1"/>
  <c r="A76"/>
  <c r="B76"/>
  <c r="C76"/>
  <c r="G76"/>
  <c r="AB76"/>
  <c r="AQ76"/>
  <c r="V76" s="1"/>
  <c r="A77"/>
  <c r="B77"/>
  <c r="C77"/>
  <c r="E77"/>
  <c r="G77"/>
  <c r="L77"/>
  <c r="M77"/>
  <c r="O77"/>
  <c r="S77"/>
  <c r="U77"/>
  <c r="AB77"/>
  <c r="AQ77"/>
  <c r="V77" s="1"/>
  <c r="A78"/>
  <c r="B78"/>
  <c r="C78"/>
  <c r="AB78"/>
  <c r="AQ78"/>
  <c r="V78" s="1"/>
  <c r="A79"/>
  <c r="B79"/>
  <c r="C79"/>
  <c r="D79"/>
  <c r="W79" s="1"/>
  <c r="E79"/>
  <c r="I79"/>
  <c r="K79"/>
  <c r="M79"/>
  <c r="Q79"/>
  <c r="S79"/>
  <c r="AB79"/>
  <c r="AH79"/>
  <c r="AQ79"/>
  <c r="V79" s="1"/>
  <c r="A80"/>
  <c r="B80"/>
  <c r="C80"/>
  <c r="S80"/>
  <c r="AB80"/>
  <c r="AQ80"/>
  <c r="V80" s="1"/>
  <c r="A81"/>
  <c r="B81"/>
  <c r="C81"/>
  <c r="E81"/>
  <c r="G81"/>
  <c r="K81"/>
  <c r="M81"/>
  <c r="O81"/>
  <c r="S81"/>
  <c r="U81"/>
  <c r="AB81"/>
  <c r="AQ81"/>
  <c r="V81" s="1"/>
  <c r="A82"/>
  <c r="B82"/>
  <c r="C82"/>
  <c r="Q82"/>
  <c r="AB82"/>
  <c r="AQ82"/>
  <c r="V82" s="1"/>
  <c r="A83"/>
  <c r="B83"/>
  <c r="C83"/>
  <c r="E83"/>
  <c r="I83"/>
  <c r="K83"/>
  <c r="M83"/>
  <c r="N83"/>
  <c r="O83"/>
  <c r="Q83"/>
  <c r="AB83"/>
  <c r="AQ83"/>
  <c r="V83" s="1"/>
  <c r="A84"/>
  <c r="B84"/>
  <c r="C84"/>
  <c r="S84"/>
  <c r="AB84"/>
  <c r="AQ84"/>
  <c r="V84" s="1"/>
  <c r="A85"/>
  <c r="B85"/>
  <c r="C85"/>
  <c r="G85"/>
  <c r="I85"/>
  <c r="K85"/>
  <c r="O85"/>
  <c r="Q85"/>
  <c r="S85"/>
  <c r="T85"/>
  <c r="U85"/>
  <c r="AB85"/>
  <c r="AQ85"/>
  <c r="V85" s="1"/>
  <c r="A86"/>
  <c r="B86"/>
  <c r="C86"/>
  <c r="Q86"/>
  <c r="AB86"/>
  <c r="AQ86"/>
  <c r="V86" s="1"/>
  <c r="A87"/>
  <c r="B87"/>
  <c r="C87"/>
  <c r="E87"/>
  <c r="G87"/>
  <c r="I87"/>
  <c r="M87"/>
  <c r="N87"/>
  <c r="S87"/>
  <c r="U87"/>
  <c r="AB87"/>
  <c r="AQ87"/>
  <c r="V87" s="1"/>
  <c r="A88"/>
  <c r="B88"/>
  <c r="C88"/>
  <c r="G88"/>
  <c r="AB88"/>
  <c r="AQ88"/>
  <c r="V88" s="1"/>
  <c r="A89"/>
  <c r="B89"/>
  <c r="C89"/>
  <c r="G89"/>
  <c r="I89"/>
  <c r="K89"/>
  <c r="O89"/>
  <c r="Q89"/>
  <c r="S89"/>
  <c r="AB89"/>
  <c r="AQ89"/>
  <c r="V89" s="1"/>
  <c r="A90"/>
  <c r="B90"/>
  <c r="C90"/>
  <c r="I90"/>
  <c r="AB90"/>
  <c r="AQ90"/>
  <c r="V90" s="1"/>
  <c r="A91"/>
  <c r="B91"/>
  <c r="C91"/>
  <c r="G91"/>
  <c r="I91"/>
  <c r="J91"/>
  <c r="M91"/>
  <c r="O91"/>
  <c r="Q91"/>
  <c r="U91"/>
  <c r="AB91"/>
  <c r="AQ91"/>
  <c r="V91" s="1"/>
  <c r="A92"/>
  <c r="B92"/>
  <c r="C92"/>
  <c r="AB92"/>
  <c r="AQ92"/>
  <c r="A93"/>
  <c r="B93"/>
  <c r="C93"/>
  <c r="G93"/>
  <c r="I93"/>
  <c r="K93"/>
  <c r="O93"/>
  <c r="Q93"/>
  <c r="S93"/>
  <c r="AB93"/>
  <c r="AF93"/>
  <c r="AQ93"/>
  <c r="A94"/>
  <c r="B94"/>
  <c r="C94"/>
  <c r="AB94"/>
  <c r="AQ94"/>
  <c r="A95"/>
  <c r="B95"/>
  <c r="C95"/>
  <c r="G95"/>
  <c r="I95"/>
  <c r="O95"/>
  <c r="Q95"/>
  <c r="R95"/>
  <c r="U95"/>
  <c r="AB95"/>
  <c r="AQ95"/>
  <c r="A96"/>
  <c r="B96"/>
  <c r="C96"/>
  <c r="H96"/>
  <c r="J96"/>
  <c r="S96"/>
  <c r="AB96"/>
  <c r="AQ96"/>
  <c r="A97"/>
  <c r="B97"/>
  <c r="C97"/>
  <c r="I97"/>
  <c r="K97"/>
  <c r="Q97"/>
  <c r="S97"/>
  <c r="AB97"/>
  <c r="AQ97"/>
  <c r="A98"/>
  <c r="B98"/>
  <c r="C98"/>
  <c r="D98"/>
  <c r="W98" s="1"/>
  <c r="F98"/>
  <c r="H98"/>
  <c r="L98"/>
  <c r="M98"/>
  <c r="R98"/>
  <c r="T98"/>
  <c r="AB98"/>
  <c r="AQ98"/>
  <c r="A99"/>
  <c r="B99"/>
  <c r="C99"/>
  <c r="G99"/>
  <c r="I99"/>
  <c r="O99"/>
  <c r="Q99"/>
  <c r="AB99"/>
  <c r="AQ99"/>
  <c r="A100"/>
  <c r="B100"/>
  <c r="C100"/>
  <c r="D100"/>
  <c r="W100" s="1"/>
  <c r="F100"/>
  <c r="J100"/>
  <c r="L100"/>
  <c r="N100"/>
  <c r="R100"/>
  <c r="T100"/>
  <c r="AB100"/>
  <c r="AQ100"/>
  <c r="A101"/>
  <c r="B101"/>
  <c r="C101"/>
  <c r="G101"/>
  <c r="I101"/>
  <c r="K101"/>
  <c r="O101"/>
  <c r="Q101"/>
  <c r="S101"/>
  <c r="AB101"/>
  <c r="AQ101"/>
  <c r="A102"/>
  <c r="B102"/>
  <c r="C102"/>
  <c r="D102"/>
  <c r="W102" s="1"/>
  <c r="J102"/>
  <c r="L102"/>
  <c r="R102"/>
  <c r="T102"/>
  <c r="AB102"/>
  <c r="AQ102"/>
  <c r="A103"/>
  <c r="B103"/>
  <c r="C103"/>
  <c r="G103"/>
  <c r="I103"/>
  <c r="O103"/>
  <c r="Q103"/>
  <c r="AB103"/>
  <c r="AQ103"/>
  <c r="A104"/>
  <c r="B104"/>
  <c r="C104"/>
  <c r="D104"/>
  <c r="W104" s="1"/>
  <c r="F104"/>
  <c r="J104"/>
  <c r="L104"/>
  <c r="N104"/>
  <c r="R104"/>
  <c r="T104"/>
  <c r="AB104"/>
  <c r="AQ104"/>
  <c r="A105"/>
  <c r="B105"/>
  <c r="C105"/>
  <c r="G105"/>
  <c r="I105"/>
  <c r="K105"/>
  <c r="O105"/>
  <c r="Q105"/>
  <c r="S105"/>
  <c r="AB105"/>
  <c r="AQ105"/>
  <c r="A106"/>
  <c r="B106"/>
  <c r="C106"/>
  <c r="D106"/>
  <c r="W106" s="1"/>
  <c r="J106"/>
  <c r="L106"/>
  <c r="R106"/>
  <c r="T106"/>
  <c r="AB106"/>
  <c r="AQ106"/>
  <c r="A107"/>
  <c r="B107"/>
  <c r="C107"/>
  <c r="G107"/>
  <c r="I107"/>
  <c r="O107"/>
  <c r="Q107"/>
  <c r="AB107"/>
  <c r="AQ107"/>
  <c r="G111"/>
  <c r="K111"/>
  <c r="M111"/>
  <c r="O111"/>
  <c r="S111"/>
  <c r="U111"/>
  <c r="A145"/>
  <c r="B145"/>
  <c r="C145"/>
  <c r="D145"/>
  <c r="E145"/>
  <c r="F145"/>
  <c r="G145"/>
  <c r="H145"/>
  <c r="I145"/>
  <c r="J145"/>
  <c r="K145"/>
  <c r="L145"/>
  <c r="M145"/>
  <c r="N145"/>
  <c r="O145"/>
  <c r="P145"/>
  <c r="Q145"/>
  <c r="R145"/>
  <c r="S145"/>
  <c r="T145"/>
  <c r="U145"/>
  <c r="V145"/>
  <c r="W145"/>
  <c r="X145"/>
  <c r="Y145"/>
  <c r="Z145"/>
  <c r="AB145"/>
  <c r="C5" i="4"/>
  <c r="D5" s="1"/>
  <c r="E5" s="1"/>
  <c r="F5" s="1"/>
  <c r="G5" s="1"/>
  <c r="H5" s="1"/>
  <c r="I5" s="1"/>
  <c r="J5" s="1"/>
  <c r="K5" s="1"/>
  <c r="L5" s="1"/>
  <c r="M5" s="1"/>
  <c r="N5" s="1"/>
  <c r="O5" s="1"/>
  <c r="P5" s="1"/>
  <c r="Q5" s="1"/>
  <c r="R5" s="1"/>
  <c r="S5" s="1"/>
  <c r="A8"/>
  <c r="A9" s="1"/>
  <c r="A10" s="1"/>
  <c r="A11" s="1"/>
  <c r="A12" s="1"/>
  <c r="A13" s="1"/>
  <c r="A14" s="1"/>
  <c r="A15" s="1"/>
  <c r="A16" s="1"/>
  <c r="A17" s="1"/>
  <c r="A18" s="1"/>
  <c r="A19" s="1"/>
  <c r="A20" s="1"/>
  <c r="A21" s="1"/>
  <c r="A22" s="1"/>
  <c r="A23" s="1"/>
  <c r="A24" s="1"/>
  <c r="A8" i="2"/>
  <c r="A9" s="1"/>
  <c r="A10" s="1"/>
  <c r="A11" s="1"/>
  <c r="A12" s="1"/>
  <c r="A13" s="1"/>
  <c r="A14" s="1"/>
  <c r="A15" s="1"/>
  <c r="A16" s="1"/>
  <c r="A17" s="1"/>
  <c r="A18" s="1"/>
  <c r="A19" s="1"/>
  <c r="A20" s="1"/>
  <c r="A21" s="1"/>
  <c r="A22" s="1"/>
  <c r="A23" s="1"/>
  <c r="A24" s="1"/>
  <c r="E33" i="18"/>
  <c r="V49"/>
  <c r="V50"/>
  <c r="V51"/>
  <c r="V52"/>
  <c r="W52"/>
  <c r="V53"/>
  <c r="V54"/>
  <c r="V55"/>
  <c r="V56"/>
  <c r="V57"/>
  <c r="V58"/>
  <c r="W58"/>
  <c r="E65"/>
  <c r="F65" s="1"/>
  <c r="G65" s="1"/>
  <c r="H65" s="1"/>
  <c r="I65" s="1"/>
  <c r="J65" s="1"/>
  <c r="K65" s="1"/>
  <c r="L65" s="1"/>
  <c r="M65" s="1"/>
  <c r="N65" s="1"/>
  <c r="O65" s="1"/>
  <c r="P65" s="1"/>
  <c r="Q65" s="1"/>
  <c r="R65" s="1"/>
  <c r="S65" s="1"/>
  <c r="T65" s="1"/>
  <c r="U65" s="1"/>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A80"/>
  <c r="B80"/>
  <c r="C80"/>
  <c r="AB80"/>
  <c r="A81"/>
  <c r="B81"/>
  <c r="C81"/>
  <c r="AB81"/>
  <c r="A82"/>
  <c r="B82"/>
  <c r="C82"/>
  <c r="AB82"/>
  <c r="A83"/>
  <c r="B83"/>
  <c r="C83"/>
  <c r="AB83"/>
  <c r="A84"/>
  <c r="B84"/>
  <c r="C84"/>
  <c r="AB84"/>
  <c r="A85"/>
  <c r="B85"/>
  <c r="C85"/>
  <c r="AB85"/>
  <c r="A86"/>
  <c r="B86"/>
  <c r="C86"/>
  <c r="AB86"/>
  <c r="A87"/>
  <c r="B87"/>
  <c r="C87"/>
  <c r="AB87"/>
  <c r="A88"/>
  <c r="B88"/>
  <c r="C88"/>
  <c r="AB88"/>
  <c r="A89"/>
  <c r="B89"/>
  <c r="C89"/>
  <c r="AB89"/>
  <c r="A90"/>
  <c r="B90"/>
  <c r="C90"/>
  <c r="AB90"/>
  <c r="A91"/>
  <c r="B91"/>
  <c r="C91"/>
  <c r="AB91"/>
  <c r="A92"/>
  <c r="B92"/>
  <c r="C92"/>
  <c r="AB92"/>
  <c r="K28" i="3"/>
  <c r="D33"/>
  <c r="E33" s="1"/>
  <c r="V35"/>
  <c r="Y35"/>
  <c r="Y36" s="1"/>
  <c r="Y37" s="1"/>
  <c r="Y38" s="1"/>
  <c r="Y39" s="1"/>
  <c r="Y40" s="1"/>
  <c r="Y41" s="1"/>
  <c r="Y42" s="1"/>
  <c r="Y43" s="1"/>
  <c r="Y44" s="1"/>
  <c r="Y45" s="1"/>
  <c r="Y46" s="1"/>
  <c r="Y47" s="1"/>
  <c r="Y48" s="1"/>
  <c r="Y49" s="1"/>
  <c r="Y50" s="1"/>
  <c r="Y51" s="1"/>
  <c r="V36"/>
  <c r="V37"/>
  <c r="V38"/>
  <c r="V39"/>
  <c r="V40"/>
  <c r="V41"/>
  <c r="V42"/>
  <c r="V43"/>
  <c r="V44"/>
  <c r="V45"/>
  <c r="V46"/>
  <c r="V47"/>
  <c r="V48"/>
  <c r="V49"/>
  <c r="V50"/>
  <c r="V51"/>
  <c r="V52"/>
  <c r="W52"/>
  <c r="V58"/>
  <c r="W58"/>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A80"/>
  <c r="B80"/>
  <c r="C80"/>
  <c r="AB80"/>
  <c r="A81"/>
  <c r="B81"/>
  <c r="C81"/>
  <c r="AB81"/>
  <c r="B82"/>
  <c r="AB82"/>
  <c r="A83"/>
  <c r="B83"/>
  <c r="C83"/>
  <c r="AB83"/>
  <c r="A84"/>
  <c r="B84"/>
  <c r="C84"/>
  <c r="AB84"/>
  <c r="A85"/>
  <c r="A86"/>
  <c r="A87"/>
  <c r="A88"/>
  <c r="A89"/>
  <c r="A90"/>
  <c r="D32" i="1"/>
  <c r="V33"/>
  <c r="V34"/>
  <c r="V35"/>
  <c r="V36"/>
  <c r="V37"/>
  <c r="V38"/>
  <c r="V39"/>
  <c r="V40"/>
  <c r="V41"/>
  <c r="V42"/>
  <c r="V43"/>
  <c r="V44"/>
  <c r="V45"/>
  <c r="V46"/>
  <c r="V47"/>
  <c r="V48"/>
  <c r="V49"/>
  <c r="V50"/>
  <c r="V51"/>
  <c r="V57"/>
  <c r="W57"/>
  <c r="D66"/>
  <c r="D97" s="1"/>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A80"/>
  <c r="B80"/>
  <c r="C80"/>
  <c r="AB80"/>
  <c r="A81"/>
  <c r="B81"/>
  <c r="C81"/>
  <c r="AB81"/>
  <c r="A82"/>
  <c r="B82"/>
  <c r="C82"/>
  <c r="AB82"/>
  <c r="A83"/>
  <c r="B83"/>
  <c r="C83"/>
  <c r="AB83"/>
  <c r="A84"/>
  <c r="B84"/>
  <c r="C84"/>
  <c r="AB84"/>
  <c r="A85"/>
  <c r="B85"/>
  <c r="C85"/>
  <c r="AB85"/>
  <c r="A86"/>
  <c r="B86"/>
  <c r="C86"/>
  <c r="AB86"/>
  <c r="A87"/>
  <c r="B87"/>
  <c r="C87"/>
  <c r="AB87"/>
  <c r="A88"/>
  <c r="B88"/>
  <c r="C88"/>
  <c r="AB88"/>
  <c r="A89"/>
  <c r="B89"/>
  <c r="C89"/>
  <c r="AB89"/>
  <c r="A90"/>
  <c r="B90"/>
  <c r="C90"/>
  <c r="AB90"/>
  <c r="A91"/>
  <c r="AB91"/>
  <c r="D27" i="15"/>
  <c r="E27"/>
  <c r="F27"/>
  <c r="G27"/>
  <c r="H27"/>
  <c r="I27"/>
  <c r="J27"/>
  <c r="K27"/>
  <c r="L27"/>
  <c r="M27"/>
  <c r="N27"/>
  <c r="O27"/>
  <c r="P27"/>
  <c r="Q27"/>
  <c r="R27"/>
  <c r="S27"/>
  <c r="T27"/>
  <c r="U27"/>
  <c r="D28"/>
  <c r="D58" s="1"/>
  <c r="V28"/>
  <c r="D29"/>
  <c r="AE61" s="1"/>
  <c r="AQ61" s="1"/>
  <c r="V29"/>
  <c r="V30"/>
  <c r="V31"/>
  <c r="D32"/>
  <c r="D62" s="1"/>
  <c r="W62" s="1"/>
  <c r="AR62" s="1"/>
  <c r="V32"/>
  <c r="D33"/>
  <c r="AE65" s="1"/>
  <c r="AQ65" s="1"/>
  <c r="V65" s="1"/>
  <c r="V33"/>
  <c r="V34"/>
  <c r="V35"/>
  <c r="V36"/>
  <c r="V37"/>
  <c r="V38"/>
  <c r="V39"/>
  <c r="V40"/>
  <c r="V41"/>
  <c r="V42"/>
  <c r="V43"/>
  <c r="V44"/>
  <c r="V45"/>
  <c r="V46"/>
  <c r="W46"/>
  <c r="V52"/>
  <c r="W52"/>
  <c r="E54"/>
  <c r="F54"/>
  <c r="G54"/>
  <c r="H54"/>
  <c r="I54"/>
  <c r="J54"/>
  <c r="K54"/>
  <c r="L54"/>
  <c r="M54"/>
  <c r="N54"/>
  <c r="O54"/>
  <c r="P54"/>
  <c r="Q54"/>
  <c r="R54"/>
  <c r="S54"/>
  <c r="T54"/>
  <c r="U54"/>
  <c r="E55"/>
  <c r="F55"/>
  <c r="G55"/>
  <c r="H55"/>
  <c r="I55"/>
  <c r="J55"/>
  <c r="K55"/>
  <c r="L55"/>
  <c r="M55"/>
  <c r="N55"/>
  <c r="O55"/>
  <c r="P55"/>
  <c r="Q55"/>
  <c r="R55"/>
  <c r="S55"/>
  <c r="T55"/>
  <c r="U55"/>
  <c r="D57"/>
  <c r="E57"/>
  <c r="F57"/>
  <c r="G57"/>
  <c r="H57"/>
  <c r="I57"/>
  <c r="J57"/>
  <c r="K57"/>
  <c r="L57"/>
  <c r="M57"/>
  <c r="N57"/>
  <c r="O57"/>
  <c r="P57"/>
  <c r="Q57"/>
  <c r="R57"/>
  <c r="S57"/>
  <c r="T57"/>
  <c r="U57"/>
  <c r="A58"/>
  <c r="B58"/>
  <c r="C58"/>
  <c r="E58"/>
  <c r="E94" s="1"/>
  <c r="F58"/>
  <c r="F94" s="1"/>
  <c r="G58"/>
  <c r="G94" s="1"/>
  <c r="H58"/>
  <c r="H94" s="1"/>
  <c r="I58"/>
  <c r="I94" s="1"/>
  <c r="J58"/>
  <c r="J94" s="1"/>
  <c r="K58"/>
  <c r="K94" s="1"/>
  <c r="L58"/>
  <c r="L94" s="1"/>
  <c r="M58"/>
  <c r="M94" s="1"/>
  <c r="N58"/>
  <c r="N94" s="1"/>
  <c r="O58"/>
  <c r="O94" s="1"/>
  <c r="P58"/>
  <c r="Q58"/>
  <c r="Q94" s="1"/>
  <c r="R58"/>
  <c r="R94" s="1"/>
  <c r="S58"/>
  <c r="S94" s="1"/>
  <c r="T58"/>
  <c r="U58"/>
  <c r="U94" s="1"/>
  <c r="AB58"/>
  <c r="AF58"/>
  <c r="AG58"/>
  <c r="AH58"/>
  <c r="AI58"/>
  <c r="AJ58"/>
  <c r="AL58"/>
  <c r="AM58"/>
  <c r="AN58"/>
  <c r="AO58"/>
  <c r="AP58"/>
  <c r="A59"/>
  <c r="B59"/>
  <c r="C59"/>
  <c r="E59"/>
  <c r="F59"/>
  <c r="G59"/>
  <c r="H59"/>
  <c r="I59"/>
  <c r="J59"/>
  <c r="K59"/>
  <c r="L59"/>
  <c r="M59"/>
  <c r="N59"/>
  <c r="O59"/>
  <c r="P59"/>
  <c r="Q59"/>
  <c r="R59"/>
  <c r="S59"/>
  <c r="T59"/>
  <c r="U59"/>
  <c r="AB59"/>
  <c r="AF59"/>
  <c r="AG59"/>
  <c r="AH59"/>
  <c r="AI59"/>
  <c r="AJ59"/>
  <c r="AK59"/>
  <c r="AL59"/>
  <c r="AM59"/>
  <c r="AN59"/>
  <c r="AO59"/>
  <c r="AP59"/>
  <c r="AQ59"/>
  <c r="A60"/>
  <c r="B60"/>
  <c r="C60"/>
  <c r="E60"/>
  <c r="F60"/>
  <c r="G60"/>
  <c r="H60"/>
  <c r="I60"/>
  <c r="J60"/>
  <c r="K60"/>
  <c r="L60"/>
  <c r="M60"/>
  <c r="N60"/>
  <c r="O60"/>
  <c r="P60"/>
  <c r="Q60"/>
  <c r="R60"/>
  <c r="S60"/>
  <c r="T60"/>
  <c r="U60"/>
  <c r="AB60"/>
  <c r="AF60"/>
  <c r="AG60"/>
  <c r="AH60"/>
  <c r="AI60"/>
  <c r="AJ60"/>
  <c r="AK60"/>
  <c r="AL60"/>
  <c r="AM60"/>
  <c r="AN60"/>
  <c r="AO60"/>
  <c r="AP60"/>
  <c r="AQ60"/>
  <c r="A61"/>
  <c r="B61"/>
  <c r="C61"/>
  <c r="E61"/>
  <c r="F61"/>
  <c r="G61"/>
  <c r="H61"/>
  <c r="I61"/>
  <c r="J61"/>
  <c r="K61"/>
  <c r="L61"/>
  <c r="M61"/>
  <c r="N61"/>
  <c r="O61"/>
  <c r="P61"/>
  <c r="Q61"/>
  <c r="R61"/>
  <c r="S61"/>
  <c r="T61"/>
  <c r="U61"/>
  <c r="AB61"/>
  <c r="AF61"/>
  <c r="AG61"/>
  <c r="AH61"/>
  <c r="AI61"/>
  <c r="AJ61"/>
  <c r="AK61"/>
  <c r="AL61"/>
  <c r="AM61"/>
  <c r="AN61"/>
  <c r="AO61"/>
  <c r="AP61"/>
  <c r="A62"/>
  <c r="B62"/>
  <c r="C62"/>
  <c r="E62"/>
  <c r="F62"/>
  <c r="G62"/>
  <c r="H62"/>
  <c r="I62"/>
  <c r="J62"/>
  <c r="K62"/>
  <c r="L62"/>
  <c r="M62"/>
  <c r="N62"/>
  <c r="O62"/>
  <c r="P62"/>
  <c r="Q62"/>
  <c r="R62"/>
  <c r="S62"/>
  <c r="T62"/>
  <c r="U62"/>
  <c r="AB62"/>
  <c r="AE62"/>
  <c r="AQ62" s="1"/>
  <c r="AF62"/>
  <c r="AG62"/>
  <c r="AH62"/>
  <c r="AI62"/>
  <c r="AJ62"/>
  <c r="AL62"/>
  <c r="AM62"/>
  <c r="AN62"/>
  <c r="AO62"/>
  <c r="AP62"/>
  <c r="A63"/>
  <c r="B63"/>
  <c r="C63"/>
  <c r="E63"/>
  <c r="F63"/>
  <c r="G63"/>
  <c r="H63"/>
  <c r="I63"/>
  <c r="J63"/>
  <c r="K63"/>
  <c r="L63"/>
  <c r="M63"/>
  <c r="N63"/>
  <c r="O63"/>
  <c r="P63"/>
  <c r="Q63"/>
  <c r="R63"/>
  <c r="S63"/>
  <c r="T63"/>
  <c r="U63"/>
  <c r="AB63"/>
  <c r="AE63"/>
  <c r="AQ63" s="1"/>
  <c r="AF63"/>
  <c r="AG63"/>
  <c r="AH63"/>
  <c r="AI63"/>
  <c r="AJ63"/>
  <c r="AL63"/>
  <c r="AM63"/>
  <c r="AN63"/>
  <c r="AO63"/>
  <c r="AP63"/>
  <c r="A64"/>
  <c r="B64"/>
  <c r="C64"/>
  <c r="D64"/>
  <c r="E64"/>
  <c r="F64"/>
  <c r="G64"/>
  <c r="H64"/>
  <c r="I64"/>
  <c r="J64"/>
  <c r="K64"/>
  <c r="L64"/>
  <c r="M64"/>
  <c r="N64"/>
  <c r="O64"/>
  <c r="P64"/>
  <c r="Q64"/>
  <c r="R64"/>
  <c r="S64"/>
  <c r="T64"/>
  <c r="U64"/>
  <c r="AB64"/>
  <c r="AF64"/>
  <c r="AG64"/>
  <c r="AH64"/>
  <c r="AI64"/>
  <c r="AJ64"/>
  <c r="AK64"/>
  <c r="AL64"/>
  <c r="AM64"/>
  <c r="AN64"/>
  <c r="AO64"/>
  <c r="AP64"/>
  <c r="A65"/>
  <c r="B65"/>
  <c r="C65"/>
  <c r="D65"/>
  <c r="E65"/>
  <c r="F65"/>
  <c r="G65"/>
  <c r="H65"/>
  <c r="I65"/>
  <c r="J65"/>
  <c r="K65"/>
  <c r="L65"/>
  <c r="M65"/>
  <c r="N65"/>
  <c r="O65"/>
  <c r="P65"/>
  <c r="Q65"/>
  <c r="R65"/>
  <c r="S65"/>
  <c r="T65"/>
  <c r="U65"/>
  <c r="AB65"/>
  <c r="AF65"/>
  <c r="AG65"/>
  <c r="AH65"/>
  <c r="AI65"/>
  <c r="AJ65"/>
  <c r="AK65"/>
  <c r="AL65"/>
  <c r="AM65"/>
  <c r="AN65"/>
  <c r="AO65"/>
  <c r="AP65"/>
  <c r="A66"/>
  <c r="B66"/>
  <c r="C66"/>
  <c r="D66"/>
  <c r="E66"/>
  <c r="F66"/>
  <c r="G66"/>
  <c r="H66"/>
  <c r="I66"/>
  <c r="J66"/>
  <c r="K66"/>
  <c r="L66"/>
  <c r="M66"/>
  <c r="N66"/>
  <c r="O66"/>
  <c r="P66"/>
  <c r="Q66"/>
  <c r="R66"/>
  <c r="S66"/>
  <c r="T66"/>
  <c r="U66"/>
  <c r="AB66"/>
  <c r="AE66"/>
  <c r="AQ66" s="1"/>
  <c r="V66" s="1"/>
  <c r="AF66"/>
  <c r="AG66"/>
  <c r="AH66"/>
  <c r="AI66"/>
  <c r="AJ66"/>
  <c r="AK66"/>
  <c r="AL66"/>
  <c r="AM66"/>
  <c r="AN66"/>
  <c r="AO66"/>
  <c r="AP66"/>
  <c r="A67"/>
  <c r="B67"/>
  <c r="C67"/>
  <c r="D67"/>
  <c r="E67"/>
  <c r="F67"/>
  <c r="G67"/>
  <c r="H67"/>
  <c r="I67"/>
  <c r="J67"/>
  <c r="K67"/>
  <c r="L67"/>
  <c r="M67"/>
  <c r="N67"/>
  <c r="O67"/>
  <c r="P67"/>
  <c r="Q67"/>
  <c r="R67"/>
  <c r="S67"/>
  <c r="T67"/>
  <c r="U67"/>
  <c r="AB67"/>
  <c r="AE67"/>
  <c r="AQ67" s="1"/>
  <c r="V67" s="1"/>
  <c r="AF67"/>
  <c r="AG67"/>
  <c r="AH67"/>
  <c r="AI67"/>
  <c r="AJ67"/>
  <c r="AK67"/>
  <c r="AL67"/>
  <c r="AM67"/>
  <c r="AN67"/>
  <c r="AO67"/>
  <c r="AP67"/>
  <c r="A68"/>
  <c r="B68"/>
  <c r="C68"/>
  <c r="D68"/>
  <c r="E68"/>
  <c r="F68"/>
  <c r="G68"/>
  <c r="H68"/>
  <c r="I68"/>
  <c r="J68"/>
  <c r="K68"/>
  <c r="L68"/>
  <c r="M68"/>
  <c r="N68"/>
  <c r="O68"/>
  <c r="P68"/>
  <c r="Q68"/>
  <c r="R68"/>
  <c r="S68"/>
  <c r="T68"/>
  <c r="U68"/>
  <c r="AB68"/>
  <c r="AE68"/>
  <c r="AQ68" s="1"/>
  <c r="V68" s="1"/>
  <c r="AF68"/>
  <c r="AG68"/>
  <c r="AH68"/>
  <c r="AI68"/>
  <c r="AJ68"/>
  <c r="AK68"/>
  <c r="AL68"/>
  <c r="AM68"/>
  <c r="AN68"/>
  <c r="AO68"/>
  <c r="AP68"/>
  <c r="A69"/>
  <c r="B69"/>
  <c r="C69"/>
  <c r="D69"/>
  <c r="E69"/>
  <c r="F69"/>
  <c r="G69"/>
  <c r="H69"/>
  <c r="I69"/>
  <c r="J69"/>
  <c r="K69"/>
  <c r="L69"/>
  <c r="M69"/>
  <c r="N69"/>
  <c r="O69"/>
  <c r="P69"/>
  <c r="Q69"/>
  <c r="R69"/>
  <c r="S69"/>
  <c r="T69"/>
  <c r="U69"/>
  <c r="AB69"/>
  <c r="AE69"/>
  <c r="AF69"/>
  <c r="AG69"/>
  <c r="AH69"/>
  <c r="AI69"/>
  <c r="AJ69"/>
  <c r="AK69"/>
  <c r="AL69"/>
  <c r="AM69"/>
  <c r="AN69"/>
  <c r="AO69"/>
  <c r="AP69"/>
  <c r="AQ69"/>
  <c r="V69" s="1"/>
  <c r="A70"/>
  <c r="B70"/>
  <c r="C70"/>
  <c r="D70"/>
  <c r="E70"/>
  <c r="F70"/>
  <c r="G70"/>
  <c r="H70"/>
  <c r="I70"/>
  <c r="J70"/>
  <c r="K70"/>
  <c r="L70"/>
  <c r="M70"/>
  <c r="N70"/>
  <c r="O70"/>
  <c r="P70"/>
  <c r="Q70"/>
  <c r="R70"/>
  <c r="S70"/>
  <c r="T70"/>
  <c r="U70"/>
  <c r="AB70"/>
  <c r="AE70"/>
  <c r="AQ70" s="1"/>
  <c r="V70" s="1"/>
  <c r="AF70"/>
  <c r="AG70"/>
  <c r="AH70"/>
  <c r="AI70"/>
  <c r="AJ70"/>
  <c r="AK70"/>
  <c r="AL70"/>
  <c r="AM70"/>
  <c r="AN70"/>
  <c r="AO70"/>
  <c r="AP70"/>
  <c r="A71"/>
  <c r="B71"/>
  <c r="C71"/>
  <c r="D71"/>
  <c r="E71"/>
  <c r="F71"/>
  <c r="G71"/>
  <c r="H71"/>
  <c r="I71"/>
  <c r="J71"/>
  <c r="K71"/>
  <c r="L71"/>
  <c r="M71"/>
  <c r="N71"/>
  <c r="O71"/>
  <c r="P71"/>
  <c r="Q71"/>
  <c r="R71"/>
  <c r="S71"/>
  <c r="T71"/>
  <c r="U71"/>
  <c r="AB71"/>
  <c r="AE71"/>
  <c r="AQ71" s="1"/>
  <c r="V71" s="1"/>
  <c r="AF71"/>
  <c r="AG71"/>
  <c r="AH71"/>
  <c r="AI71"/>
  <c r="AJ71"/>
  <c r="AK71"/>
  <c r="AL71"/>
  <c r="AM71"/>
  <c r="AN71"/>
  <c r="AO71"/>
  <c r="AP71"/>
  <c r="A72"/>
  <c r="B72"/>
  <c r="C72"/>
  <c r="D72"/>
  <c r="E72"/>
  <c r="F72"/>
  <c r="G72"/>
  <c r="H72"/>
  <c r="I72"/>
  <c r="J72"/>
  <c r="K72"/>
  <c r="L72"/>
  <c r="M72"/>
  <c r="N72"/>
  <c r="O72"/>
  <c r="P72"/>
  <c r="Q72"/>
  <c r="R72"/>
  <c r="S72"/>
  <c r="T72"/>
  <c r="U72"/>
  <c r="AB72"/>
  <c r="AE72"/>
  <c r="AQ72" s="1"/>
  <c r="V72" s="1"/>
  <c r="AF72"/>
  <c r="AG72"/>
  <c r="AH72"/>
  <c r="AI72"/>
  <c r="AJ72"/>
  <c r="AK72"/>
  <c r="AL72"/>
  <c r="AM72"/>
  <c r="AN72"/>
  <c r="AO72"/>
  <c r="AP72"/>
  <c r="A73"/>
  <c r="B73"/>
  <c r="C73"/>
  <c r="D73"/>
  <c r="E73"/>
  <c r="F73"/>
  <c r="G73"/>
  <c r="H73"/>
  <c r="I73"/>
  <c r="J73"/>
  <c r="K73"/>
  <c r="L73"/>
  <c r="M73"/>
  <c r="N73"/>
  <c r="O73"/>
  <c r="P73"/>
  <c r="Q73"/>
  <c r="R73"/>
  <c r="S73"/>
  <c r="T73"/>
  <c r="U73"/>
  <c r="AB73"/>
  <c r="AE73"/>
  <c r="AQ73" s="1"/>
  <c r="V73" s="1"/>
  <c r="AF73"/>
  <c r="AG73"/>
  <c r="AH73"/>
  <c r="AI73"/>
  <c r="AJ73"/>
  <c r="AK73"/>
  <c r="AL73"/>
  <c r="AM73"/>
  <c r="AN73"/>
  <c r="AO73"/>
  <c r="AP73"/>
  <c r="A74"/>
  <c r="B74"/>
  <c r="C74"/>
  <c r="D74"/>
  <c r="E74"/>
  <c r="F74"/>
  <c r="G74"/>
  <c r="H74"/>
  <c r="I74"/>
  <c r="J74"/>
  <c r="K74"/>
  <c r="L74"/>
  <c r="M74"/>
  <c r="N74"/>
  <c r="O74"/>
  <c r="P74"/>
  <c r="Q74"/>
  <c r="R74"/>
  <c r="S74"/>
  <c r="T74"/>
  <c r="U74"/>
  <c r="AB74"/>
  <c r="AE74"/>
  <c r="AQ74" s="1"/>
  <c r="V74" s="1"/>
  <c r="AF74"/>
  <c r="AG74"/>
  <c r="AH74"/>
  <c r="AI74"/>
  <c r="AJ74"/>
  <c r="AK74"/>
  <c r="AL74"/>
  <c r="AM74"/>
  <c r="AN74"/>
  <c r="AO74"/>
  <c r="AP74"/>
  <c r="A75"/>
  <c r="B75"/>
  <c r="C75"/>
  <c r="D75"/>
  <c r="E75"/>
  <c r="F75"/>
  <c r="G75"/>
  <c r="H75"/>
  <c r="I75"/>
  <c r="J75"/>
  <c r="K75"/>
  <c r="L75"/>
  <c r="M75"/>
  <c r="N75"/>
  <c r="O75"/>
  <c r="P75"/>
  <c r="Q75"/>
  <c r="R75"/>
  <c r="S75"/>
  <c r="T75"/>
  <c r="U75"/>
  <c r="AB75"/>
  <c r="AE75"/>
  <c r="AQ75" s="1"/>
  <c r="AF75"/>
  <c r="AG75"/>
  <c r="AH75"/>
  <c r="AI75"/>
  <c r="AJ75"/>
  <c r="AK75"/>
  <c r="AL75"/>
  <c r="AM75"/>
  <c r="AN75"/>
  <c r="AO75"/>
  <c r="AP75"/>
  <c r="A76"/>
  <c r="D76"/>
  <c r="E76"/>
  <c r="F76"/>
  <c r="G76"/>
  <c r="H76"/>
  <c r="I76"/>
  <c r="J76"/>
  <c r="K76"/>
  <c r="L76"/>
  <c r="M76"/>
  <c r="N76"/>
  <c r="O76"/>
  <c r="P76"/>
  <c r="Q76"/>
  <c r="R76"/>
  <c r="S76"/>
  <c r="T76"/>
  <c r="U76"/>
  <c r="AE76"/>
  <c r="AQ76" s="1"/>
  <c r="AF76"/>
  <c r="AG76"/>
  <c r="AH76"/>
  <c r="AI76"/>
  <c r="AJ76"/>
  <c r="AK76"/>
  <c r="AL76"/>
  <c r="AM76"/>
  <c r="AN76"/>
  <c r="AO76"/>
  <c r="AP76"/>
  <c r="A77"/>
  <c r="D77"/>
  <c r="E77"/>
  <c r="F77"/>
  <c r="G77"/>
  <c r="H77"/>
  <c r="I77"/>
  <c r="J77"/>
  <c r="K77"/>
  <c r="L77"/>
  <c r="M77"/>
  <c r="N77"/>
  <c r="O77"/>
  <c r="P77"/>
  <c r="Q77"/>
  <c r="R77"/>
  <c r="S77"/>
  <c r="T77"/>
  <c r="U77"/>
  <c r="AE77"/>
  <c r="AF77"/>
  <c r="AG77"/>
  <c r="AH77"/>
  <c r="AI77"/>
  <c r="AJ77"/>
  <c r="AK77"/>
  <c r="AL77"/>
  <c r="AM77"/>
  <c r="AN77"/>
  <c r="AO77"/>
  <c r="AP77"/>
  <c r="AQ77"/>
  <c r="A78"/>
  <c r="D78"/>
  <c r="E78"/>
  <c r="F78"/>
  <c r="G78"/>
  <c r="H78"/>
  <c r="I78"/>
  <c r="J78"/>
  <c r="K78"/>
  <c r="L78"/>
  <c r="M78"/>
  <c r="N78"/>
  <c r="O78"/>
  <c r="P78"/>
  <c r="Q78"/>
  <c r="R78"/>
  <c r="S78"/>
  <c r="T78"/>
  <c r="U78"/>
  <c r="AE78"/>
  <c r="AQ78" s="1"/>
  <c r="AF78"/>
  <c r="AG78"/>
  <c r="AH78"/>
  <c r="AI78"/>
  <c r="AJ78"/>
  <c r="AK78"/>
  <c r="AL78"/>
  <c r="AM78"/>
  <c r="AN78"/>
  <c r="AO78"/>
  <c r="AP78"/>
  <c r="A79"/>
  <c r="D79"/>
  <c r="E79"/>
  <c r="F79"/>
  <c r="G79"/>
  <c r="H79"/>
  <c r="I79"/>
  <c r="J79"/>
  <c r="K79"/>
  <c r="L79"/>
  <c r="M79"/>
  <c r="N79"/>
  <c r="O79"/>
  <c r="P79"/>
  <c r="Q79"/>
  <c r="R79"/>
  <c r="S79"/>
  <c r="T79"/>
  <c r="U79"/>
  <c r="AE79"/>
  <c r="AQ79" s="1"/>
  <c r="AF79"/>
  <c r="AG79"/>
  <c r="AH79"/>
  <c r="AI79"/>
  <c r="AJ79"/>
  <c r="AK79"/>
  <c r="AL79"/>
  <c r="AM79"/>
  <c r="AN79"/>
  <c r="AO79"/>
  <c r="AP79"/>
  <c r="A80"/>
  <c r="D80"/>
  <c r="E80"/>
  <c r="F80"/>
  <c r="G80"/>
  <c r="H80"/>
  <c r="I80"/>
  <c r="J80"/>
  <c r="K80"/>
  <c r="L80"/>
  <c r="M80"/>
  <c r="N80"/>
  <c r="O80"/>
  <c r="P80"/>
  <c r="Q80"/>
  <c r="R80"/>
  <c r="S80"/>
  <c r="T80"/>
  <c r="U80"/>
  <c r="AE80"/>
  <c r="AQ80" s="1"/>
  <c r="AF80"/>
  <c r="AG80"/>
  <c r="AH80"/>
  <c r="AI80"/>
  <c r="AJ80"/>
  <c r="AK80"/>
  <c r="AL80"/>
  <c r="AM80"/>
  <c r="AN80"/>
  <c r="AO80"/>
  <c r="AP80"/>
  <c r="A81"/>
  <c r="D81"/>
  <c r="E81"/>
  <c r="F81"/>
  <c r="G81"/>
  <c r="H81"/>
  <c r="I81"/>
  <c r="J81"/>
  <c r="K81"/>
  <c r="L81"/>
  <c r="M81"/>
  <c r="N81"/>
  <c r="O81"/>
  <c r="P81"/>
  <c r="Q81"/>
  <c r="R81"/>
  <c r="S81"/>
  <c r="T81"/>
  <c r="U81"/>
  <c r="AE81"/>
  <c r="AQ81" s="1"/>
  <c r="AF81"/>
  <c r="AG81"/>
  <c r="AH81"/>
  <c r="AI81"/>
  <c r="AJ81"/>
  <c r="AK81"/>
  <c r="AL81"/>
  <c r="AM81"/>
  <c r="AN81"/>
  <c r="AO81"/>
  <c r="AP81"/>
  <c r="D82"/>
  <c r="E82"/>
  <c r="F82"/>
  <c r="G82"/>
  <c r="H82"/>
  <c r="I82"/>
  <c r="J82"/>
  <c r="K82"/>
  <c r="L82"/>
  <c r="M82"/>
  <c r="N82"/>
  <c r="O82"/>
  <c r="P82"/>
  <c r="Q82"/>
  <c r="R82"/>
  <c r="S82"/>
  <c r="T82"/>
  <c r="U82"/>
  <c r="AE82"/>
  <c r="AQ82" s="1"/>
  <c r="AF82"/>
  <c r="AG82"/>
  <c r="AH82"/>
  <c r="AI82"/>
  <c r="AJ82"/>
  <c r="AK82"/>
  <c r="AL82"/>
  <c r="AM82"/>
  <c r="AN82"/>
  <c r="AO82"/>
  <c r="AP82"/>
  <c r="D88"/>
  <c r="E88"/>
  <c r="F88"/>
  <c r="G88"/>
  <c r="H88"/>
  <c r="I88"/>
  <c r="J88"/>
  <c r="K88"/>
  <c r="L88"/>
  <c r="M88"/>
  <c r="N88"/>
  <c r="O88"/>
  <c r="P88"/>
  <c r="Q88"/>
  <c r="R88"/>
  <c r="S88"/>
  <c r="T88"/>
  <c r="U88"/>
  <c r="A94"/>
  <c r="B94"/>
  <c r="C94"/>
  <c r="P94"/>
  <c r="T94"/>
  <c r="V94"/>
  <c r="AB94"/>
  <c r="O61" i="1" l="1"/>
  <c r="N61"/>
  <c r="U68" i="18"/>
  <c r="S37"/>
  <c r="S41"/>
  <c r="S45"/>
  <c r="S49"/>
  <c r="S83" s="1"/>
  <c r="S53"/>
  <c r="S87" s="1"/>
  <c r="S57"/>
  <c r="S91" s="1"/>
  <c r="S38"/>
  <c r="S42"/>
  <c r="S46"/>
  <c r="S80" s="1"/>
  <c r="S50"/>
  <c r="S84" s="1"/>
  <c r="S54"/>
  <c r="S88" s="1"/>
  <c r="S58"/>
  <c r="S92" s="1"/>
  <c r="S35"/>
  <c r="S39"/>
  <c r="S43"/>
  <c r="S47"/>
  <c r="S81" s="1"/>
  <c r="S51"/>
  <c r="S85" s="1"/>
  <c r="S55"/>
  <c r="S89" s="1"/>
  <c r="S36"/>
  <c r="S70" s="1"/>
  <c r="S40"/>
  <c r="S44"/>
  <c r="S48"/>
  <c r="S82" s="1"/>
  <c r="S52"/>
  <c r="S86" s="1"/>
  <c r="S56"/>
  <c r="S90" s="1"/>
  <c r="O37"/>
  <c r="O41"/>
  <c r="O45"/>
  <c r="O49"/>
  <c r="O83" s="1"/>
  <c r="O53"/>
  <c r="O87" s="1"/>
  <c r="O57"/>
  <c r="O91" s="1"/>
  <c r="O38"/>
  <c r="O42"/>
  <c r="O46"/>
  <c r="O80" s="1"/>
  <c r="O50"/>
  <c r="O84" s="1"/>
  <c r="O54"/>
  <c r="O88" s="1"/>
  <c r="O58"/>
  <c r="O92" s="1"/>
  <c r="O35"/>
  <c r="O39"/>
  <c r="O43"/>
  <c r="O47"/>
  <c r="O81" s="1"/>
  <c r="O51"/>
  <c r="O85" s="1"/>
  <c r="O55"/>
  <c r="O89" s="1"/>
  <c r="O36"/>
  <c r="O40"/>
  <c r="O44"/>
  <c r="O48"/>
  <c r="O82" s="1"/>
  <c r="O52"/>
  <c r="O86" s="1"/>
  <c r="O56"/>
  <c r="O90" s="1"/>
  <c r="K37"/>
  <c r="K41"/>
  <c r="K45"/>
  <c r="K49"/>
  <c r="K83" s="1"/>
  <c r="K53"/>
  <c r="K87" s="1"/>
  <c r="K57"/>
  <c r="K91" s="1"/>
  <c r="K38"/>
  <c r="K42"/>
  <c r="K46"/>
  <c r="K80" s="1"/>
  <c r="K50"/>
  <c r="K84" s="1"/>
  <c r="K54"/>
  <c r="K88" s="1"/>
  <c r="K58"/>
  <c r="K92" s="1"/>
  <c r="K35"/>
  <c r="K39"/>
  <c r="K43"/>
  <c r="K47"/>
  <c r="K81" s="1"/>
  <c r="K51"/>
  <c r="K85" s="1"/>
  <c r="K55"/>
  <c r="K89" s="1"/>
  <c r="K36"/>
  <c r="K40"/>
  <c r="K44"/>
  <c r="K48"/>
  <c r="K82" s="1"/>
  <c r="K52"/>
  <c r="K86" s="1"/>
  <c r="K56"/>
  <c r="K90" s="1"/>
  <c r="G37"/>
  <c r="G41"/>
  <c r="G45"/>
  <c r="G49"/>
  <c r="G83" s="1"/>
  <c r="G53"/>
  <c r="G87" s="1"/>
  <c r="G57"/>
  <c r="G91" s="1"/>
  <c r="G38"/>
  <c r="G42"/>
  <c r="G46"/>
  <c r="G50"/>
  <c r="G84" s="1"/>
  <c r="G54"/>
  <c r="G88" s="1"/>
  <c r="G58"/>
  <c r="G92" s="1"/>
  <c r="G35"/>
  <c r="G39"/>
  <c r="G43"/>
  <c r="G47"/>
  <c r="G81" s="1"/>
  <c r="G51"/>
  <c r="G85" s="1"/>
  <c r="G55"/>
  <c r="G89" s="1"/>
  <c r="G36"/>
  <c r="G40"/>
  <c r="G44"/>
  <c r="G48"/>
  <c r="G82" s="1"/>
  <c r="G52"/>
  <c r="G86" s="1"/>
  <c r="G56"/>
  <c r="G90" s="1"/>
  <c r="T38"/>
  <c r="T42"/>
  <c r="T46"/>
  <c r="T80" s="1"/>
  <c r="T50"/>
  <c r="T84" s="1"/>
  <c r="T54"/>
  <c r="T88" s="1"/>
  <c r="T58"/>
  <c r="T92" s="1"/>
  <c r="T35"/>
  <c r="T39"/>
  <c r="T43"/>
  <c r="T47"/>
  <c r="T81" s="1"/>
  <c r="T51"/>
  <c r="T85" s="1"/>
  <c r="T55"/>
  <c r="T89" s="1"/>
  <c r="T36"/>
  <c r="T70" s="1"/>
  <c r="T40"/>
  <c r="T44"/>
  <c r="T48"/>
  <c r="T82" s="1"/>
  <c r="T52"/>
  <c r="T86" s="1"/>
  <c r="T56"/>
  <c r="T90" s="1"/>
  <c r="T37"/>
  <c r="T41"/>
  <c r="T45"/>
  <c r="T49"/>
  <c r="T83" s="1"/>
  <c r="T53"/>
  <c r="T87" s="1"/>
  <c r="T57"/>
  <c r="T91" s="1"/>
  <c r="P38"/>
  <c r="P72" s="1"/>
  <c r="P42"/>
  <c r="P46"/>
  <c r="P80" s="1"/>
  <c r="P50"/>
  <c r="P84" s="1"/>
  <c r="P54"/>
  <c r="P88" s="1"/>
  <c r="P58"/>
  <c r="P92" s="1"/>
  <c r="P35"/>
  <c r="P39"/>
  <c r="P73" s="1"/>
  <c r="P43"/>
  <c r="P47"/>
  <c r="P81" s="1"/>
  <c r="P51"/>
  <c r="P85" s="1"/>
  <c r="P55"/>
  <c r="P89" s="1"/>
  <c r="P36"/>
  <c r="P70" s="1"/>
  <c r="P40"/>
  <c r="P44"/>
  <c r="P48"/>
  <c r="P82" s="1"/>
  <c r="P52"/>
  <c r="P86" s="1"/>
  <c r="P56"/>
  <c r="P90" s="1"/>
  <c r="P37"/>
  <c r="P41"/>
  <c r="P45"/>
  <c r="P49"/>
  <c r="P83" s="1"/>
  <c r="P53"/>
  <c r="P87" s="1"/>
  <c r="P57"/>
  <c r="P91" s="1"/>
  <c r="L38"/>
  <c r="L42"/>
  <c r="L46"/>
  <c r="L50"/>
  <c r="L54"/>
  <c r="L58"/>
  <c r="L35"/>
  <c r="L39"/>
  <c r="L43"/>
  <c r="L47"/>
  <c r="L51"/>
  <c r="L55"/>
  <c r="L36"/>
  <c r="L40"/>
  <c r="L44"/>
  <c r="L48"/>
  <c r="L52"/>
  <c r="L56"/>
  <c r="L37"/>
  <c r="L41"/>
  <c r="L75" s="1"/>
  <c r="L45"/>
  <c r="L49"/>
  <c r="L53"/>
  <c r="L57"/>
  <c r="H38"/>
  <c r="H42"/>
  <c r="H46"/>
  <c r="H50"/>
  <c r="H84" s="1"/>
  <c r="H54"/>
  <c r="H88" s="1"/>
  <c r="H58"/>
  <c r="H92" s="1"/>
  <c r="H35"/>
  <c r="H69" s="1"/>
  <c r="H39"/>
  <c r="H43"/>
  <c r="H47"/>
  <c r="H81" s="1"/>
  <c r="H51"/>
  <c r="H85" s="1"/>
  <c r="H55"/>
  <c r="H89" s="1"/>
  <c r="H36"/>
  <c r="H40"/>
  <c r="H44"/>
  <c r="H48"/>
  <c r="H82" s="1"/>
  <c r="H52"/>
  <c r="H86" s="1"/>
  <c r="H56"/>
  <c r="H90" s="1"/>
  <c r="H37"/>
  <c r="H41"/>
  <c r="H75" s="1"/>
  <c r="H45"/>
  <c r="H49"/>
  <c r="H83" s="1"/>
  <c r="H53"/>
  <c r="H87" s="1"/>
  <c r="H57"/>
  <c r="H91" s="1"/>
  <c r="U35"/>
  <c r="U69" s="1"/>
  <c r="U39"/>
  <c r="U73" s="1"/>
  <c r="U43"/>
  <c r="U77" s="1"/>
  <c r="U47"/>
  <c r="U81" s="1"/>
  <c r="U51"/>
  <c r="U85" s="1"/>
  <c r="U55"/>
  <c r="U89" s="1"/>
  <c r="U36"/>
  <c r="U70" s="1"/>
  <c r="U40"/>
  <c r="U74" s="1"/>
  <c r="U44"/>
  <c r="U78" s="1"/>
  <c r="U48"/>
  <c r="U82" s="1"/>
  <c r="U52"/>
  <c r="U86" s="1"/>
  <c r="U56"/>
  <c r="U90" s="1"/>
  <c r="U37"/>
  <c r="U71" s="1"/>
  <c r="U41"/>
  <c r="U75" s="1"/>
  <c r="U45"/>
  <c r="U79" s="1"/>
  <c r="U49"/>
  <c r="U83" s="1"/>
  <c r="U53"/>
  <c r="U87" s="1"/>
  <c r="U57"/>
  <c r="U91" s="1"/>
  <c r="U38"/>
  <c r="U72" s="1"/>
  <c r="U42"/>
  <c r="U76" s="1"/>
  <c r="U46"/>
  <c r="U80" s="1"/>
  <c r="U50"/>
  <c r="U84" s="1"/>
  <c r="U54"/>
  <c r="U88" s="1"/>
  <c r="U58"/>
  <c r="U92" s="1"/>
  <c r="Q35"/>
  <c r="Q69" s="1"/>
  <c r="Q39"/>
  <c r="Q43"/>
  <c r="Q47"/>
  <c r="Q81" s="1"/>
  <c r="Q51"/>
  <c r="Q85" s="1"/>
  <c r="Q55"/>
  <c r="Q89" s="1"/>
  <c r="Q36"/>
  <c r="Q40"/>
  <c r="AO74" s="1"/>
  <c r="Q44"/>
  <c r="Q48"/>
  <c r="Q82" s="1"/>
  <c r="Q52"/>
  <c r="Q86" s="1"/>
  <c r="Q56"/>
  <c r="Q90" s="1"/>
  <c r="Q37"/>
  <c r="Q71" s="1"/>
  <c r="Q41"/>
  <c r="Q45"/>
  <c r="Q49"/>
  <c r="Q83" s="1"/>
  <c r="Q53"/>
  <c r="Q87" s="1"/>
  <c r="Q57"/>
  <c r="Q91" s="1"/>
  <c r="Q34"/>
  <c r="Q38"/>
  <c r="Q72" s="1"/>
  <c r="Q42"/>
  <c r="Q76" s="1"/>
  <c r="Q46"/>
  <c r="Q80" s="1"/>
  <c r="Q50"/>
  <c r="Q84" s="1"/>
  <c r="Q54"/>
  <c r="Q88" s="1"/>
  <c r="Q58"/>
  <c r="Q92" s="1"/>
  <c r="M35"/>
  <c r="M39"/>
  <c r="M43"/>
  <c r="M47"/>
  <c r="M81" s="1"/>
  <c r="M51"/>
  <c r="M85" s="1"/>
  <c r="M55"/>
  <c r="M89" s="1"/>
  <c r="M36"/>
  <c r="M40"/>
  <c r="M44"/>
  <c r="M48"/>
  <c r="M82" s="1"/>
  <c r="M52"/>
  <c r="M86" s="1"/>
  <c r="M56"/>
  <c r="M90" s="1"/>
  <c r="M37"/>
  <c r="M41"/>
  <c r="M45"/>
  <c r="M49"/>
  <c r="M83" s="1"/>
  <c r="M53"/>
  <c r="M87" s="1"/>
  <c r="M57"/>
  <c r="M91" s="1"/>
  <c r="M38"/>
  <c r="M42"/>
  <c r="M46"/>
  <c r="M50"/>
  <c r="M84" s="1"/>
  <c r="M54"/>
  <c r="M88" s="1"/>
  <c r="M58"/>
  <c r="M92" s="1"/>
  <c r="I35"/>
  <c r="I39"/>
  <c r="I43"/>
  <c r="I47"/>
  <c r="I51"/>
  <c r="I55"/>
  <c r="I36"/>
  <c r="I40"/>
  <c r="I44"/>
  <c r="I48"/>
  <c r="I52"/>
  <c r="I56"/>
  <c r="I37"/>
  <c r="I41"/>
  <c r="I45"/>
  <c r="I49"/>
  <c r="I53"/>
  <c r="I57"/>
  <c r="I38"/>
  <c r="I42"/>
  <c r="I46"/>
  <c r="I50"/>
  <c r="I54"/>
  <c r="I58"/>
  <c r="R69"/>
  <c r="R36"/>
  <c r="R40"/>
  <c r="R44"/>
  <c r="R48"/>
  <c r="R82" s="1"/>
  <c r="R52"/>
  <c r="R86" s="1"/>
  <c r="R56"/>
  <c r="R90" s="1"/>
  <c r="R37"/>
  <c r="R41"/>
  <c r="R45"/>
  <c r="R49"/>
  <c r="R83" s="1"/>
  <c r="R53"/>
  <c r="R87" s="1"/>
  <c r="R57"/>
  <c r="R91" s="1"/>
  <c r="R38"/>
  <c r="R42"/>
  <c r="R46"/>
  <c r="R80" s="1"/>
  <c r="R50"/>
  <c r="R84" s="1"/>
  <c r="R54"/>
  <c r="R88" s="1"/>
  <c r="R58"/>
  <c r="R92" s="1"/>
  <c r="R35"/>
  <c r="R39"/>
  <c r="R43"/>
  <c r="R47"/>
  <c r="R81" s="1"/>
  <c r="R51"/>
  <c r="R85" s="1"/>
  <c r="R55"/>
  <c r="R89" s="1"/>
  <c r="N36"/>
  <c r="N40"/>
  <c r="N44"/>
  <c r="N48"/>
  <c r="N82" s="1"/>
  <c r="N52"/>
  <c r="N86" s="1"/>
  <c r="N56"/>
  <c r="N90" s="1"/>
  <c r="N37"/>
  <c r="N41"/>
  <c r="N45"/>
  <c r="N49"/>
  <c r="N83" s="1"/>
  <c r="N53"/>
  <c r="N87" s="1"/>
  <c r="N57"/>
  <c r="N91" s="1"/>
  <c r="N38"/>
  <c r="N42"/>
  <c r="N46"/>
  <c r="N80" s="1"/>
  <c r="N50"/>
  <c r="N84" s="1"/>
  <c r="N54"/>
  <c r="N88" s="1"/>
  <c r="N58"/>
  <c r="N92" s="1"/>
  <c r="N35"/>
  <c r="N39"/>
  <c r="N43"/>
  <c r="N47"/>
  <c r="N81" s="1"/>
  <c r="N51"/>
  <c r="N85" s="1"/>
  <c r="N55"/>
  <c r="N89" s="1"/>
  <c r="J36"/>
  <c r="J40"/>
  <c r="J44"/>
  <c r="J48"/>
  <c r="J82" s="1"/>
  <c r="J52"/>
  <c r="J86" s="1"/>
  <c r="J56"/>
  <c r="J90" s="1"/>
  <c r="J37"/>
  <c r="J41"/>
  <c r="J45"/>
  <c r="J49"/>
  <c r="J83" s="1"/>
  <c r="J53"/>
  <c r="J87" s="1"/>
  <c r="J57"/>
  <c r="J91" s="1"/>
  <c r="J38"/>
  <c r="J42"/>
  <c r="J46"/>
  <c r="J50"/>
  <c r="J84" s="1"/>
  <c r="J54"/>
  <c r="J88" s="1"/>
  <c r="J58"/>
  <c r="J92" s="1"/>
  <c r="J35"/>
  <c r="J69" s="1"/>
  <c r="J39"/>
  <c r="J43"/>
  <c r="J47"/>
  <c r="J81" s="1"/>
  <c r="J51"/>
  <c r="J85" s="1"/>
  <c r="J55"/>
  <c r="J89" s="1"/>
  <c r="E36"/>
  <c r="E40"/>
  <c r="E44"/>
  <c r="E48"/>
  <c r="E82" s="1"/>
  <c r="E52"/>
  <c r="E86" s="1"/>
  <c r="E56"/>
  <c r="E90" s="1"/>
  <c r="E35"/>
  <c r="E39"/>
  <c r="E43"/>
  <c r="E47"/>
  <c r="E81" s="1"/>
  <c r="E51"/>
  <c r="E85" s="1"/>
  <c r="E55"/>
  <c r="E89" s="1"/>
  <c r="E38"/>
  <c r="E42"/>
  <c r="E46"/>
  <c r="E80" s="1"/>
  <c r="E50"/>
  <c r="E84" s="1"/>
  <c r="E54"/>
  <c r="E88" s="1"/>
  <c r="E58"/>
  <c r="E92" s="1"/>
  <c r="E37"/>
  <c r="E41"/>
  <c r="E45"/>
  <c r="E49"/>
  <c r="E83" s="1"/>
  <c r="E53"/>
  <c r="E87" s="1"/>
  <c r="E57"/>
  <c r="E91" s="1"/>
  <c r="F35"/>
  <c r="F39"/>
  <c r="F43"/>
  <c r="F47"/>
  <c r="F51"/>
  <c r="F55"/>
  <c r="F38"/>
  <c r="F72" s="1"/>
  <c r="F42"/>
  <c r="F46"/>
  <c r="F50"/>
  <c r="F54"/>
  <c r="F58"/>
  <c r="F37"/>
  <c r="F41"/>
  <c r="F75" s="1"/>
  <c r="F45"/>
  <c r="F49"/>
  <c r="F53"/>
  <c r="F57"/>
  <c r="F36"/>
  <c r="F40"/>
  <c r="F44"/>
  <c r="F48"/>
  <c r="F52"/>
  <c r="F56"/>
  <c r="W76" i="8"/>
  <c r="Y76" s="1"/>
  <c r="AS77"/>
  <c r="W79"/>
  <c r="AS79" s="1"/>
  <c r="W75"/>
  <c r="W80"/>
  <c r="Y80" s="1"/>
  <c r="V61" i="18"/>
  <c r="D82"/>
  <c r="D50"/>
  <c r="D84" s="1"/>
  <c r="D52"/>
  <c r="D86" s="1"/>
  <c r="D54"/>
  <c r="D88" s="1"/>
  <c r="D56"/>
  <c r="D90" s="1"/>
  <c r="D58"/>
  <c r="D35"/>
  <c r="D69" s="1"/>
  <c r="D83"/>
  <c r="D51"/>
  <c r="D85" s="1"/>
  <c r="D53"/>
  <c r="D87" s="1"/>
  <c r="D55"/>
  <c r="D89" s="1"/>
  <c r="D57"/>
  <c r="D91" s="1"/>
  <c r="L34" i="3"/>
  <c r="L39"/>
  <c r="D66"/>
  <c r="D97" s="1"/>
  <c r="K37"/>
  <c r="K41"/>
  <c r="K45"/>
  <c r="K49"/>
  <c r="K34"/>
  <c r="K39"/>
  <c r="K47"/>
  <c r="K36"/>
  <c r="K40"/>
  <c r="K44"/>
  <c r="K48"/>
  <c r="K35"/>
  <c r="K43"/>
  <c r="K38"/>
  <c r="K42"/>
  <c r="K46"/>
  <c r="L36"/>
  <c r="L41"/>
  <c r="L45"/>
  <c r="L49"/>
  <c r="L53"/>
  <c r="L57"/>
  <c r="L38"/>
  <c r="L47"/>
  <c r="L55"/>
  <c r="L35"/>
  <c r="L40"/>
  <c r="L44"/>
  <c r="L48"/>
  <c r="L52"/>
  <c r="L56"/>
  <c r="L43"/>
  <c r="L51"/>
  <c r="L37"/>
  <c r="L42"/>
  <c r="L46"/>
  <c r="L50"/>
  <c r="L54"/>
  <c r="L58"/>
  <c r="D38"/>
  <c r="D56"/>
  <c r="D52"/>
  <c r="D34"/>
  <c r="D42"/>
  <c r="D55"/>
  <c r="D53"/>
  <c r="D51"/>
  <c r="D49"/>
  <c r="D47"/>
  <c r="D45"/>
  <c r="D54"/>
  <c r="D50"/>
  <c r="D48"/>
  <c r="D46"/>
  <c r="AF107" i="10"/>
  <c r="AJ103"/>
  <c r="AJ99"/>
  <c r="AM98"/>
  <c r="AI96"/>
  <c r="AP91"/>
  <c r="AH91" i="18"/>
  <c r="AL79" i="10"/>
  <c r="T79"/>
  <c r="AE106"/>
  <c r="AP105"/>
  <c r="AL105"/>
  <c r="AM104"/>
  <c r="AL101"/>
  <c r="AG100"/>
  <c r="AL97"/>
  <c r="AG96"/>
  <c r="AN95"/>
  <c r="AP93"/>
  <c r="AL93"/>
  <c r="AJ89"/>
  <c r="AL89"/>
  <c r="AH87"/>
  <c r="AP85"/>
  <c r="AH83"/>
  <c r="AP81"/>
  <c r="S30" i="19"/>
  <c r="O26"/>
  <c r="M9"/>
  <c r="AJ107" i="10"/>
  <c r="AM106"/>
  <c r="AF103"/>
  <c r="AM102"/>
  <c r="AF99"/>
  <c r="AE96"/>
  <c r="AF91"/>
  <c r="AI106"/>
  <c r="AF105"/>
  <c r="Q31" i="19"/>
  <c r="S20"/>
  <c r="AJ85" i="18"/>
  <c r="AN104" i="10"/>
  <c r="N89"/>
  <c r="AH85"/>
  <c r="AH87" i="18"/>
  <c r="AE95" i="10"/>
  <c r="H79"/>
  <c r="S32" i="19"/>
  <c r="P27"/>
  <c r="Q25"/>
  <c r="R12"/>
  <c r="E32" i="1"/>
  <c r="V60"/>
  <c r="D60"/>
  <c r="E60"/>
  <c r="N60"/>
  <c r="I80" i="18"/>
  <c r="I77"/>
  <c r="I71"/>
  <c r="E72"/>
  <c r="E71"/>
  <c r="E77"/>
  <c r="R34"/>
  <c r="R79"/>
  <c r="T77"/>
  <c r="R76"/>
  <c r="F74"/>
  <c r="F81"/>
  <c r="F71"/>
  <c r="F77"/>
  <c r="S34"/>
  <c r="S79"/>
  <c r="T76"/>
  <c r="R75"/>
  <c r="R74"/>
  <c r="R73"/>
  <c r="R72"/>
  <c r="O71"/>
  <c r="O77"/>
  <c r="T34"/>
  <c r="T79"/>
  <c r="F78"/>
  <c r="T73"/>
  <c r="T72"/>
  <c r="R71"/>
  <c r="L80"/>
  <c r="L77"/>
  <c r="L71"/>
  <c r="F79"/>
  <c r="R78"/>
  <c r="R77"/>
  <c r="F76"/>
  <c r="T69"/>
  <c r="L5" i="2"/>
  <c r="M5" s="1"/>
  <c r="N5" s="1"/>
  <c r="O5" s="1"/>
  <c r="P5" s="1"/>
  <c r="Q5" s="1"/>
  <c r="R5" s="1"/>
  <c r="S5" s="1"/>
  <c r="S77" i="18"/>
  <c r="S76"/>
  <c r="T75"/>
  <c r="S72"/>
  <c r="T71"/>
  <c r="S69"/>
  <c r="S73"/>
  <c r="S75"/>
  <c r="S71"/>
  <c r="AO77"/>
  <c r="P71"/>
  <c r="AP89"/>
  <c r="AH84"/>
  <c r="H105" i="10"/>
  <c r="H93"/>
  <c r="AP89"/>
  <c r="T89"/>
  <c r="H89"/>
  <c r="AF85"/>
  <c r="AF81"/>
  <c r="AH75"/>
  <c r="AJ73" i="18"/>
  <c r="AE64" i="15"/>
  <c r="AQ64" s="1"/>
  <c r="V64" s="1"/>
  <c r="AK62"/>
  <c r="AN91" i="18"/>
  <c r="AN87"/>
  <c r="AP85"/>
  <c r="AH83"/>
  <c r="AE102" i="10"/>
  <c r="AP101"/>
  <c r="AM100"/>
  <c r="K96"/>
  <c r="AH91"/>
  <c r="AJ85"/>
  <c r="AP77"/>
  <c r="P23" i="19"/>
  <c r="D59" i="15"/>
  <c r="W59" s="1"/>
  <c r="AJ89" i="18"/>
  <c r="AN83"/>
  <c r="AE98" i="10"/>
  <c r="AP97"/>
  <c r="AM96"/>
  <c r="AN87"/>
  <c r="AN83"/>
  <c r="AN79"/>
  <c r="M71" i="18"/>
  <c r="N69"/>
  <c r="N71"/>
  <c r="N75"/>
  <c r="N73"/>
  <c r="N79"/>
  <c r="N76"/>
  <c r="N74"/>
  <c r="N72"/>
  <c r="AN100" i="10"/>
  <c r="AF96"/>
  <c r="AF88"/>
  <c r="AH76"/>
  <c r="N22" i="19"/>
  <c r="R19"/>
  <c r="AP92" i="18"/>
  <c r="AH92"/>
  <c r="AH90"/>
  <c r="AI89"/>
  <c r="AH89"/>
  <c r="AP88"/>
  <c r="AH88"/>
  <c r="AJ87"/>
  <c r="AJ86"/>
  <c r="AN86"/>
  <c r="Q8" i="19"/>
  <c r="AH107" i="10"/>
  <c r="AK106"/>
  <c r="E106"/>
  <c r="AJ105"/>
  <c r="T105"/>
  <c r="K104"/>
  <c r="V104" s="1"/>
  <c r="AI102"/>
  <c r="AF101"/>
  <c r="H101"/>
  <c r="K100"/>
  <c r="V100" s="1"/>
  <c r="AI98"/>
  <c r="AF97"/>
  <c r="H97"/>
  <c r="AN96"/>
  <c r="G96"/>
  <c r="AH95"/>
  <c r="N95"/>
  <c r="V95" s="1"/>
  <c r="AJ93"/>
  <c r="T93"/>
  <c r="V93" s="1"/>
  <c r="AF89"/>
  <c r="AJ81"/>
  <c r="T81"/>
  <c r="AL77"/>
  <c r="AN75"/>
  <c r="AN107"/>
  <c r="AO106"/>
  <c r="AG104"/>
  <c r="AH103"/>
  <c r="AK102"/>
  <c r="AJ101"/>
  <c r="AF100"/>
  <c r="AH99"/>
  <c r="AK98"/>
  <c r="AJ97"/>
  <c r="AO107"/>
  <c r="AG107"/>
  <c r="AK107"/>
  <c r="AP106"/>
  <c r="AH106"/>
  <c r="AL106"/>
  <c r="AO105"/>
  <c r="AG105"/>
  <c r="AK105"/>
  <c r="AO103"/>
  <c r="AG103"/>
  <c r="AK103"/>
  <c r="AP102"/>
  <c r="AH102"/>
  <c r="AL102"/>
  <c r="AO101"/>
  <c r="AG101"/>
  <c r="AK101"/>
  <c r="AO99"/>
  <c r="AG99"/>
  <c r="AK99"/>
  <c r="AP98"/>
  <c r="AH98"/>
  <c r="AL98"/>
  <c r="AO97"/>
  <c r="AG97"/>
  <c r="AK97"/>
  <c r="AH94"/>
  <c r="AF94"/>
  <c r="AN92"/>
  <c r="AJ90"/>
  <c r="AN90"/>
  <c r="AF90"/>
  <c r="AL88"/>
  <c r="AJ86"/>
  <c r="AJ82"/>
  <c r="AH82"/>
  <c r="AF82"/>
  <c r="AP80"/>
  <c r="AH80"/>
  <c r="AH78"/>
  <c r="AF78"/>
  <c r="AP76"/>
  <c r="AN76"/>
  <c r="AN103"/>
  <c r="AO102"/>
  <c r="AN99"/>
  <c r="AO98"/>
  <c r="AN91"/>
  <c r="AL85"/>
  <c r="AF77"/>
  <c r="AF104"/>
  <c r="M21" i="19"/>
  <c r="AN106" i="10"/>
  <c r="M25" i="19"/>
  <c r="AJ90" i="18"/>
  <c r="AH86"/>
  <c r="AP84"/>
  <c r="AJ68"/>
  <c r="AF106" i="10"/>
  <c r="AH105"/>
  <c r="AP103"/>
  <c r="AN102"/>
  <c r="AF102"/>
  <c r="AH101"/>
  <c r="AP99"/>
  <c r="AN98"/>
  <c r="AF98"/>
  <c r="AH97"/>
  <c r="AJ94"/>
  <c r="AN88"/>
  <c r="AN81"/>
  <c r="M80"/>
  <c r="AJ75"/>
  <c r="N27" i="19"/>
  <c r="Q21"/>
  <c r="N18"/>
  <c r="AN85" i="18"/>
  <c r="AP83"/>
  <c r="AJ104" i="10"/>
  <c r="AJ100"/>
  <c r="AJ96"/>
  <c r="AI95"/>
  <c r="AH92"/>
  <c r="AH90"/>
  <c r="I88"/>
  <c r="AF86"/>
  <c r="AL84"/>
  <c r="AF83"/>
  <c r="AJ80"/>
  <c r="M23" i="19"/>
  <c r="O18"/>
  <c r="AJ92" i="18"/>
  <c r="AO91"/>
  <c r="AJ88"/>
  <c r="AL103" i="10"/>
  <c r="T103"/>
  <c r="P103"/>
  <c r="L103"/>
  <c r="H103"/>
  <c r="D103"/>
  <c r="W103" s="1"/>
  <c r="AJ102"/>
  <c r="AL99"/>
  <c r="T99"/>
  <c r="P99"/>
  <c r="L99"/>
  <c r="H99"/>
  <c r="D99"/>
  <c r="W99" s="1"/>
  <c r="AR99" s="1"/>
  <c r="AJ98"/>
  <c r="AM95"/>
  <c r="AP92"/>
  <c r="AJ91"/>
  <c r="AP90"/>
  <c r="S90"/>
  <c r="AN86"/>
  <c r="AL82"/>
  <c r="O82"/>
  <c r="AJ78"/>
  <c r="N28" i="19"/>
  <c r="N24"/>
  <c r="P18"/>
  <c r="Y96" i="10"/>
  <c r="Z96" s="1"/>
  <c r="AA96" s="1"/>
  <c r="AR96"/>
  <c r="Y104"/>
  <c r="Z104" s="1"/>
  <c r="AA104" s="1"/>
  <c r="AR104"/>
  <c r="AL107"/>
  <c r="R32" i="19"/>
  <c r="M29"/>
  <c r="S22"/>
  <c r="O27"/>
  <c r="AP107" i="10"/>
  <c r="L107"/>
  <c r="H107"/>
  <c r="D107"/>
  <c r="W107" s="1"/>
  <c r="AR107" s="1"/>
  <c r="AJ106"/>
  <c r="S33" i="19"/>
  <c r="P24"/>
  <c r="P10"/>
  <c r="Y100" i="10"/>
  <c r="Z100" s="1"/>
  <c r="AA100" s="1"/>
  <c r="AR100"/>
  <c r="T107"/>
  <c r="P107"/>
  <c r="N21" i="19"/>
  <c r="O9"/>
  <c r="R31"/>
  <c r="O29"/>
  <c r="O25"/>
  <c r="P19"/>
  <c r="R11"/>
  <c r="P9"/>
  <c r="AF75" i="10"/>
  <c r="Q30" i="19"/>
  <c r="P29"/>
  <c r="P25"/>
  <c r="R23"/>
  <c r="M17"/>
  <c r="S16"/>
  <c r="Q15"/>
  <c r="O12"/>
  <c r="Y77" i="10"/>
  <c r="AW77" s="1"/>
  <c r="AR77"/>
  <c r="Y106"/>
  <c r="Z106" s="1"/>
  <c r="AA106" s="1"/>
  <c r="AR106"/>
  <c r="Y98"/>
  <c r="Z98" s="1"/>
  <c r="AA98" s="1"/>
  <c r="AR98"/>
  <c r="Y102"/>
  <c r="Z102" s="1"/>
  <c r="AA102" s="1"/>
  <c r="AR102"/>
  <c r="Y93"/>
  <c r="Z93" s="1"/>
  <c r="AA93" s="1"/>
  <c r="AR93"/>
  <c r="W74" i="15"/>
  <c r="AR74" s="1"/>
  <c r="W73"/>
  <c r="AR73" s="1"/>
  <c r="W69"/>
  <c r="AR69" s="1"/>
  <c r="W66"/>
  <c r="AR66" s="1"/>
  <c r="Y62"/>
  <c r="Z62" s="1"/>
  <c r="AA62" s="1"/>
  <c r="O15" i="19"/>
  <c r="W82" i="15"/>
  <c r="Y82" s="1"/>
  <c r="W72"/>
  <c r="Y72" s="1"/>
  <c r="W64"/>
  <c r="Y64" s="1"/>
  <c r="R33" i="19"/>
  <c r="M27"/>
  <c r="Q23"/>
  <c r="O16"/>
  <c r="P11"/>
  <c r="Q10"/>
  <c r="W71" i="15"/>
  <c r="AR71" s="1"/>
  <c r="W68"/>
  <c r="AR68" s="1"/>
  <c r="AK63"/>
  <c r="AE58"/>
  <c r="AQ58" s="1"/>
  <c r="I71" i="10"/>
  <c r="P28" i="19"/>
  <c r="S24"/>
  <c r="Q22"/>
  <c r="O19"/>
  <c r="M13"/>
  <c r="S12"/>
  <c r="O7"/>
  <c r="W70" i="15"/>
  <c r="Y70" s="1"/>
  <c r="W67"/>
  <c r="AR67" s="1"/>
  <c r="W65"/>
  <c r="AR65" s="1"/>
  <c r="U71" i="10"/>
  <c r="E71"/>
  <c r="O24" i="19"/>
  <c r="M14"/>
  <c r="S13"/>
  <c r="N12"/>
  <c r="Q3"/>
  <c r="AJ79" i="18"/>
  <c r="AR70" i="15"/>
  <c r="D94"/>
  <c r="W58"/>
  <c r="AR64"/>
  <c r="Y81" i="10"/>
  <c r="AS81" s="1"/>
  <c r="AR81"/>
  <c r="Y73" i="15"/>
  <c r="Z73" s="1"/>
  <c r="AR59"/>
  <c r="Y59"/>
  <c r="Y68"/>
  <c r="Z68" s="1"/>
  <c r="Y79" i="10"/>
  <c r="AS79" s="1"/>
  <c r="AR79"/>
  <c r="Y105"/>
  <c r="Z105" s="1"/>
  <c r="AA105" s="1"/>
  <c r="AR105"/>
  <c r="Y103"/>
  <c r="Z103" s="1"/>
  <c r="AA103" s="1"/>
  <c r="AR103"/>
  <c r="Y101"/>
  <c r="Z101" s="1"/>
  <c r="AA101" s="1"/>
  <c r="AR101"/>
  <c r="Y99"/>
  <c r="Z99" s="1"/>
  <c r="AA99" s="1"/>
  <c r="Y97"/>
  <c r="Z97" s="1"/>
  <c r="AA97" s="1"/>
  <c r="AR97"/>
  <c r="Y95"/>
  <c r="Z95" s="1"/>
  <c r="AA95" s="1"/>
  <c r="AR95"/>
  <c r="Y91"/>
  <c r="AR91"/>
  <c r="AR87"/>
  <c r="Y87"/>
  <c r="AR83"/>
  <c r="Y83"/>
  <c r="AW83" s="1"/>
  <c r="AR75"/>
  <c r="Y75"/>
  <c r="O6" i="19"/>
  <c r="S4"/>
  <c r="D63" i="15"/>
  <c r="W63" s="1"/>
  <c r="AN92" i="18"/>
  <c r="AP91"/>
  <c r="AN90"/>
  <c r="AN89"/>
  <c r="AN88"/>
  <c r="AP87"/>
  <c r="AP86"/>
  <c r="AI84"/>
  <c r="AJ83"/>
  <c r="AM107" i="10"/>
  <c r="AI107"/>
  <c r="AE107"/>
  <c r="AG106"/>
  <c r="S106"/>
  <c r="O106"/>
  <c r="K106"/>
  <c r="G106"/>
  <c r="AM105"/>
  <c r="AI105"/>
  <c r="AE105"/>
  <c r="AO104"/>
  <c r="AK104"/>
  <c r="AM103"/>
  <c r="AI103"/>
  <c r="AE103"/>
  <c r="AG102"/>
  <c r="S102"/>
  <c r="O102"/>
  <c r="K102"/>
  <c r="G102"/>
  <c r="AM101"/>
  <c r="AI101"/>
  <c r="AE101"/>
  <c r="AO100"/>
  <c r="AK100"/>
  <c r="AM99"/>
  <c r="AI99"/>
  <c r="AE99"/>
  <c r="AG98"/>
  <c r="S98"/>
  <c r="O98"/>
  <c r="K98"/>
  <c r="G98"/>
  <c r="AM97"/>
  <c r="AI97"/>
  <c r="AE97"/>
  <c r="AO96"/>
  <c r="AK96"/>
  <c r="Q96"/>
  <c r="AJ95"/>
  <c r="AF95"/>
  <c r="AL94"/>
  <c r="O94"/>
  <c r="G94"/>
  <c r="AN93"/>
  <c r="AJ92"/>
  <c r="M92"/>
  <c r="AL91"/>
  <c r="T91"/>
  <c r="H91"/>
  <c r="AR89"/>
  <c r="AP88"/>
  <c r="AH88"/>
  <c r="AJ87"/>
  <c r="AP86"/>
  <c r="AH86"/>
  <c r="S86"/>
  <c r="N85"/>
  <c r="AN84"/>
  <c r="AF84"/>
  <c r="AP83"/>
  <c r="AN82"/>
  <c r="AH81"/>
  <c r="AL80"/>
  <c r="AL78"/>
  <c r="O78"/>
  <c r="G78"/>
  <c r="AN77"/>
  <c r="AJ76"/>
  <c r="U76"/>
  <c r="M76"/>
  <c r="E76"/>
  <c r="AL75"/>
  <c r="T75"/>
  <c r="H75"/>
  <c r="M71"/>
  <c r="O28" i="19"/>
  <c r="P26"/>
  <c r="R22"/>
  <c r="M22"/>
  <c r="S21"/>
  <c r="Q19"/>
  <c r="Q18"/>
  <c r="S17"/>
  <c r="R16"/>
  <c r="P15"/>
  <c r="N14"/>
  <c r="Q11"/>
  <c r="Q9"/>
  <c r="S8"/>
  <c r="Q7"/>
  <c r="Q6"/>
  <c r="O5"/>
  <c r="M4"/>
  <c r="S3"/>
  <c r="W81" i="15"/>
  <c r="AR81" s="1"/>
  <c r="W80"/>
  <c r="Y80" s="1"/>
  <c r="W79"/>
  <c r="Y79" s="1"/>
  <c r="W78"/>
  <c r="W77"/>
  <c r="AR77" s="1"/>
  <c r="W76"/>
  <c r="AR76" s="1"/>
  <c r="V75"/>
  <c r="AK58"/>
  <c r="D54"/>
  <c r="AJ91" i="18"/>
  <c r="AP90"/>
  <c r="AH85"/>
  <c r="AJ84"/>
  <c r="AN105" i="10"/>
  <c r="R105"/>
  <c r="J105"/>
  <c r="F105"/>
  <c r="AP104"/>
  <c r="AL104"/>
  <c r="AH104"/>
  <c r="AN101"/>
  <c r="R101"/>
  <c r="J101"/>
  <c r="F101"/>
  <c r="AP100"/>
  <c r="AL100"/>
  <c r="AH100"/>
  <c r="AN97"/>
  <c r="R97"/>
  <c r="J97"/>
  <c r="F97"/>
  <c r="AP96"/>
  <c r="AL96"/>
  <c r="AH96"/>
  <c r="E96"/>
  <c r="AO95"/>
  <c r="AK95"/>
  <c r="AG95"/>
  <c r="AN94"/>
  <c r="AH93"/>
  <c r="AL92"/>
  <c r="AL90"/>
  <c r="O90"/>
  <c r="G90"/>
  <c r="AN89"/>
  <c r="AJ88"/>
  <c r="AL87"/>
  <c r="H87"/>
  <c r="AR85"/>
  <c r="AP84"/>
  <c r="AH84"/>
  <c r="AJ83"/>
  <c r="AP82"/>
  <c r="S82"/>
  <c r="AN80"/>
  <c r="AF80"/>
  <c r="AP79"/>
  <c r="AN78"/>
  <c r="AH77"/>
  <c r="AL76"/>
  <c r="Q71"/>
  <c r="Q26" i="19"/>
  <c r="Q24"/>
  <c r="M24"/>
  <c r="S23"/>
  <c r="O21"/>
  <c r="P20"/>
  <c r="M19"/>
  <c r="S18"/>
  <c r="O14"/>
  <c r="O13"/>
  <c r="P12"/>
  <c r="M11"/>
  <c r="S10"/>
  <c r="N10"/>
  <c r="S9"/>
  <c r="N9"/>
  <c r="M8"/>
  <c r="S7"/>
  <c r="M7"/>
  <c r="S6"/>
  <c r="Q5"/>
  <c r="O4"/>
  <c r="M3"/>
  <c r="W75" i="15"/>
  <c r="AN84" i="18"/>
  <c r="AI104" i="10"/>
  <c r="AE104"/>
  <c r="AI100"/>
  <c r="AE100"/>
  <c r="AP95"/>
  <c r="AL95"/>
  <c r="AF92"/>
  <c r="AL86"/>
  <c r="AJ84"/>
  <c r="AL83"/>
  <c r="AP78"/>
  <c r="AF76"/>
  <c r="S71"/>
  <c r="O71"/>
  <c r="K71"/>
  <c r="G71"/>
  <c r="M28" i="19"/>
  <c r="N26"/>
  <c r="Q20"/>
  <c r="M20"/>
  <c r="S19"/>
  <c r="O17"/>
  <c r="M16"/>
  <c r="S15"/>
  <c r="M15"/>
  <c r="R13"/>
  <c r="Q12"/>
  <c r="O11"/>
  <c r="O10"/>
  <c r="O8"/>
  <c r="M6"/>
  <c r="S5"/>
  <c r="O3"/>
  <c r="J71" i="18"/>
  <c r="J70"/>
  <c r="J77"/>
  <c r="K69"/>
  <c r="K77"/>
  <c r="K71"/>
  <c r="G69"/>
  <c r="G77"/>
  <c r="G34"/>
  <c r="G71"/>
  <c r="H70"/>
  <c r="H71"/>
  <c r="H77"/>
  <c r="H34"/>
  <c r="F37" i="3"/>
  <c r="O43"/>
  <c r="G39"/>
  <c r="G47"/>
  <c r="G51"/>
  <c r="G55"/>
  <c r="G46"/>
  <c r="G54"/>
  <c r="G37"/>
  <c r="G41"/>
  <c r="G45"/>
  <c r="G49"/>
  <c r="G53"/>
  <c r="G57"/>
  <c r="G58"/>
  <c r="G36"/>
  <c r="G48"/>
  <c r="G52"/>
  <c r="G56"/>
  <c r="G42"/>
  <c r="G50"/>
  <c r="S43"/>
  <c r="J43"/>
  <c r="D57"/>
  <c r="D39"/>
  <c r="D37"/>
  <c r="M54" i="1"/>
  <c r="M50"/>
  <c r="M46"/>
  <c r="M42"/>
  <c r="M38"/>
  <c r="M34"/>
  <c r="O34" i="18"/>
  <c r="M34"/>
  <c r="E34"/>
  <c r="I79"/>
  <c r="I78"/>
  <c r="I76"/>
  <c r="I75"/>
  <c r="I74"/>
  <c r="I73"/>
  <c r="I72"/>
  <c r="O70"/>
  <c r="E70"/>
  <c r="O69"/>
  <c r="M69"/>
  <c r="E69"/>
  <c r="F92"/>
  <c r="I91"/>
  <c r="F90"/>
  <c r="I89"/>
  <c r="F88"/>
  <c r="I87"/>
  <c r="F86"/>
  <c r="I85"/>
  <c r="F84"/>
  <c r="I83"/>
  <c r="F82"/>
  <c r="I81"/>
  <c r="F80"/>
  <c r="N34"/>
  <c r="I34"/>
  <c r="F34"/>
  <c r="O79"/>
  <c r="M79"/>
  <c r="E79"/>
  <c r="O78"/>
  <c r="E78"/>
  <c r="O76"/>
  <c r="M76"/>
  <c r="H76"/>
  <c r="E76"/>
  <c r="O75"/>
  <c r="M75"/>
  <c r="E75"/>
  <c r="O74"/>
  <c r="M74"/>
  <c r="H74"/>
  <c r="E74"/>
  <c r="O73"/>
  <c r="M73"/>
  <c r="O72"/>
  <c r="M72"/>
  <c r="H72"/>
  <c r="R70"/>
  <c r="N70"/>
  <c r="I70"/>
  <c r="F70"/>
  <c r="I69"/>
  <c r="F69"/>
  <c r="G76"/>
  <c r="I92"/>
  <c r="F91"/>
  <c r="I90"/>
  <c r="F89"/>
  <c r="I88"/>
  <c r="F87"/>
  <c r="I86"/>
  <c r="F85"/>
  <c r="I84"/>
  <c r="F83"/>
  <c r="I82"/>
  <c r="D58" i="3"/>
  <c r="D44"/>
  <c r="T33" i="1"/>
  <c r="U57"/>
  <c r="S57"/>
  <c r="U56"/>
  <c r="S56"/>
  <c r="U55"/>
  <c r="S55"/>
  <c r="U54"/>
  <c r="S54"/>
  <c r="U53"/>
  <c r="S53"/>
  <c r="U52"/>
  <c r="S52"/>
  <c r="U51"/>
  <c r="S51"/>
  <c r="U50"/>
  <c r="S50"/>
  <c r="U49"/>
  <c r="S49"/>
  <c r="U48"/>
  <c r="S48"/>
  <c r="U47"/>
  <c r="S47"/>
  <c r="U46"/>
  <c r="S46"/>
  <c r="U43"/>
  <c r="S43"/>
  <c r="U42"/>
  <c r="S42"/>
  <c r="U41"/>
  <c r="S41"/>
  <c r="U40"/>
  <c r="S40"/>
  <c r="U39"/>
  <c r="S39"/>
  <c r="U38"/>
  <c r="S38"/>
  <c r="U37"/>
  <c r="S37"/>
  <c r="U36"/>
  <c r="S36"/>
  <c r="U35"/>
  <c r="S35"/>
  <c r="U34"/>
  <c r="S34"/>
  <c r="T57"/>
  <c r="R57"/>
  <c r="T56"/>
  <c r="R56"/>
  <c r="T55"/>
  <c r="R55"/>
  <c r="T54"/>
  <c r="R54"/>
  <c r="T53"/>
  <c r="R53"/>
  <c r="T52"/>
  <c r="R52"/>
  <c r="T51"/>
  <c r="R51"/>
  <c r="T50"/>
  <c r="R50"/>
  <c r="T49"/>
  <c r="R49"/>
  <c r="T48"/>
  <c r="R48"/>
  <c r="T47"/>
  <c r="R47"/>
  <c r="T46"/>
  <c r="R46"/>
  <c r="T43"/>
  <c r="R43"/>
  <c r="T42"/>
  <c r="R42"/>
  <c r="T41"/>
  <c r="R41"/>
  <c r="T40"/>
  <c r="R40"/>
  <c r="T39"/>
  <c r="R39"/>
  <c r="T38"/>
  <c r="R38"/>
  <c r="T37"/>
  <c r="R37"/>
  <c r="T36"/>
  <c r="R36"/>
  <c r="T35"/>
  <c r="R35"/>
  <c r="P5" i="17"/>
  <c r="Q5" s="1"/>
  <c r="R5" s="1"/>
  <c r="S5" s="1"/>
  <c r="AO90" i="18"/>
  <c r="AO84"/>
  <c r="AI83"/>
  <c r="P34"/>
  <c r="Q75"/>
  <c r="Q73"/>
  <c r="P69"/>
  <c r="P76"/>
  <c r="P75"/>
  <c r="P74"/>
  <c r="Q70"/>
  <c r="K34"/>
  <c r="K79"/>
  <c r="L78"/>
  <c r="L76"/>
  <c r="J76"/>
  <c r="K75"/>
  <c r="L74"/>
  <c r="K73"/>
  <c r="L72"/>
  <c r="J72"/>
  <c r="K70"/>
  <c r="L69"/>
  <c r="L34"/>
  <c r="J34"/>
  <c r="L79"/>
  <c r="K78"/>
  <c r="K76"/>
  <c r="J75"/>
  <c r="L73"/>
  <c r="J73"/>
  <c r="K72"/>
  <c r="L70"/>
  <c r="L92"/>
  <c r="L91"/>
  <c r="L90"/>
  <c r="L89"/>
  <c r="L88"/>
  <c r="L87"/>
  <c r="L86"/>
  <c r="L85"/>
  <c r="L84"/>
  <c r="L83"/>
  <c r="L82"/>
  <c r="L81"/>
  <c r="AL90"/>
  <c r="AL86"/>
  <c r="G75"/>
  <c r="G74"/>
  <c r="G72"/>
  <c r="G70"/>
  <c r="AJ81"/>
  <c r="AF82"/>
  <c r="AN81"/>
  <c r="AI80"/>
  <c r="AH82"/>
  <c r="AP71"/>
  <c r="F33"/>
  <c r="E67"/>
  <c r="E98" s="1"/>
  <c r="AJ82"/>
  <c r="AN82"/>
  <c r="AO81"/>
  <c r="AJ72"/>
  <c r="D67"/>
  <c r="D98" s="1"/>
  <c r="AK71"/>
  <c r="AJ71"/>
  <c r="AP82"/>
  <c r="AH81"/>
  <c r="AP79"/>
  <c r="AP78"/>
  <c r="AP72"/>
  <c r="AJ70"/>
  <c r="Y75" i="8"/>
  <c r="AS75"/>
  <c r="Y79"/>
  <c r="W84"/>
  <c r="AS84" s="1"/>
  <c r="W82"/>
  <c r="Y82" s="1"/>
  <c r="Z82" s="1"/>
  <c r="W78"/>
  <c r="Y78" s="1"/>
  <c r="W74"/>
  <c r="AS74" s="1"/>
  <c r="Y84"/>
  <c r="AT84" s="1"/>
  <c r="AS80"/>
  <c r="AT77"/>
  <c r="AR80"/>
  <c r="AR78"/>
  <c r="AR84"/>
  <c r="AR79"/>
  <c r="AR77"/>
  <c r="E44" i="3"/>
  <c r="E43"/>
  <c r="E42"/>
  <c r="E41"/>
  <c r="E40"/>
  <c r="E39"/>
  <c r="E38"/>
  <c r="E37"/>
  <c r="F45"/>
  <c r="F44"/>
  <c r="F43"/>
  <c r="F42"/>
  <c r="F41"/>
  <c r="F40"/>
  <c r="F39"/>
  <c r="F38"/>
  <c r="T34"/>
  <c r="R34"/>
  <c r="P34"/>
  <c r="N34"/>
  <c r="J34"/>
  <c r="H34"/>
  <c r="U58"/>
  <c r="S58"/>
  <c r="Q58"/>
  <c r="O58"/>
  <c r="M58"/>
  <c r="K58"/>
  <c r="I58"/>
  <c r="T57"/>
  <c r="R57"/>
  <c r="P57"/>
  <c r="N57"/>
  <c r="J57"/>
  <c r="H57"/>
  <c r="U56"/>
  <c r="S56"/>
  <c r="Q56"/>
  <c r="O56"/>
  <c r="M56"/>
  <c r="K56"/>
  <c r="I56"/>
  <c r="T55"/>
  <c r="R55"/>
  <c r="P55"/>
  <c r="N55"/>
  <c r="J55"/>
  <c r="H55"/>
  <c r="U54"/>
  <c r="S54"/>
  <c r="Q54"/>
  <c r="O54"/>
  <c r="M54"/>
  <c r="K54"/>
  <c r="I54"/>
  <c r="T53"/>
  <c r="R53"/>
  <c r="P53"/>
  <c r="N53"/>
  <c r="J53"/>
  <c r="H53"/>
  <c r="U52"/>
  <c r="S52"/>
  <c r="Q52"/>
  <c r="O52"/>
  <c r="M52"/>
  <c r="K52"/>
  <c r="I52"/>
  <c r="T51"/>
  <c r="R51"/>
  <c r="P51"/>
  <c r="N51"/>
  <c r="J51"/>
  <c r="H51"/>
  <c r="T50"/>
  <c r="P50"/>
  <c r="H50"/>
  <c r="T48"/>
  <c r="R48"/>
  <c r="P48"/>
  <c r="N48"/>
  <c r="J48"/>
  <c r="H48"/>
  <c r="U47"/>
  <c r="S47"/>
  <c r="Q47"/>
  <c r="O47"/>
  <c r="M47"/>
  <c r="I47"/>
  <c r="T46"/>
  <c r="R46"/>
  <c r="P46"/>
  <c r="N46"/>
  <c r="J46"/>
  <c r="H46"/>
  <c r="U45"/>
  <c r="S45"/>
  <c r="Q45"/>
  <c r="O45"/>
  <c r="M45"/>
  <c r="I45"/>
  <c r="S44"/>
  <c r="O44"/>
  <c r="T43"/>
  <c r="R43"/>
  <c r="P43"/>
  <c r="N43"/>
  <c r="H43"/>
  <c r="U42"/>
  <c r="S42"/>
  <c r="Q42"/>
  <c r="O42"/>
  <c r="M42"/>
  <c r="I42"/>
  <c r="R41"/>
  <c r="N41"/>
  <c r="J41"/>
  <c r="U40"/>
  <c r="S40"/>
  <c r="Q40"/>
  <c r="O40"/>
  <c r="M40"/>
  <c r="I40"/>
  <c r="R39"/>
  <c r="N39"/>
  <c r="J39"/>
  <c r="U38"/>
  <c r="S38"/>
  <c r="Q38"/>
  <c r="O38"/>
  <c r="M38"/>
  <c r="I38"/>
  <c r="T37"/>
  <c r="R37"/>
  <c r="P37"/>
  <c r="N37"/>
  <c r="J37"/>
  <c r="H37"/>
  <c r="U36"/>
  <c r="Q36"/>
  <c r="M36"/>
  <c r="I36"/>
  <c r="T35"/>
  <c r="P35"/>
  <c r="H35"/>
  <c r="U34"/>
  <c r="S34"/>
  <c r="Q34"/>
  <c r="O34"/>
  <c r="M34"/>
  <c r="I34"/>
  <c r="G34"/>
  <c r="T58"/>
  <c r="R58"/>
  <c r="P58"/>
  <c r="N58"/>
  <c r="J58"/>
  <c r="H58"/>
  <c r="U57"/>
  <c r="S57"/>
  <c r="Q57"/>
  <c r="O57"/>
  <c r="M57"/>
  <c r="K57"/>
  <c r="I57"/>
  <c r="T56"/>
  <c r="R56"/>
  <c r="P56"/>
  <c r="N56"/>
  <c r="J56"/>
  <c r="H56"/>
  <c r="U55"/>
  <c r="S55"/>
  <c r="Q55"/>
  <c r="O55"/>
  <c r="M55"/>
  <c r="K55"/>
  <c r="I55"/>
  <c r="T54"/>
  <c r="R54"/>
  <c r="P54"/>
  <c r="N54"/>
  <c r="J54"/>
  <c r="H54"/>
  <c r="U53"/>
  <c r="S53"/>
  <c r="Q53"/>
  <c r="O53"/>
  <c r="M53"/>
  <c r="K53"/>
  <c r="I53"/>
  <c r="T52"/>
  <c r="R52"/>
  <c r="P52"/>
  <c r="N52"/>
  <c r="J52"/>
  <c r="H52"/>
  <c r="U51"/>
  <c r="S51"/>
  <c r="Q51"/>
  <c r="O51"/>
  <c r="M51"/>
  <c r="K51"/>
  <c r="I51"/>
  <c r="R50"/>
  <c r="N50"/>
  <c r="J50"/>
  <c r="U48"/>
  <c r="S48"/>
  <c r="Q48"/>
  <c r="O48"/>
  <c r="M48"/>
  <c r="I48"/>
  <c r="T47"/>
  <c r="R47"/>
  <c r="P47"/>
  <c r="N47"/>
  <c r="J47"/>
  <c r="H47"/>
  <c r="U46"/>
  <c r="S46"/>
  <c r="Q46"/>
  <c r="O46"/>
  <c r="M46"/>
  <c r="I46"/>
  <c r="T45"/>
  <c r="R45"/>
  <c r="P45"/>
  <c r="N45"/>
  <c r="J45"/>
  <c r="H45"/>
  <c r="U44"/>
  <c r="Q44"/>
  <c r="M44"/>
  <c r="I44"/>
  <c r="U43"/>
  <c r="Q43"/>
  <c r="M43"/>
  <c r="I43"/>
  <c r="T42"/>
  <c r="R42"/>
  <c r="P42"/>
  <c r="N42"/>
  <c r="J42"/>
  <c r="H42"/>
  <c r="T41"/>
  <c r="P41"/>
  <c r="H41"/>
  <c r="T40"/>
  <c r="R40"/>
  <c r="P40"/>
  <c r="N40"/>
  <c r="J40"/>
  <c r="H40"/>
  <c r="T39"/>
  <c r="P39"/>
  <c r="H39"/>
  <c r="R38"/>
  <c r="N38"/>
  <c r="J38"/>
  <c r="S37"/>
  <c r="O37"/>
  <c r="E34"/>
  <c r="E57"/>
  <c r="E36"/>
  <c r="F34"/>
  <c r="F56"/>
  <c r="F55"/>
  <c r="F58"/>
  <c r="F57"/>
  <c r="F54"/>
  <c r="F53"/>
  <c r="F50"/>
  <c r="F48"/>
  <c r="F47"/>
  <c r="F52"/>
  <c r="F51"/>
  <c r="F46"/>
  <c r="F35"/>
  <c r="E58"/>
  <c r="D35"/>
  <c r="AE68" s="1"/>
  <c r="T44"/>
  <c r="R44"/>
  <c r="P44"/>
  <c r="N44"/>
  <c r="J44"/>
  <c r="H44"/>
  <c r="U41"/>
  <c r="S41"/>
  <c r="Q41"/>
  <c r="O41"/>
  <c r="M41"/>
  <c r="I41"/>
  <c r="U39"/>
  <c r="S39"/>
  <c r="Q39"/>
  <c r="O39"/>
  <c r="M39"/>
  <c r="I39"/>
  <c r="U35"/>
  <c r="S35"/>
  <c r="Q35"/>
  <c r="O35"/>
  <c r="M35"/>
  <c r="I35"/>
  <c r="T36"/>
  <c r="R36"/>
  <c r="P36"/>
  <c r="N36"/>
  <c r="J36"/>
  <c r="H36"/>
  <c r="D36"/>
  <c r="AE69" s="1"/>
  <c r="U50"/>
  <c r="S50"/>
  <c r="Q50"/>
  <c r="O50"/>
  <c r="M50"/>
  <c r="K50"/>
  <c r="I50"/>
  <c r="U49"/>
  <c r="S49"/>
  <c r="Q49"/>
  <c r="O49"/>
  <c r="M49"/>
  <c r="I49"/>
  <c r="A82"/>
  <c r="T49"/>
  <c r="R49"/>
  <c r="P49"/>
  <c r="N49"/>
  <c r="J49"/>
  <c r="H49"/>
  <c r="F49"/>
  <c r="E66"/>
  <c r="E97" s="1"/>
  <c r="F33"/>
  <c r="F66" s="1"/>
  <c r="F97" s="1"/>
  <c r="G33"/>
  <c r="Q57" i="1"/>
  <c r="Q56"/>
  <c r="Q53"/>
  <c r="Q52"/>
  <c r="Q49"/>
  <c r="Q48"/>
  <c r="Q41"/>
  <c r="Q40"/>
  <c r="Q37"/>
  <c r="P57"/>
  <c r="P55"/>
  <c r="P53"/>
  <c r="P51"/>
  <c r="P49"/>
  <c r="P47"/>
  <c r="P43"/>
  <c r="P41"/>
  <c r="P39"/>
  <c r="I33"/>
  <c r="I57"/>
  <c r="G55"/>
  <c r="I53"/>
  <c r="AN86"/>
  <c r="G51"/>
  <c r="I49"/>
  <c r="G47"/>
  <c r="AN78"/>
  <c r="G43"/>
  <c r="I41"/>
  <c r="G39"/>
  <c r="I37"/>
  <c r="G35"/>
  <c r="G57"/>
  <c r="I55"/>
  <c r="G53"/>
  <c r="I51"/>
  <c r="G49"/>
  <c r="I47"/>
  <c r="I43"/>
  <c r="G41"/>
  <c r="I39"/>
  <c r="G37"/>
  <c r="I35"/>
  <c r="F56"/>
  <c r="F54"/>
  <c r="F52"/>
  <c r="H34"/>
  <c r="F34"/>
  <c r="H56"/>
  <c r="H54"/>
  <c r="H52"/>
  <c r="H50"/>
  <c r="F50"/>
  <c r="H48"/>
  <c r="F48"/>
  <c r="H46"/>
  <c r="F46"/>
  <c r="H38"/>
  <c r="F38"/>
  <c r="H57"/>
  <c r="F57"/>
  <c r="I56"/>
  <c r="G56"/>
  <c r="H55"/>
  <c r="F55"/>
  <c r="I54"/>
  <c r="G54"/>
  <c r="H53"/>
  <c r="F53"/>
  <c r="I52"/>
  <c r="G52"/>
  <c r="H51"/>
  <c r="F51"/>
  <c r="I50"/>
  <c r="G50"/>
  <c r="H49"/>
  <c r="F49"/>
  <c r="I48"/>
  <c r="G48"/>
  <c r="H47"/>
  <c r="F47"/>
  <c r="I46"/>
  <c r="G46"/>
  <c r="H61"/>
  <c r="H43"/>
  <c r="F43"/>
  <c r="I42"/>
  <c r="H41"/>
  <c r="F41"/>
  <c r="I40"/>
  <c r="H39"/>
  <c r="F39"/>
  <c r="I38"/>
  <c r="G38"/>
  <c r="H37"/>
  <c r="F37"/>
  <c r="I36"/>
  <c r="O33"/>
  <c r="O57"/>
  <c r="M57"/>
  <c r="O55"/>
  <c r="M55"/>
  <c r="O53"/>
  <c r="M53"/>
  <c r="O51"/>
  <c r="M51"/>
  <c r="O49"/>
  <c r="M49"/>
  <c r="O47"/>
  <c r="M47"/>
  <c r="O43"/>
  <c r="M43"/>
  <c r="O41"/>
  <c r="M41"/>
  <c r="O39"/>
  <c r="M39"/>
  <c r="O37"/>
  <c r="L33"/>
  <c r="J33"/>
  <c r="K57"/>
  <c r="K56"/>
  <c r="K55"/>
  <c r="K54"/>
  <c r="K53"/>
  <c r="K52"/>
  <c r="K51"/>
  <c r="K50"/>
  <c r="K49"/>
  <c r="K48"/>
  <c r="K47"/>
  <c r="K46"/>
  <c r="K43"/>
  <c r="K42"/>
  <c r="K41"/>
  <c r="K40"/>
  <c r="K39"/>
  <c r="K38"/>
  <c r="K37"/>
  <c r="K36"/>
  <c r="K35"/>
  <c r="K34"/>
  <c r="L57"/>
  <c r="J57"/>
  <c r="L56"/>
  <c r="J56"/>
  <c r="L55"/>
  <c r="J55"/>
  <c r="L54"/>
  <c r="J54"/>
  <c r="L53"/>
  <c r="J53"/>
  <c r="L52"/>
  <c r="J52"/>
  <c r="L51"/>
  <c r="J51"/>
  <c r="L50"/>
  <c r="J50"/>
  <c r="L49"/>
  <c r="J49"/>
  <c r="L48"/>
  <c r="J48"/>
  <c r="L47"/>
  <c r="J47"/>
  <c r="L46"/>
  <c r="J46"/>
  <c r="L43"/>
  <c r="J43"/>
  <c r="L42"/>
  <c r="J42"/>
  <c r="L41"/>
  <c r="J41"/>
  <c r="L40"/>
  <c r="J40"/>
  <c r="L39"/>
  <c r="J39"/>
  <c r="L38"/>
  <c r="J38"/>
  <c r="L37"/>
  <c r="J37"/>
  <c r="L36"/>
  <c r="J36"/>
  <c r="L35"/>
  <c r="J35"/>
  <c r="E66"/>
  <c r="E97" s="1"/>
  <c r="F32"/>
  <c r="AN90"/>
  <c r="AH90"/>
  <c r="AH86"/>
  <c r="Y81" i="15"/>
  <c r="AR80"/>
  <c r="AR78"/>
  <c r="Y78"/>
  <c r="Y76"/>
  <c r="Z89" i="10"/>
  <c r="AA89" s="1"/>
  <c r="AS89"/>
  <c r="AW89"/>
  <c r="Z81"/>
  <c r="AA81" s="1"/>
  <c r="AW73" i="15"/>
  <c r="AS73"/>
  <c r="AS68"/>
  <c r="AS62"/>
  <c r="AW93" i="10"/>
  <c r="Z85"/>
  <c r="AA85" s="1"/>
  <c r="AS85"/>
  <c r="AW85"/>
  <c r="Z77"/>
  <c r="AA77" s="1"/>
  <c r="AX84" i="8"/>
  <c r="P22" i="19"/>
  <c r="N25"/>
  <c r="R34"/>
  <c r="AW106" i="10"/>
  <c r="AW105"/>
  <c r="AS105"/>
  <c r="AW104"/>
  <c r="AW102"/>
  <c r="AS102"/>
  <c r="AW101"/>
  <c r="AS101"/>
  <c r="AW100"/>
  <c r="AS100"/>
  <c r="AW97"/>
  <c r="AS97"/>
  <c r="AP94"/>
  <c r="Q16" i="19"/>
  <c r="S14"/>
  <c r="M10"/>
  <c r="Z91" i="10"/>
  <c r="AA91" s="1"/>
  <c r="AS91"/>
  <c r="AW91"/>
  <c r="Z87"/>
  <c r="AA87" s="1"/>
  <c r="AS87"/>
  <c r="AW87"/>
  <c r="Z79"/>
  <c r="AA79" s="1"/>
  <c r="Z75"/>
  <c r="AA75" s="1"/>
  <c r="AS75"/>
  <c r="AW75"/>
  <c r="P94"/>
  <c r="AI94"/>
  <c r="AO94"/>
  <c r="J94"/>
  <c r="AG94"/>
  <c r="AM94"/>
  <c r="D94"/>
  <c r="AE94"/>
  <c r="AK94"/>
  <c r="AI93"/>
  <c r="AO93"/>
  <c r="AG93"/>
  <c r="AM93"/>
  <c r="AE93"/>
  <c r="AK93"/>
  <c r="P92"/>
  <c r="AI92"/>
  <c r="AO92"/>
  <c r="J92"/>
  <c r="AG92"/>
  <c r="AM92"/>
  <c r="D92"/>
  <c r="AE92"/>
  <c r="AK92"/>
  <c r="AI91"/>
  <c r="AO91"/>
  <c r="AG91"/>
  <c r="AM91"/>
  <c r="AE91"/>
  <c r="AK91"/>
  <c r="P90"/>
  <c r="AI90"/>
  <c r="AO90"/>
  <c r="J90"/>
  <c r="AG90"/>
  <c r="AM90"/>
  <c r="D90"/>
  <c r="W90" s="1"/>
  <c r="AE90"/>
  <c r="AK90"/>
  <c r="AI89"/>
  <c r="AO89"/>
  <c r="AG89"/>
  <c r="AM89"/>
  <c r="AE89"/>
  <c r="AK89"/>
  <c r="P88"/>
  <c r="AI88"/>
  <c r="AO88"/>
  <c r="J88"/>
  <c r="AG88"/>
  <c r="AM88"/>
  <c r="D88"/>
  <c r="W88" s="1"/>
  <c r="AE88"/>
  <c r="AK88"/>
  <c r="AI87"/>
  <c r="AO87"/>
  <c r="AG87"/>
  <c r="AM87"/>
  <c r="AE87"/>
  <c r="AK87"/>
  <c r="P86"/>
  <c r="AI86"/>
  <c r="AO86"/>
  <c r="J86"/>
  <c r="AG86"/>
  <c r="AM86"/>
  <c r="D86"/>
  <c r="W86" s="1"/>
  <c r="AE86"/>
  <c r="AK86"/>
  <c r="AI85"/>
  <c r="AO85"/>
  <c r="AG85"/>
  <c r="AM85"/>
  <c r="AE85"/>
  <c r="AK85"/>
  <c r="P84"/>
  <c r="AI84"/>
  <c r="AO84"/>
  <c r="J84"/>
  <c r="AG84"/>
  <c r="AM84"/>
  <c r="D84"/>
  <c r="W84" s="1"/>
  <c r="AE84"/>
  <c r="AK84"/>
  <c r="AI83"/>
  <c r="AO83"/>
  <c r="AG83"/>
  <c r="AM83"/>
  <c r="AE83"/>
  <c r="AK83"/>
  <c r="P82"/>
  <c r="AI82"/>
  <c r="AO82"/>
  <c r="J82"/>
  <c r="AG82"/>
  <c r="AM82"/>
  <c r="D82"/>
  <c r="W82" s="1"/>
  <c r="AE82"/>
  <c r="AK82"/>
  <c r="AI81"/>
  <c r="AO81"/>
  <c r="AG81"/>
  <c r="AM81"/>
  <c r="AE81"/>
  <c r="AK81"/>
  <c r="P80"/>
  <c r="AI80"/>
  <c r="AO80"/>
  <c r="J80"/>
  <c r="AG80"/>
  <c r="AM80"/>
  <c r="D80"/>
  <c r="W80" s="1"/>
  <c r="AE80"/>
  <c r="AK80"/>
  <c r="AI79"/>
  <c r="AO79"/>
  <c r="AG79"/>
  <c r="AM79"/>
  <c r="AE79"/>
  <c r="AK79"/>
  <c r="P78"/>
  <c r="AI78"/>
  <c r="AO78"/>
  <c r="J78"/>
  <c r="AG78"/>
  <c r="AM78"/>
  <c r="D78"/>
  <c r="W78" s="1"/>
  <c r="AE78"/>
  <c r="AK78"/>
  <c r="AI77"/>
  <c r="AO77"/>
  <c r="AG77"/>
  <c r="AM77"/>
  <c r="AE77"/>
  <c r="AK77"/>
  <c r="T71"/>
  <c r="T76"/>
  <c r="R71"/>
  <c r="R76"/>
  <c r="P71"/>
  <c r="P76"/>
  <c r="AI76"/>
  <c r="AO76"/>
  <c r="N71"/>
  <c r="N76"/>
  <c r="L71"/>
  <c r="L76"/>
  <c r="J71"/>
  <c r="J76"/>
  <c r="AG76"/>
  <c r="AM76"/>
  <c r="H71"/>
  <c r="H76"/>
  <c r="F71"/>
  <c r="F76"/>
  <c r="D71"/>
  <c r="D72" s="1"/>
  <c r="D76"/>
  <c r="W76" s="1"/>
  <c r="AE76"/>
  <c r="AK76"/>
  <c r="AI75"/>
  <c r="AO75"/>
  <c r="AG75"/>
  <c r="AM75"/>
  <c r="AE75"/>
  <c r="AK75"/>
  <c r="R10" i="19"/>
  <c r="P13"/>
  <c r="N23"/>
  <c r="M26"/>
  <c r="O23"/>
  <c r="S25"/>
  <c r="P21"/>
  <c r="N19"/>
  <c r="R17"/>
  <c r="P17"/>
  <c r="P16"/>
  <c r="N15"/>
  <c r="R14"/>
  <c r="N13"/>
  <c r="N11"/>
  <c r="R9"/>
  <c r="R8"/>
  <c r="R6"/>
  <c r="P6"/>
  <c r="P5"/>
  <c r="P4"/>
  <c r="N4"/>
  <c r="R3"/>
  <c r="AJ76" i="18"/>
  <c r="AK78" i="1"/>
  <c r="AJ69" i="18"/>
  <c r="AP81"/>
  <c r="AJ74"/>
  <c r="AP70"/>
  <c r="L61" i="1" l="1"/>
  <c r="K61"/>
  <c r="G61"/>
  <c r="J61"/>
  <c r="P61"/>
  <c r="F61"/>
  <c r="M61"/>
  <c r="I61"/>
  <c r="Q61"/>
  <c r="T61"/>
  <c r="U61"/>
  <c r="R61"/>
  <c r="S61"/>
  <c r="AO85" i="18"/>
  <c r="AI86"/>
  <c r="AO92"/>
  <c r="AI85"/>
  <c r="AI92"/>
  <c r="AO86"/>
  <c r="AO87"/>
  <c r="AI87"/>
  <c r="AI82"/>
  <c r="Q74"/>
  <c r="AI90"/>
  <c r="AI81"/>
  <c r="AO89"/>
  <c r="AO88"/>
  <c r="AO82"/>
  <c r="AI91"/>
  <c r="AO83"/>
  <c r="AI88"/>
  <c r="AP80"/>
  <c r="AL80"/>
  <c r="AO80"/>
  <c r="AJ80"/>
  <c r="U60"/>
  <c r="AN80"/>
  <c r="AM80"/>
  <c r="L68"/>
  <c r="L61"/>
  <c r="M68"/>
  <c r="M61"/>
  <c r="G61"/>
  <c r="G62"/>
  <c r="T68"/>
  <c r="T61"/>
  <c r="Q61"/>
  <c r="J61"/>
  <c r="H61"/>
  <c r="K68"/>
  <c r="K61"/>
  <c r="P68"/>
  <c r="P61"/>
  <c r="N68"/>
  <c r="N61"/>
  <c r="R68"/>
  <c r="R61"/>
  <c r="U61"/>
  <c r="I61"/>
  <c r="O61"/>
  <c r="S68"/>
  <c r="S61"/>
  <c r="F62"/>
  <c r="F61"/>
  <c r="E61"/>
  <c r="E62"/>
  <c r="AS76" i="8"/>
  <c r="AS78"/>
  <c r="Y74"/>
  <c r="AT74" s="1"/>
  <c r="AK81" i="18"/>
  <c r="D62"/>
  <c r="D92"/>
  <c r="O61" i="3"/>
  <c r="T61"/>
  <c r="AE76"/>
  <c r="AE91"/>
  <c r="AE72"/>
  <c r="AE78"/>
  <c r="AE86"/>
  <c r="AE85"/>
  <c r="M61"/>
  <c r="U61"/>
  <c r="H61"/>
  <c r="R61"/>
  <c r="AE77"/>
  <c r="AE70"/>
  <c r="AE87"/>
  <c r="AE84"/>
  <c r="I61"/>
  <c r="S61"/>
  <c r="AE74"/>
  <c r="AE83"/>
  <c r="AE82"/>
  <c r="AE75"/>
  <c r="AE71"/>
  <c r="F61"/>
  <c r="E61"/>
  <c r="N61"/>
  <c r="AE81"/>
  <c r="AE73"/>
  <c r="AE90"/>
  <c r="AE80"/>
  <c r="AE88"/>
  <c r="AE89"/>
  <c r="P61"/>
  <c r="Q61"/>
  <c r="K61"/>
  <c r="L61"/>
  <c r="J61"/>
  <c r="AF67"/>
  <c r="AW95" i="10"/>
  <c r="AS93"/>
  <c r="AW68" i="15"/>
  <c r="AL88" i="3"/>
  <c r="AN75" i="18"/>
  <c r="AK77"/>
  <c r="AP69"/>
  <c r="AJ77"/>
  <c r="AW96" i="10"/>
  <c r="AW98"/>
  <c r="AS77"/>
  <c r="AK72" i="18"/>
  <c r="AJ75"/>
  <c r="AP75"/>
  <c r="AP68"/>
  <c r="AS96" i="10"/>
  <c r="AS98"/>
  <c r="AH74" i="18"/>
  <c r="AK80"/>
  <c r="T60"/>
  <c r="V96" i="10"/>
  <c r="S60" i="18"/>
  <c r="AP77"/>
  <c r="AP73"/>
  <c r="AP76"/>
  <c r="AL70" i="1"/>
  <c r="AP87"/>
  <c r="AI87"/>
  <c r="AN76"/>
  <c r="F66"/>
  <c r="F97" s="1"/>
  <c r="G32"/>
  <c r="H32" s="1"/>
  <c r="I32" s="1"/>
  <c r="J32" s="1"/>
  <c r="K32" s="1"/>
  <c r="L32" s="1"/>
  <c r="M32" s="1"/>
  <c r="P60"/>
  <c r="U60"/>
  <c r="G60"/>
  <c r="H60"/>
  <c r="Q60"/>
  <c r="R60"/>
  <c r="S60"/>
  <c r="AL68"/>
  <c r="F60"/>
  <c r="L60"/>
  <c r="I60"/>
  <c r="O60"/>
  <c r="AI91"/>
  <c r="K60"/>
  <c r="J60"/>
  <c r="M60"/>
  <c r="T60"/>
  <c r="AO76"/>
  <c r="AN88"/>
  <c r="AO88"/>
  <c r="AI88"/>
  <c r="AI76"/>
  <c r="AI79"/>
  <c r="AK77"/>
  <c r="I68" i="18"/>
  <c r="O68"/>
  <c r="AK90" i="1"/>
  <c r="AP74" i="18"/>
  <c r="AK69" i="1"/>
  <c r="AO89"/>
  <c r="AI89"/>
  <c r="AW79" i="10"/>
  <c r="AS83"/>
  <c r="AW99"/>
  <c r="AS104"/>
  <c r="AS106"/>
  <c r="AW81"/>
  <c r="Y77" i="15"/>
  <c r="Z77" s="1"/>
  <c r="AP79" i="1"/>
  <c r="AJ78"/>
  <c r="AI81"/>
  <c r="AO86"/>
  <c r="AP91"/>
  <c r="AJ91"/>
  <c r="AH76"/>
  <c r="AP89"/>
  <c r="AP81"/>
  <c r="AM68" i="3"/>
  <c r="AN72" i="18"/>
  <c r="V102" i="10"/>
  <c r="Y107"/>
  <c r="AS107" s="1"/>
  <c r="Y71" i="15"/>
  <c r="AW71" s="1"/>
  <c r="Y74"/>
  <c r="AW74" s="1"/>
  <c r="Z83" i="10"/>
  <c r="AA83" s="1"/>
  <c r="AO78" i="1"/>
  <c r="AJ87"/>
  <c r="AH73" i="18"/>
  <c r="AJ81" i="1"/>
  <c r="AW103" i="10"/>
  <c r="AJ86" i="1"/>
  <c r="AJ89"/>
  <c r="AJ79"/>
  <c r="AO76" i="18"/>
  <c r="V99" i="10"/>
  <c r="Y66" i="15"/>
  <c r="Z66" s="1"/>
  <c r="AK78" i="18"/>
  <c r="AK79"/>
  <c r="AK82"/>
  <c r="AH69"/>
  <c r="AE82"/>
  <c r="F60"/>
  <c r="AH76"/>
  <c r="AN71"/>
  <c r="AF81"/>
  <c r="AH71"/>
  <c r="AH72"/>
  <c r="Q46" i="19"/>
  <c r="AL77" i="1"/>
  <c r="V107" i="10"/>
  <c r="Y69" i="15"/>
  <c r="AG81" i="18"/>
  <c r="V103" i="10"/>
  <c r="D61" i="18"/>
  <c r="D71" s="1"/>
  <c r="AK75"/>
  <c r="AK76"/>
  <c r="AL78"/>
  <c r="AI69"/>
  <c r="AM82"/>
  <c r="AN78"/>
  <c r="AN79"/>
  <c r="N60"/>
  <c r="AK74"/>
  <c r="O46" i="19"/>
  <c r="AO81" i="1"/>
  <c r="AJ90"/>
  <c r="AP88"/>
  <c r="AP90"/>
  <c r="AL90" i="3"/>
  <c r="E60" i="18"/>
  <c r="AR72" i="15"/>
  <c r="AS95" i="10"/>
  <c r="AS99"/>
  <c r="AS103"/>
  <c r="AW66" i="15"/>
  <c r="AR79"/>
  <c r="AJ88" i="1"/>
  <c r="AP86"/>
  <c r="R60" i="18"/>
  <c r="AR82" i="15"/>
  <c r="AJ76" i="1"/>
  <c r="AI81" i="3"/>
  <c r="AS66" i="15"/>
  <c r="AL89" i="1"/>
  <c r="AO90"/>
  <c r="AH88" i="3"/>
  <c r="AG69" i="18"/>
  <c r="AO70"/>
  <c r="AK70"/>
  <c r="Y65" i="15"/>
  <c r="Z64"/>
  <c r="AS64"/>
  <c r="AW64"/>
  <c r="AK71" i="1"/>
  <c r="AM81" i="18"/>
  <c r="AF88" i="1"/>
  <c r="AK84"/>
  <c r="AI86"/>
  <c r="V101" i="10"/>
  <c r="V98"/>
  <c r="AO79" i="1"/>
  <c r="AI82" i="3"/>
  <c r="AM72" i="18"/>
  <c r="AM75"/>
  <c r="AG75"/>
  <c r="AM79"/>
  <c r="Y67" i="15"/>
  <c r="AM90" i="1"/>
  <c r="V106" i="10"/>
  <c r="Z72" i="15"/>
  <c r="AW72"/>
  <c r="AS72"/>
  <c r="Z70"/>
  <c r="AW70"/>
  <c r="AS70"/>
  <c r="V105" i="10"/>
  <c r="AO91" i="1"/>
  <c r="AK71" i="3"/>
  <c r="AL75" i="1"/>
  <c r="AK82"/>
  <c r="AM83" i="3"/>
  <c r="AG71" i="18"/>
  <c r="V97" i="10"/>
  <c r="AI90" i="1"/>
  <c r="AR63" i="15"/>
  <c r="Y63"/>
  <c r="AK78" i="3"/>
  <c r="Z59" i="15"/>
  <c r="AA59" s="1"/>
  <c r="AS59"/>
  <c r="Z82"/>
  <c r="AW82"/>
  <c r="AS82"/>
  <c r="AG82" i="18"/>
  <c r="D60" i="15"/>
  <c r="W60" s="1"/>
  <c r="D61"/>
  <c r="W61" s="1"/>
  <c r="AR61" s="1"/>
  <c r="D55"/>
  <c r="C22" s="1"/>
  <c r="AL69" i="18"/>
  <c r="AR75" i="15"/>
  <c r="Y75"/>
  <c r="W94"/>
  <c r="Y58"/>
  <c r="AR58"/>
  <c r="AG70" i="18"/>
  <c r="AM77"/>
  <c r="J60"/>
  <c r="AG72"/>
  <c r="AL74"/>
  <c r="AL73"/>
  <c r="H60"/>
  <c r="L60"/>
  <c r="D60"/>
  <c r="AE76" s="1"/>
  <c r="AE69"/>
  <c r="AK76" i="3"/>
  <c r="AK91"/>
  <c r="AK70"/>
  <c r="AG87"/>
  <c r="AM74"/>
  <c r="AG85"/>
  <c r="AN91"/>
  <c r="AF86"/>
  <c r="AN74"/>
  <c r="AP70"/>
  <c r="AN68"/>
  <c r="AH88" i="1"/>
  <c r="I59"/>
  <c r="AL69"/>
  <c r="AM75"/>
  <c r="AP76"/>
  <c r="AF84"/>
  <c r="AL71"/>
  <c r="AP78"/>
  <c r="AK67"/>
  <c r="AK76"/>
  <c r="AK80"/>
  <c r="AK85"/>
  <c r="AK91"/>
  <c r="AF84" i="18"/>
  <c r="AL84"/>
  <c r="AF88"/>
  <c r="AL88"/>
  <c r="AF92"/>
  <c r="AL92"/>
  <c r="I60"/>
  <c r="AK68"/>
  <c r="AL81"/>
  <c r="AK84"/>
  <c r="AE84"/>
  <c r="AE86"/>
  <c r="AK86"/>
  <c r="AL87"/>
  <c r="AF87"/>
  <c r="AE88"/>
  <c r="AK88"/>
  <c r="AK92"/>
  <c r="AE92"/>
  <c r="AN69"/>
  <c r="O60"/>
  <c r="AL82"/>
  <c r="AF90"/>
  <c r="AK69"/>
  <c r="AE83"/>
  <c r="AK83"/>
  <c r="AE85"/>
  <c r="AK85"/>
  <c r="AE87"/>
  <c r="AK87"/>
  <c r="AE89"/>
  <c r="AK89"/>
  <c r="AE91"/>
  <c r="AK91"/>
  <c r="AK73"/>
  <c r="AN73"/>
  <c r="AN74"/>
  <c r="AH75"/>
  <c r="AN76"/>
  <c r="AN77"/>
  <c r="AH79"/>
  <c r="AF83"/>
  <c r="AL83"/>
  <c r="AF85"/>
  <c r="AL85"/>
  <c r="AL89"/>
  <c r="AF89"/>
  <c r="AE90"/>
  <c r="AK90"/>
  <c r="AF91"/>
  <c r="AL91"/>
  <c r="AN70"/>
  <c r="M60"/>
  <c r="AN68"/>
  <c r="AH68"/>
  <c r="AO73"/>
  <c r="AI75"/>
  <c r="AF86"/>
  <c r="AF83" i="3"/>
  <c r="AL79"/>
  <c r="AK83" i="1"/>
  <c r="AK86"/>
  <c r="AK87"/>
  <c r="H59"/>
  <c r="AM71"/>
  <c r="AG87"/>
  <c r="AL91"/>
  <c r="AL88"/>
  <c r="AM76"/>
  <c r="AN91"/>
  <c r="E59"/>
  <c r="AL72"/>
  <c r="AL76"/>
  <c r="AL79"/>
  <c r="AL80"/>
  <c r="AF83"/>
  <c r="D59"/>
  <c r="AL73"/>
  <c r="AK81"/>
  <c r="AK88"/>
  <c r="AO69" i="18"/>
  <c r="P60"/>
  <c r="P63" s="1"/>
  <c r="AO72"/>
  <c r="AI72"/>
  <c r="AI74"/>
  <c r="AI76"/>
  <c r="AO78"/>
  <c r="Q60"/>
  <c r="Q63" s="1"/>
  <c r="AI70"/>
  <c r="AO68"/>
  <c r="AI73"/>
  <c r="AO75"/>
  <c r="AO79"/>
  <c r="AO71"/>
  <c r="AG84"/>
  <c r="AM84"/>
  <c r="AM86"/>
  <c r="AG86"/>
  <c r="AG88"/>
  <c r="AM88"/>
  <c r="AG90"/>
  <c r="AM90"/>
  <c r="AG92"/>
  <c r="AM92"/>
  <c r="AM71"/>
  <c r="AM68"/>
  <c r="AM69"/>
  <c r="AG73"/>
  <c r="K60"/>
  <c r="AM76"/>
  <c r="AG83"/>
  <c r="AM83"/>
  <c r="AG85"/>
  <c r="AM85"/>
  <c r="AG87"/>
  <c r="AM87"/>
  <c r="AG89"/>
  <c r="AM89"/>
  <c r="AG91"/>
  <c r="AM91"/>
  <c r="AM73"/>
  <c r="AG77"/>
  <c r="AM74"/>
  <c r="AG78"/>
  <c r="AM78"/>
  <c r="AM70"/>
  <c r="AL70"/>
  <c r="AL71"/>
  <c r="AF75"/>
  <c r="AL75"/>
  <c r="AL77"/>
  <c r="AL79"/>
  <c r="G60"/>
  <c r="AL68"/>
  <c r="AL72"/>
  <c r="AF74"/>
  <c r="AL76"/>
  <c r="AF72" i="3"/>
  <c r="AJ90"/>
  <c r="AP80"/>
  <c r="AJ84"/>
  <c r="W82" i="18"/>
  <c r="AP78" i="3"/>
  <c r="AP77"/>
  <c r="AJ81"/>
  <c r="AI78"/>
  <c r="AI89"/>
  <c r="AO78"/>
  <c r="AO75"/>
  <c r="AO85"/>
  <c r="AN83"/>
  <c r="AN78"/>
  <c r="AN80"/>
  <c r="AH73"/>
  <c r="AH71"/>
  <c r="F67" i="18"/>
  <c r="F98" s="1"/>
  <c r="Z79" i="8"/>
  <c r="AT79"/>
  <c r="Z75"/>
  <c r="AT75"/>
  <c r="Z78"/>
  <c r="AT78"/>
  <c r="Z76"/>
  <c r="AT76"/>
  <c r="Z80"/>
  <c r="AT80"/>
  <c r="AK84" i="3"/>
  <c r="AH70"/>
  <c r="AK68"/>
  <c r="AG73"/>
  <c r="AN77"/>
  <c r="AH80"/>
  <c r="AO80"/>
  <c r="AN76"/>
  <c r="AO70"/>
  <c r="AF84"/>
  <c r="AN84"/>
  <c r="AK85"/>
  <c r="AN86"/>
  <c r="AM87"/>
  <c r="AP88"/>
  <c r="AM89"/>
  <c r="AP90"/>
  <c r="AM78"/>
  <c r="AI70"/>
  <c r="AM77"/>
  <c r="AN67"/>
  <c r="AI80"/>
  <c r="AH77"/>
  <c r="AM80"/>
  <c r="AF80"/>
  <c r="AJ86"/>
  <c r="AF90"/>
  <c r="AP79"/>
  <c r="AO73"/>
  <c r="AP73"/>
  <c r="AM75"/>
  <c r="AL91"/>
  <c r="AP91"/>
  <c r="AG71"/>
  <c r="AP71"/>
  <c r="AP75"/>
  <c r="AJ77"/>
  <c r="AK67"/>
  <c r="AK72"/>
  <c r="AI73"/>
  <c r="AI83"/>
  <c r="AJ79"/>
  <c r="AG79"/>
  <c r="AI67"/>
  <c r="AP67"/>
  <c r="AG70"/>
  <c r="AM70"/>
  <c r="AN73"/>
  <c r="AH75"/>
  <c r="AH78"/>
  <c r="AN79"/>
  <c r="AH81"/>
  <c r="AO81"/>
  <c r="AO79"/>
  <c r="AM73"/>
  <c r="AH69"/>
  <c r="AN81"/>
  <c r="AJ78"/>
  <c r="AM72"/>
  <c r="AN75"/>
  <c r="AF78"/>
  <c r="AF79"/>
  <c r="AJ80"/>
  <c r="AO83"/>
  <c r="AH84"/>
  <c r="AL84"/>
  <c r="AP84"/>
  <c r="AI85"/>
  <c r="AM85"/>
  <c r="AL86"/>
  <c r="AP86"/>
  <c r="AI87"/>
  <c r="AO87"/>
  <c r="AN88"/>
  <c r="AG89"/>
  <c r="AK89"/>
  <c r="AO89"/>
  <c r="AN90"/>
  <c r="AG81"/>
  <c r="AO67"/>
  <c r="AO76"/>
  <c r="AK79"/>
  <c r="N60"/>
  <c r="G60"/>
  <c r="AF76" s="1"/>
  <c r="K60"/>
  <c r="O60"/>
  <c r="O63" s="1"/>
  <c r="S60"/>
  <c r="AH79"/>
  <c r="AM79"/>
  <c r="AI79"/>
  <c r="AH86"/>
  <c r="AF88"/>
  <c r="AJ88"/>
  <c r="AH90"/>
  <c r="AL70"/>
  <c r="AG91"/>
  <c r="AM91"/>
  <c r="AH91"/>
  <c r="AL67"/>
  <c r="AN71"/>
  <c r="AO71"/>
  <c r="AL73"/>
  <c r="AM76"/>
  <c r="AL78"/>
  <c r="AM81"/>
  <c r="AI84"/>
  <c r="AO84"/>
  <c r="AH85"/>
  <c r="AN85"/>
  <c r="AG86"/>
  <c r="AM86"/>
  <c r="AF87"/>
  <c r="AL87"/>
  <c r="AJ87"/>
  <c r="AP87"/>
  <c r="AI88"/>
  <c r="AO88"/>
  <c r="AH89"/>
  <c r="AN89"/>
  <c r="AG90"/>
  <c r="AM90"/>
  <c r="AN70"/>
  <c r="AG75"/>
  <c r="AL76"/>
  <c r="AP76"/>
  <c r="AG80"/>
  <c r="AL81"/>
  <c r="AF91"/>
  <c r="AI91"/>
  <c r="AO91"/>
  <c r="AJ91"/>
  <c r="AL71"/>
  <c r="AM71"/>
  <c r="AF75"/>
  <c r="AL75"/>
  <c r="AL80"/>
  <c r="AG84"/>
  <c r="AM84"/>
  <c r="AL85"/>
  <c r="AF85"/>
  <c r="AP85"/>
  <c r="AJ85"/>
  <c r="AI86"/>
  <c r="AO86"/>
  <c r="AN87"/>
  <c r="AH87"/>
  <c r="AG88"/>
  <c r="AM88"/>
  <c r="AL89"/>
  <c r="AF89"/>
  <c r="AP89"/>
  <c r="AJ89"/>
  <c r="AI90"/>
  <c r="AO90"/>
  <c r="AM67"/>
  <c r="AJ82"/>
  <c r="AF81"/>
  <c r="AP81"/>
  <c r="AK75"/>
  <c r="AK83"/>
  <c r="AK81"/>
  <c r="AK74"/>
  <c r="E60"/>
  <c r="AK88"/>
  <c r="AK86"/>
  <c r="AK73"/>
  <c r="AK87"/>
  <c r="AK80"/>
  <c r="AK90"/>
  <c r="AK82"/>
  <c r="F60"/>
  <c r="F63" s="1"/>
  <c r="D60"/>
  <c r="H60"/>
  <c r="J60"/>
  <c r="AP72"/>
  <c r="AH68"/>
  <c r="AG69"/>
  <c r="AO72"/>
  <c r="AO74"/>
  <c r="AL68"/>
  <c r="AL74"/>
  <c r="AI77"/>
  <c r="R60"/>
  <c r="Q60"/>
  <c r="AP68"/>
  <c r="AP74"/>
  <c r="AO77"/>
  <c r="AO68"/>
  <c r="AN72"/>
  <c r="AH74"/>
  <c r="AG77"/>
  <c r="AG68"/>
  <c r="AL72"/>
  <c r="AG74"/>
  <c r="AL77"/>
  <c r="AM69"/>
  <c r="AK77"/>
  <c r="AO69"/>
  <c r="L60"/>
  <c r="P60"/>
  <c r="T60"/>
  <c r="AK69"/>
  <c r="AI69"/>
  <c r="AP69"/>
  <c r="AN69"/>
  <c r="AL69"/>
  <c r="AN82"/>
  <c r="AO82"/>
  <c r="AL83"/>
  <c r="AJ83"/>
  <c r="AP83"/>
  <c r="AG83"/>
  <c r="AH83"/>
  <c r="AH82"/>
  <c r="AM82"/>
  <c r="U60"/>
  <c r="U63" s="1"/>
  <c r="AL82"/>
  <c r="AP82"/>
  <c r="I60"/>
  <c r="I63" s="1"/>
  <c r="M60"/>
  <c r="G66"/>
  <c r="G97" s="1"/>
  <c r="H33"/>
  <c r="J33"/>
  <c r="M33" s="1"/>
  <c r="AI78" i="1"/>
  <c r="AO87"/>
  <c r="AK73"/>
  <c r="AK75"/>
  <c r="AE69"/>
  <c r="AK89"/>
  <c r="AK70"/>
  <c r="G59"/>
  <c r="AF73" s="1"/>
  <c r="AK74"/>
  <c r="AK68"/>
  <c r="F59"/>
  <c r="F62" s="1"/>
  <c r="AK72"/>
  <c r="AL85"/>
  <c r="AL82"/>
  <c r="AL84"/>
  <c r="AF90"/>
  <c r="AL90"/>
  <c r="AF89"/>
  <c r="AN79"/>
  <c r="AH83"/>
  <c r="AH85"/>
  <c r="AN87"/>
  <c r="AL78"/>
  <c r="AF81"/>
  <c r="AF82"/>
  <c r="AF85"/>
  <c r="AF86"/>
  <c r="AL86"/>
  <c r="AM72"/>
  <c r="AM80"/>
  <c r="AL74"/>
  <c r="AF91"/>
  <c r="AK79"/>
  <c r="AL83"/>
  <c r="AF87"/>
  <c r="AL87"/>
  <c r="AL67"/>
  <c r="AL81"/>
  <c r="AN89"/>
  <c r="AH81"/>
  <c r="AN81"/>
  <c r="AH87"/>
  <c r="AH91"/>
  <c r="AH89"/>
  <c r="AM69"/>
  <c r="AM81"/>
  <c r="AM83"/>
  <c r="AM74"/>
  <c r="AG81"/>
  <c r="AM67"/>
  <c r="AG71"/>
  <c r="AM79"/>
  <c r="AM89"/>
  <c r="AM86"/>
  <c r="AG86"/>
  <c r="AM87"/>
  <c r="AG88"/>
  <c r="AG90"/>
  <c r="AM91"/>
  <c r="AG74"/>
  <c r="AG70"/>
  <c r="J59"/>
  <c r="AG82"/>
  <c r="AG85"/>
  <c r="AM85"/>
  <c r="AG75"/>
  <c r="AG83"/>
  <c r="AM88"/>
  <c r="AG89"/>
  <c r="AG91"/>
  <c r="AM78"/>
  <c r="G66"/>
  <c r="G97" s="1"/>
  <c r="AE81"/>
  <c r="AN74"/>
  <c r="AI74"/>
  <c r="AM82"/>
  <c r="AN83"/>
  <c r="AI83"/>
  <c r="AG77"/>
  <c r="AM77"/>
  <c r="AM84"/>
  <c r="AN85"/>
  <c r="AF68"/>
  <c r="AN67"/>
  <c r="AM73"/>
  <c r="AN73"/>
  <c r="AH84"/>
  <c r="AM70"/>
  <c r="AN71"/>
  <c r="AM68"/>
  <c r="AG68"/>
  <c r="AG84"/>
  <c r="M59"/>
  <c r="AO74"/>
  <c r="AO71"/>
  <c r="L59"/>
  <c r="AO83"/>
  <c r="AI85"/>
  <c r="AN72"/>
  <c r="K59"/>
  <c r="AG69"/>
  <c r="AG72"/>
  <c r="AG80"/>
  <c r="AE87"/>
  <c r="AE89"/>
  <c r="AE86"/>
  <c r="AE90"/>
  <c r="AE88"/>
  <c r="AE85"/>
  <c r="AE91"/>
  <c r="AE84"/>
  <c r="S46" i="19"/>
  <c r="M46"/>
  <c r="R46"/>
  <c r="P46"/>
  <c r="N46"/>
  <c r="AR80" i="10"/>
  <c r="Y80"/>
  <c r="AR84"/>
  <c r="Y84"/>
  <c r="AR88"/>
  <c r="Y88"/>
  <c r="V92"/>
  <c r="W92"/>
  <c r="Z76" i="15"/>
  <c r="AS76"/>
  <c r="AW76"/>
  <c r="AW77"/>
  <c r="Z78"/>
  <c r="AS78"/>
  <c r="AW78"/>
  <c r="Z79"/>
  <c r="AS79"/>
  <c r="AW79"/>
  <c r="Z80"/>
  <c r="AS80"/>
  <c r="AW80"/>
  <c r="Z81"/>
  <c r="AS81"/>
  <c r="AW81"/>
  <c r="AF75" i="1"/>
  <c r="E72" i="10"/>
  <c r="F72" s="1"/>
  <c r="AR76"/>
  <c r="Y76"/>
  <c r="Y78"/>
  <c r="AR78"/>
  <c r="Y82"/>
  <c r="AR82"/>
  <c r="Y86"/>
  <c r="AR86"/>
  <c r="Y90"/>
  <c r="AR90"/>
  <c r="V94"/>
  <c r="W94"/>
  <c r="AF80" i="1"/>
  <c r="AF77"/>
  <c r="AF82" i="3"/>
  <c r="AG82"/>
  <c r="AF79" i="1" l="1"/>
  <c r="S63" i="18"/>
  <c r="T63" s="1"/>
  <c r="AJ78"/>
  <c r="M67" i="1"/>
  <c r="M71"/>
  <c r="AG79"/>
  <c r="AH77" i="18"/>
  <c r="AH80"/>
  <c r="AH78"/>
  <c r="AH70"/>
  <c r="AG80"/>
  <c r="AG79"/>
  <c r="AG68"/>
  <c r="Z74" i="8"/>
  <c r="AE78" i="18"/>
  <c r="AE75"/>
  <c r="AE81"/>
  <c r="AQ81" s="1"/>
  <c r="AE77"/>
  <c r="AE72"/>
  <c r="AE68"/>
  <c r="AE74"/>
  <c r="AE70"/>
  <c r="AE79"/>
  <c r="AE73"/>
  <c r="D63" i="3"/>
  <c r="AE79"/>
  <c r="AI75"/>
  <c r="AI71"/>
  <c r="AI68"/>
  <c r="AG78"/>
  <c r="AQ78" s="1"/>
  <c r="AF70"/>
  <c r="AF69"/>
  <c r="AF77"/>
  <c r="AF68"/>
  <c r="AF74"/>
  <c r="AF73"/>
  <c r="AF71"/>
  <c r="N33"/>
  <c r="O33" s="1"/>
  <c r="P33"/>
  <c r="AG78" i="1"/>
  <c r="AG67"/>
  <c r="AG73"/>
  <c r="AF78"/>
  <c r="AF71"/>
  <c r="AF69"/>
  <c r="AF72"/>
  <c r="N32"/>
  <c r="O32" s="1"/>
  <c r="P32" s="1"/>
  <c r="AE68"/>
  <c r="AE82"/>
  <c r="AE83"/>
  <c r="AE80"/>
  <c r="AE77"/>
  <c r="AE71"/>
  <c r="AE79"/>
  <c r="AQ82" i="18"/>
  <c r="V82" s="1"/>
  <c r="Q68"/>
  <c r="AI79"/>
  <c r="AI77"/>
  <c r="AI68"/>
  <c r="Z71" i="15"/>
  <c r="AS71"/>
  <c r="AS77"/>
  <c r="Z74"/>
  <c r="AS74"/>
  <c r="Z107" i="10"/>
  <c r="AA107" s="1"/>
  <c r="AW107"/>
  <c r="Z69" i="15"/>
  <c r="AS69"/>
  <c r="AW69"/>
  <c r="AF80" i="18"/>
  <c r="Z65" i="15"/>
  <c r="AS65"/>
  <c r="AW65"/>
  <c r="D63" i="18"/>
  <c r="AE80"/>
  <c r="Z67" i="15"/>
  <c r="AW67"/>
  <c r="AS67"/>
  <c r="Z58"/>
  <c r="AA82" s="1"/>
  <c r="Y94"/>
  <c r="AS58"/>
  <c r="AE78" i="1"/>
  <c r="D62"/>
  <c r="E62" s="1"/>
  <c r="AC50" i="15"/>
  <c r="C23"/>
  <c r="AC49"/>
  <c r="Z75"/>
  <c r="AS75"/>
  <c r="AW75"/>
  <c r="I62" i="1"/>
  <c r="AR60" i="15"/>
  <c r="AC51"/>
  <c r="AA89" s="1"/>
  <c r="AA90" s="1"/>
  <c r="Z63"/>
  <c r="AA63" s="1"/>
  <c r="AS63"/>
  <c r="AA76"/>
  <c r="AG74" i="18"/>
  <c r="AQ92"/>
  <c r="V92" s="1"/>
  <c r="AQ84"/>
  <c r="V84" s="1"/>
  <c r="AF73"/>
  <c r="AQ87"/>
  <c r="V87" s="1"/>
  <c r="W84"/>
  <c r="AR84" s="1"/>
  <c r="W89"/>
  <c r="Z89" s="1"/>
  <c r="W85"/>
  <c r="Y85" s="1"/>
  <c r="AS85" s="1"/>
  <c r="AQ85"/>
  <c r="V85" s="1"/>
  <c r="AQ86"/>
  <c r="V86" s="1"/>
  <c r="AE71"/>
  <c r="AQ90"/>
  <c r="V90" s="1"/>
  <c r="AQ88"/>
  <c r="V88" s="1"/>
  <c r="W87"/>
  <c r="AQ89"/>
  <c r="V89" s="1"/>
  <c r="W92"/>
  <c r="Z92" s="1"/>
  <c r="AQ91"/>
  <c r="V91" s="1"/>
  <c r="AQ83"/>
  <c r="V83" s="1"/>
  <c r="W91"/>
  <c r="AR91" s="1"/>
  <c r="W83"/>
  <c r="Y83" s="1"/>
  <c r="AS83" s="1"/>
  <c r="W88"/>
  <c r="AJ71" i="3"/>
  <c r="AJ74"/>
  <c r="AJ67"/>
  <c r="AJ69"/>
  <c r="AJ72"/>
  <c r="AJ73"/>
  <c r="AJ75"/>
  <c r="AJ68"/>
  <c r="AJ70"/>
  <c r="AI72"/>
  <c r="AI74"/>
  <c r="AH72"/>
  <c r="AG72"/>
  <c r="AG67"/>
  <c r="AF77" i="18"/>
  <c r="W90"/>
  <c r="W86"/>
  <c r="E63" i="3"/>
  <c r="G63" s="1"/>
  <c r="AQ87"/>
  <c r="W87" s="1"/>
  <c r="AG76"/>
  <c r="AH67"/>
  <c r="AI76"/>
  <c r="AH76"/>
  <c r="AE67"/>
  <c r="AE73" i="1"/>
  <c r="AF76"/>
  <c r="AF67"/>
  <c r="AE72"/>
  <c r="AQ90"/>
  <c r="AQ89"/>
  <c r="AF74"/>
  <c r="AF70"/>
  <c r="AE70"/>
  <c r="AE74"/>
  <c r="AE75"/>
  <c r="AE76"/>
  <c r="AE67"/>
  <c r="AI71" i="18"/>
  <c r="AI78"/>
  <c r="AG76"/>
  <c r="AQ75"/>
  <c r="D75" s="1"/>
  <c r="AR82"/>
  <c r="Z82"/>
  <c r="AF79"/>
  <c r="AF78"/>
  <c r="AF69"/>
  <c r="AQ69" s="1"/>
  <c r="AF76"/>
  <c r="AF71"/>
  <c r="AF72"/>
  <c r="AF68"/>
  <c r="AF70"/>
  <c r="AQ85" i="3"/>
  <c r="W85" s="1"/>
  <c r="Z85" s="1"/>
  <c r="AJ76"/>
  <c r="AQ80"/>
  <c r="V80" s="1"/>
  <c r="AQ86"/>
  <c r="W86" s="1"/>
  <c r="AQ84"/>
  <c r="W84" s="1"/>
  <c r="AQ89"/>
  <c r="W89" s="1"/>
  <c r="AQ79"/>
  <c r="V79" s="1"/>
  <c r="AQ90"/>
  <c r="W90" s="1"/>
  <c r="Y90" s="1"/>
  <c r="AQ88"/>
  <c r="W88" s="1"/>
  <c r="Z88" s="1"/>
  <c r="AQ81"/>
  <c r="V81" s="1"/>
  <c r="W81"/>
  <c r="AR81" s="1"/>
  <c r="AQ91"/>
  <c r="W91" s="1"/>
  <c r="G67" i="18"/>
  <c r="G98" s="1"/>
  <c r="H33"/>
  <c r="H62" s="1"/>
  <c r="AQ83" i="3"/>
  <c r="W83" s="1"/>
  <c r="Z83" s="1"/>
  <c r="W80"/>
  <c r="AR80" s="1"/>
  <c r="K33"/>
  <c r="J66"/>
  <c r="J97" s="1"/>
  <c r="I33"/>
  <c r="I66" s="1"/>
  <c r="I97" s="1"/>
  <c r="H66"/>
  <c r="H97" s="1"/>
  <c r="AQ86" i="1"/>
  <c r="AQ87"/>
  <c r="AQ81"/>
  <c r="AQ88"/>
  <c r="AQ91"/>
  <c r="AG76"/>
  <c r="J66"/>
  <c r="J97" s="1"/>
  <c r="I66"/>
  <c r="I97" s="1"/>
  <c r="H66"/>
  <c r="H97" s="1"/>
  <c r="AN80"/>
  <c r="AO73"/>
  <c r="AO85"/>
  <c r="N59"/>
  <c r="AH75"/>
  <c r="AN75"/>
  <c r="AO67"/>
  <c r="P59"/>
  <c r="P62" s="1"/>
  <c r="AJ85"/>
  <c r="AQ85" s="1"/>
  <c r="AN84"/>
  <c r="AN68"/>
  <c r="O59"/>
  <c r="AJ74"/>
  <c r="AH70"/>
  <c r="AN70"/>
  <c r="AH80"/>
  <c r="AN69"/>
  <c r="AN77"/>
  <c r="AH77"/>
  <c r="AP83"/>
  <c r="AJ83"/>
  <c r="AN82"/>
  <c r="AH82"/>
  <c r="AI84"/>
  <c r="AI72"/>
  <c r="Z90" i="10"/>
  <c r="AA90" s="1"/>
  <c r="AS90"/>
  <c r="AW90"/>
  <c r="Z86"/>
  <c r="AA86" s="1"/>
  <c r="AS86"/>
  <c r="AW86"/>
  <c r="Z82"/>
  <c r="AA82" s="1"/>
  <c r="AS82"/>
  <c r="AW82"/>
  <c r="Z78"/>
  <c r="AA78" s="1"/>
  <c r="AS78"/>
  <c r="AW78"/>
  <c r="AA91" i="15"/>
  <c r="AR92" i="10"/>
  <c r="Y92"/>
  <c r="Z88"/>
  <c r="AA88" s="1"/>
  <c r="AS88"/>
  <c r="AW88"/>
  <c r="Z84"/>
  <c r="AA84" s="1"/>
  <c r="AS84"/>
  <c r="AW84"/>
  <c r="Z80"/>
  <c r="AA80" s="1"/>
  <c r="AS80"/>
  <c r="AW80"/>
  <c r="AQ82" i="3"/>
  <c r="AC60" i="10"/>
  <c r="AA112" s="1"/>
  <c r="Y94"/>
  <c r="AR94"/>
  <c r="Z76"/>
  <c r="AA76" s="1"/>
  <c r="AS76"/>
  <c r="AW76"/>
  <c r="G72"/>
  <c r="AH78" i="1" l="1"/>
  <c r="AQ78" s="1"/>
  <c r="D78" s="1"/>
  <c r="AH79"/>
  <c r="AQ79" s="1"/>
  <c r="AQ74" i="18"/>
  <c r="D74" s="1"/>
  <c r="AQ70"/>
  <c r="AQ68"/>
  <c r="V81"/>
  <c r="D81"/>
  <c r="W81" s="1"/>
  <c r="AR81" s="1"/>
  <c r="AQ79"/>
  <c r="V79" s="1"/>
  <c r="AQ72"/>
  <c r="D72" s="1"/>
  <c r="AQ73"/>
  <c r="H73" s="1"/>
  <c r="AQ77"/>
  <c r="V78" i="3"/>
  <c r="AQ77"/>
  <c r="W79"/>
  <c r="AR79" s="1"/>
  <c r="AQ69"/>
  <c r="Q33"/>
  <c r="R33" s="1"/>
  <c r="S33"/>
  <c r="T33" s="1"/>
  <c r="U33" s="1"/>
  <c r="AH68" i="1"/>
  <c r="Q32"/>
  <c r="R32" s="1"/>
  <c r="S32" s="1"/>
  <c r="T32"/>
  <c r="U32" s="1"/>
  <c r="AQ83"/>
  <c r="T74" i="18"/>
  <c r="S74"/>
  <c r="K74"/>
  <c r="J74"/>
  <c r="Q79"/>
  <c r="P79"/>
  <c r="Z84"/>
  <c r="AA81" i="15"/>
  <c r="AQ80" i="18"/>
  <c r="AQ78"/>
  <c r="AA78" i="15"/>
  <c r="AA80"/>
  <c r="AA75"/>
  <c r="AA79"/>
  <c r="AA77"/>
  <c r="AQ68" i="3"/>
  <c r="V68" s="1"/>
  <c r="AH72" i="1"/>
  <c r="O62"/>
  <c r="G62"/>
  <c r="H62" s="1"/>
  <c r="X78" i="15"/>
  <c r="X58"/>
  <c r="X94" s="1"/>
  <c r="X63"/>
  <c r="X67"/>
  <c r="X71"/>
  <c r="X75"/>
  <c r="X76"/>
  <c r="X80"/>
  <c r="X61"/>
  <c r="Y61" s="1"/>
  <c r="X65"/>
  <c r="X69"/>
  <c r="X60"/>
  <c r="Y60" s="1"/>
  <c r="X79"/>
  <c r="X64"/>
  <c r="X68"/>
  <c r="X77"/>
  <c r="X81"/>
  <c r="X62"/>
  <c r="X66"/>
  <c r="X70"/>
  <c r="X74"/>
  <c r="X72"/>
  <c r="X73"/>
  <c r="X59"/>
  <c r="X82"/>
  <c r="AA58"/>
  <c r="Z94"/>
  <c r="AA68"/>
  <c r="AA67"/>
  <c r="AA72"/>
  <c r="AA71"/>
  <c r="AA73"/>
  <c r="AA66"/>
  <c r="AA74"/>
  <c r="AA64"/>
  <c r="AA65"/>
  <c r="AA70"/>
  <c r="AA69"/>
  <c r="AQ71" i="3"/>
  <c r="AT60" i="15"/>
  <c r="AT65"/>
  <c r="AT69"/>
  <c r="AT73"/>
  <c r="AT77"/>
  <c r="AT81"/>
  <c r="AT62"/>
  <c r="AT75"/>
  <c r="AT79"/>
  <c r="AT66"/>
  <c r="AT74"/>
  <c r="AT59"/>
  <c r="AT58"/>
  <c r="AT64"/>
  <c r="AT68"/>
  <c r="AT72"/>
  <c r="AT76"/>
  <c r="AT80"/>
  <c r="AT82"/>
  <c r="AT71"/>
  <c r="AT61"/>
  <c r="AT70"/>
  <c r="AT78"/>
  <c r="AT67"/>
  <c r="AT63"/>
  <c r="Y84" i="18"/>
  <c r="AS84" s="1"/>
  <c r="Z83"/>
  <c r="AR89"/>
  <c r="Y89"/>
  <c r="AS89" s="1"/>
  <c r="AR85"/>
  <c r="Z85"/>
  <c r="Z91"/>
  <c r="Y91"/>
  <c r="AS91" s="1"/>
  <c r="AR83"/>
  <c r="W75"/>
  <c r="Z87"/>
  <c r="AR87"/>
  <c r="Y87"/>
  <c r="AS87" s="1"/>
  <c r="V75"/>
  <c r="AR92"/>
  <c r="Y92"/>
  <c r="AS92" s="1"/>
  <c r="Z88"/>
  <c r="Y88"/>
  <c r="AS88" s="1"/>
  <c r="AR88"/>
  <c r="AQ74" i="3"/>
  <c r="AQ73"/>
  <c r="AQ67"/>
  <c r="AQ75"/>
  <c r="AQ72"/>
  <c r="H63"/>
  <c r="J63" s="1"/>
  <c r="K63" s="1"/>
  <c r="Z90" i="18"/>
  <c r="Y90"/>
  <c r="AS90" s="1"/>
  <c r="AR90"/>
  <c r="Z86"/>
  <c r="Y86"/>
  <c r="AS86" s="1"/>
  <c r="AR86"/>
  <c r="AQ76" i="3"/>
  <c r="AQ70"/>
  <c r="Z87"/>
  <c r="Y87"/>
  <c r="AW87" s="1"/>
  <c r="C28" i="18"/>
  <c r="AC56" s="1"/>
  <c r="AH71" i="1"/>
  <c r="AH69"/>
  <c r="AH67"/>
  <c r="V81"/>
  <c r="AQ76"/>
  <c r="AQ76" i="18"/>
  <c r="D76" s="1"/>
  <c r="V74"/>
  <c r="AQ71"/>
  <c r="V69"/>
  <c r="W69"/>
  <c r="V84" i="3"/>
  <c r="AR86"/>
  <c r="Y86"/>
  <c r="AW86" s="1"/>
  <c r="Z86"/>
  <c r="AR89"/>
  <c r="Y89"/>
  <c r="AW89" s="1"/>
  <c r="Z90"/>
  <c r="AR87"/>
  <c r="Y88"/>
  <c r="AS88" s="1"/>
  <c r="AR88"/>
  <c r="Y85"/>
  <c r="AS85" s="1"/>
  <c r="AR85"/>
  <c r="Z89"/>
  <c r="H67" i="18"/>
  <c r="H98" s="1"/>
  <c r="I33"/>
  <c r="I62" s="1"/>
  <c r="Y91" i="3"/>
  <c r="Z91"/>
  <c r="AR90"/>
  <c r="AR91"/>
  <c r="Z80"/>
  <c r="V83"/>
  <c r="Y83"/>
  <c r="AW83" s="1"/>
  <c r="Y80"/>
  <c r="AS80" s="1"/>
  <c r="AR83"/>
  <c r="AS90"/>
  <c r="AW90"/>
  <c r="Y84"/>
  <c r="Z84"/>
  <c r="AR84"/>
  <c r="K66"/>
  <c r="K97" s="1"/>
  <c r="L33"/>
  <c r="L66" s="1"/>
  <c r="L97" s="1"/>
  <c r="M66"/>
  <c r="M97" s="1"/>
  <c r="V82"/>
  <c r="W81" i="1"/>
  <c r="AR81" s="1"/>
  <c r="AH74"/>
  <c r="AQ74" s="1"/>
  <c r="AH73"/>
  <c r="K66"/>
  <c r="K97" s="1"/>
  <c r="L66"/>
  <c r="L97" s="1"/>
  <c r="M66"/>
  <c r="M97" s="1"/>
  <c r="W87"/>
  <c r="Y87" s="1"/>
  <c r="AW87" s="1"/>
  <c r="W86"/>
  <c r="Z86" s="1"/>
  <c r="W88"/>
  <c r="Z88" s="1"/>
  <c r="W91"/>
  <c r="W89"/>
  <c r="W90"/>
  <c r="AO68"/>
  <c r="AI80"/>
  <c r="AO80"/>
  <c r="AI82"/>
  <c r="AO82"/>
  <c r="AI70"/>
  <c r="AO70"/>
  <c r="AJ67"/>
  <c r="AP67"/>
  <c r="S59"/>
  <c r="S62" s="1"/>
  <c r="AO75"/>
  <c r="AI75"/>
  <c r="AJ73"/>
  <c r="AP73"/>
  <c r="AP77"/>
  <c r="AP72"/>
  <c r="R59"/>
  <c r="R62" s="1"/>
  <c r="Q59"/>
  <c r="AO77"/>
  <c r="AO72"/>
  <c r="AJ71"/>
  <c r="AP71"/>
  <c r="AP74"/>
  <c r="AO69"/>
  <c r="AP85"/>
  <c r="AI68"/>
  <c r="AJ70"/>
  <c r="AP70"/>
  <c r="AI77"/>
  <c r="AO84"/>
  <c r="Z94" i="10"/>
  <c r="AA94" s="1"/>
  <c r="AS94"/>
  <c r="AW94"/>
  <c r="AA113"/>
  <c r="AD75"/>
  <c r="Z92"/>
  <c r="AA92" s="1"/>
  <c r="AS92"/>
  <c r="AW92"/>
  <c r="AD60" i="15"/>
  <c r="AA92"/>
  <c r="H72" i="10"/>
  <c r="I72" s="1"/>
  <c r="D76" i="1" l="1"/>
  <c r="E76"/>
  <c r="H78"/>
  <c r="K78"/>
  <c r="E78"/>
  <c r="N78"/>
  <c r="G78"/>
  <c r="M78"/>
  <c r="J78"/>
  <c r="L78"/>
  <c r="L79"/>
  <c r="E79"/>
  <c r="J79"/>
  <c r="G79"/>
  <c r="K79"/>
  <c r="H79"/>
  <c r="D79"/>
  <c r="N79"/>
  <c r="M79"/>
  <c r="V79"/>
  <c r="V78"/>
  <c r="D77" i="18"/>
  <c r="N77"/>
  <c r="M77"/>
  <c r="D70"/>
  <c r="M70"/>
  <c r="J80"/>
  <c r="M78"/>
  <c r="N78"/>
  <c r="Z81"/>
  <c r="G78"/>
  <c r="H78"/>
  <c r="V70"/>
  <c r="D79"/>
  <c r="G79"/>
  <c r="H79"/>
  <c r="D78"/>
  <c r="G73"/>
  <c r="G68"/>
  <c r="H68"/>
  <c r="D68"/>
  <c r="E68"/>
  <c r="F68"/>
  <c r="D73"/>
  <c r="F73"/>
  <c r="E73"/>
  <c r="V72"/>
  <c r="V68"/>
  <c r="V77"/>
  <c r="V73"/>
  <c r="V75" i="3"/>
  <c r="V69"/>
  <c r="V77"/>
  <c r="W77"/>
  <c r="AR77" s="1"/>
  <c r="J62" i="1"/>
  <c r="K62" s="1"/>
  <c r="L62" s="1"/>
  <c r="W83"/>
  <c r="Y83" s="1"/>
  <c r="AS83" s="1"/>
  <c r="V83"/>
  <c r="V78" i="18"/>
  <c r="S78"/>
  <c r="T78"/>
  <c r="D80"/>
  <c r="H80"/>
  <c r="G80"/>
  <c r="V80"/>
  <c r="V71" i="3"/>
  <c r="AI67" i="1"/>
  <c r="AQ67" s="1"/>
  <c r="Q62"/>
  <c r="AS60" i="15"/>
  <c r="Z60"/>
  <c r="AA60" s="1"/>
  <c r="Z61"/>
  <c r="AA61" s="1"/>
  <c r="AS61"/>
  <c r="AS87" i="1"/>
  <c r="W74" i="18"/>
  <c r="AR74" s="1"/>
  <c r="V76"/>
  <c r="W76"/>
  <c r="AR76" s="1"/>
  <c r="V71"/>
  <c r="W71"/>
  <c r="AR71" s="1"/>
  <c r="V74" i="3"/>
  <c r="V73"/>
  <c r="V67"/>
  <c r="L63"/>
  <c r="W68"/>
  <c r="AR68" s="1"/>
  <c r="W69"/>
  <c r="AR69" s="1"/>
  <c r="V72"/>
  <c r="V70"/>
  <c r="AS87"/>
  <c r="V76"/>
  <c r="AS89"/>
  <c r="AS86"/>
  <c r="AW88"/>
  <c r="AI71" i="1"/>
  <c r="AQ71" s="1"/>
  <c r="AI73"/>
  <c r="AQ73" s="1"/>
  <c r="AI69"/>
  <c r="V76"/>
  <c r="W72" i="18"/>
  <c r="AR72" s="1"/>
  <c r="AR69"/>
  <c r="AR75"/>
  <c r="AW85" i="3"/>
  <c r="AW80"/>
  <c r="J33" i="18"/>
  <c r="J62" s="1"/>
  <c r="J68" s="1"/>
  <c r="I67"/>
  <c r="I98" s="1"/>
  <c r="AW91" i="3"/>
  <c r="AS91"/>
  <c r="W78"/>
  <c r="AR78" s="1"/>
  <c r="AS83"/>
  <c r="AS84"/>
  <c r="AW84"/>
  <c r="P66"/>
  <c r="P97" s="1"/>
  <c r="O66"/>
  <c r="O97" s="1"/>
  <c r="N66"/>
  <c r="N97" s="1"/>
  <c r="W82"/>
  <c r="AR82" s="1"/>
  <c r="V74" i="1"/>
  <c r="P66"/>
  <c r="P97" s="1"/>
  <c r="O66"/>
  <c r="O97" s="1"/>
  <c r="N66"/>
  <c r="N97" s="1"/>
  <c r="AR86"/>
  <c r="Y86"/>
  <c r="AS86" s="1"/>
  <c r="Y88"/>
  <c r="AS88" s="1"/>
  <c r="AR88"/>
  <c r="AR87"/>
  <c r="Z87"/>
  <c r="W85"/>
  <c r="Y85" s="1"/>
  <c r="Z90"/>
  <c r="Y90"/>
  <c r="AR90"/>
  <c r="AR91"/>
  <c r="Z91"/>
  <c r="Y91"/>
  <c r="Y89"/>
  <c r="Z89"/>
  <c r="AR89"/>
  <c r="AQ70"/>
  <c r="T59"/>
  <c r="AP68"/>
  <c r="AJ68"/>
  <c r="AQ68" s="1"/>
  <c r="AP75"/>
  <c r="AJ75"/>
  <c r="AQ75" s="1"/>
  <c r="AP84"/>
  <c r="AJ84"/>
  <c r="AQ84" s="1"/>
  <c r="AP82"/>
  <c r="AJ82"/>
  <c r="AQ82" s="1"/>
  <c r="AP80"/>
  <c r="AJ80"/>
  <c r="AQ80" s="1"/>
  <c r="U59"/>
  <c r="U62" s="1"/>
  <c r="AJ69"/>
  <c r="AP69"/>
  <c r="B91" i="15"/>
  <c r="D91"/>
  <c r="F91"/>
  <c r="H91"/>
  <c r="J91"/>
  <c r="L91"/>
  <c r="N91"/>
  <c r="P91"/>
  <c r="R91"/>
  <c r="T91"/>
  <c r="V91"/>
  <c r="X91"/>
  <c r="Z91"/>
  <c r="AB91"/>
  <c r="A91"/>
  <c r="C91"/>
  <c r="E91"/>
  <c r="G91"/>
  <c r="I91"/>
  <c r="K91"/>
  <c r="M91"/>
  <c r="O91"/>
  <c r="Q91"/>
  <c r="S91"/>
  <c r="U91"/>
  <c r="W91"/>
  <c r="Y91"/>
  <c r="A112" i="10"/>
  <c r="C112"/>
  <c r="E112"/>
  <c r="G112"/>
  <c r="I112"/>
  <c r="K112"/>
  <c r="M112"/>
  <c r="O112"/>
  <c r="Q112"/>
  <c r="S112"/>
  <c r="U112"/>
  <c r="W112"/>
  <c r="Y112"/>
  <c r="B112"/>
  <c r="D112"/>
  <c r="F112"/>
  <c r="H112"/>
  <c r="J112"/>
  <c r="L112"/>
  <c r="N112"/>
  <c r="P112"/>
  <c r="R112"/>
  <c r="T112"/>
  <c r="V112"/>
  <c r="X112"/>
  <c r="Z112"/>
  <c r="AB112"/>
  <c r="J72"/>
  <c r="AD61" i="15"/>
  <c r="AA93"/>
  <c r="AD76" i="10"/>
  <c r="AA114"/>
  <c r="E75" i="1" l="1"/>
  <c r="D75"/>
  <c r="N73"/>
  <c r="J73"/>
  <c r="M73"/>
  <c r="K73"/>
  <c r="L73"/>
  <c r="W78"/>
  <c r="AR78" s="1"/>
  <c r="W79"/>
  <c r="AR79" s="1"/>
  <c r="W70" i="18"/>
  <c r="AR70" s="1"/>
  <c r="J78"/>
  <c r="J79"/>
  <c r="W79" s="1"/>
  <c r="AR79" s="1"/>
  <c r="W68"/>
  <c r="AR68" s="1"/>
  <c r="W73"/>
  <c r="AR73" s="1"/>
  <c r="W71" i="3"/>
  <c r="AR71" s="1"/>
  <c r="W67"/>
  <c r="AR67" s="1"/>
  <c r="AW83" i="1"/>
  <c r="M62"/>
  <c r="N62" s="1"/>
  <c r="V67"/>
  <c r="Z83"/>
  <c r="AR83"/>
  <c r="V71"/>
  <c r="AD59" i="15"/>
  <c r="X90" s="1"/>
  <c r="AD58"/>
  <c r="E89" s="1"/>
  <c r="AQ69" i="1"/>
  <c r="AJ72"/>
  <c r="AQ72" s="1"/>
  <c r="T62"/>
  <c r="W73" i="3"/>
  <c r="AR73" s="1"/>
  <c r="W70"/>
  <c r="AR70" s="1"/>
  <c r="W74"/>
  <c r="AR74" s="1"/>
  <c r="W76"/>
  <c r="AR76" s="1"/>
  <c r="M63"/>
  <c r="W72"/>
  <c r="AR72" s="1"/>
  <c r="W75"/>
  <c r="AR75" s="1"/>
  <c r="AW88" i="1"/>
  <c r="W76"/>
  <c r="AR76" s="1"/>
  <c r="V70"/>
  <c r="V75"/>
  <c r="K33" i="18"/>
  <c r="K62" s="1"/>
  <c r="J67"/>
  <c r="J98" s="1"/>
  <c r="Q66" i="3"/>
  <c r="Q97" s="1"/>
  <c r="R66"/>
  <c r="R97" s="1"/>
  <c r="S66"/>
  <c r="S97" s="1"/>
  <c r="V73" i="1"/>
  <c r="AJ77"/>
  <c r="AQ77" s="1"/>
  <c r="V68"/>
  <c r="W74"/>
  <c r="AR74" s="1"/>
  <c r="Q66"/>
  <c r="Q97" s="1"/>
  <c r="R66"/>
  <c r="R97" s="1"/>
  <c r="S66"/>
  <c r="S97" s="1"/>
  <c r="AW86"/>
  <c r="AR85"/>
  <c r="Z85"/>
  <c r="AS85"/>
  <c r="AW85"/>
  <c r="V82"/>
  <c r="AW89"/>
  <c r="AS89"/>
  <c r="AW91"/>
  <c r="AS91"/>
  <c r="AW90"/>
  <c r="AS90"/>
  <c r="W80"/>
  <c r="V80"/>
  <c r="A113" i="10"/>
  <c r="C113"/>
  <c r="E113"/>
  <c r="G113"/>
  <c r="I113"/>
  <c r="K113"/>
  <c r="M113"/>
  <c r="O113"/>
  <c r="Q113"/>
  <c r="S113"/>
  <c r="U113"/>
  <c r="W113"/>
  <c r="Y113"/>
  <c r="B113"/>
  <c r="D113"/>
  <c r="F113"/>
  <c r="H113"/>
  <c r="J113"/>
  <c r="L113"/>
  <c r="N113"/>
  <c r="P113"/>
  <c r="R113"/>
  <c r="T113"/>
  <c r="V113"/>
  <c r="X113"/>
  <c r="Z113"/>
  <c r="AB113"/>
  <c r="B92" i="15"/>
  <c r="D92"/>
  <c r="F92"/>
  <c r="H92"/>
  <c r="J92"/>
  <c r="L92"/>
  <c r="N92"/>
  <c r="P92"/>
  <c r="R92"/>
  <c r="T92"/>
  <c r="V92"/>
  <c r="X92"/>
  <c r="Z92"/>
  <c r="AB92"/>
  <c r="A92"/>
  <c r="C92"/>
  <c r="E92"/>
  <c r="G92"/>
  <c r="I92"/>
  <c r="K92"/>
  <c r="M92"/>
  <c r="O92"/>
  <c r="Q92"/>
  <c r="S92"/>
  <c r="U92"/>
  <c r="W92"/>
  <c r="Y92"/>
  <c r="AD77" i="10"/>
  <c r="AA115"/>
  <c r="AD62" i="15"/>
  <c r="AA94"/>
  <c r="AA95" s="1"/>
  <c r="K72" i="10"/>
  <c r="D77" i="1" l="1"/>
  <c r="E77"/>
  <c r="N69"/>
  <c r="M69"/>
  <c r="V72"/>
  <c r="W72"/>
  <c r="AR72" s="1"/>
  <c r="W68"/>
  <c r="AR68" s="1"/>
  <c r="V69"/>
  <c r="D90" i="15"/>
  <c r="E90"/>
  <c r="P90"/>
  <c r="O90"/>
  <c r="V90"/>
  <c r="B90"/>
  <c r="I90"/>
  <c r="H90"/>
  <c r="M90"/>
  <c r="G90"/>
  <c r="K90"/>
  <c r="J90"/>
  <c r="L90"/>
  <c r="S90"/>
  <c r="Z90"/>
  <c r="A90"/>
  <c r="AB90"/>
  <c r="Y90"/>
  <c r="N90"/>
  <c r="C90"/>
  <c r="U90"/>
  <c r="R90"/>
  <c r="W90"/>
  <c r="T90"/>
  <c r="Q90"/>
  <c r="F90"/>
  <c r="B89"/>
  <c r="F89"/>
  <c r="P89"/>
  <c r="AB89"/>
  <c r="I89"/>
  <c r="S89"/>
  <c r="H89"/>
  <c r="T89"/>
  <c r="K89"/>
  <c r="W89"/>
  <c r="D89"/>
  <c r="N89"/>
  <c r="X89"/>
  <c r="G89"/>
  <c r="Q89"/>
  <c r="O89"/>
  <c r="A89"/>
  <c r="L89"/>
  <c r="V89"/>
  <c r="C89"/>
  <c r="Y89"/>
  <c r="Z89"/>
  <c r="R89"/>
  <c r="U89"/>
  <c r="J89"/>
  <c r="M89"/>
  <c r="W67" i="1"/>
  <c r="AR67" s="1"/>
  <c r="W71"/>
  <c r="AR71" s="1"/>
  <c r="N63" i="3"/>
  <c r="AC57"/>
  <c r="AA98" s="1"/>
  <c r="AA99" s="1"/>
  <c r="AA100" s="1"/>
  <c r="W73" i="1"/>
  <c r="AR73" s="1"/>
  <c r="W75"/>
  <c r="AR75" s="1"/>
  <c r="L33" i="18"/>
  <c r="L62" s="1"/>
  <c r="K67"/>
  <c r="K98" s="1"/>
  <c r="U66" i="3"/>
  <c r="U97" s="1"/>
  <c r="T66"/>
  <c r="T97" s="1"/>
  <c r="V77" i="1"/>
  <c r="U66"/>
  <c r="U97" s="1"/>
  <c r="T66"/>
  <c r="T97" s="1"/>
  <c r="W82"/>
  <c r="Y82" s="1"/>
  <c r="AW82" s="1"/>
  <c r="V84"/>
  <c r="W84"/>
  <c r="W70"/>
  <c r="AR70" s="1"/>
  <c r="Y80"/>
  <c r="Z80"/>
  <c r="AR80"/>
  <c r="L72" i="10"/>
  <c r="M72" s="1"/>
  <c r="N72" s="1"/>
  <c r="O72" s="1"/>
  <c r="P72" s="1"/>
  <c r="Q72" s="1"/>
  <c r="R72" s="1"/>
  <c r="S72" s="1"/>
  <c r="T72" s="1"/>
  <c r="U72" s="1"/>
  <c r="C29" s="1"/>
  <c r="B93" i="15"/>
  <c r="D93"/>
  <c r="F93"/>
  <c r="H93"/>
  <c r="J93"/>
  <c r="L93"/>
  <c r="N93"/>
  <c r="P93"/>
  <c r="R93"/>
  <c r="T93"/>
  <c r="V93"/>
  <c r="X93"/>
  <c r="Z93"/>
  <c r="AB93"/>
  <c r="A93"/>
  <c r="C93"/>
  <c r="E93"/>
  <c r="G93"/>
  <c r="I93"/>
  <c r="K93"/>
  <c r="M93"/>
  <c r="O93"/>
  <c r="Q93"/>
  <c r="S93"/>
  <c r="U93"/>
  <c r="W93"/>
  <c r="Y93"/>
  <c r="A114" i="10"/>
  <c r="C114"/>
  <c r="E114"/>
  <c r="G114"/>
  <c r="I114"/>
  <c r="K114"/>
  <c r="M114"/>
  <c r="O114"/>
  <c r="Q114"/>
  <c r="S114"/>
  <c r="U114"/>
  <c r="W114"/>
  <c r="Y114"/>
  <c r="B114"/>
  <c r="D114"/>
  <c r="F114"/>
  <c r="H114"/>
  <c r="J114"/>
  <c r="L114"/>
  <c r="N114"/>
  <c r="P114"/>
  <c r="R114"/>
  <c r="T114"/>
  <c r="V114"/>
  <c r="X114"/>
  <c r="Z114"/>
  <c r="AB114"/>
  <c r="AD64" i="15"/>
  <c r="AA96"/>
  <c r="AA116" i="10"/>
  <c r="AD78"/>
  <c r="W69" i="1" l="1"/>
  <c r="AR69" s="1"/>
  <c r="L67" i="18"/>
  <c r="L98" s="1"/>
  <c r="M33"/>
  <c r="M62" s="1"/>
  <c r="M80" s="1"/>
  <c r="W80" s="1"/>
  <c r="P63" i="3"/>
  <c r="Q63" s="1"/>
  <c r="AR82" i="1"/>
  <c r="W77"/>
  <c r="AR77" s="1"/>
  <c r="AS82"/>
  <c r="Z82"/>
  <c r="Y84"/>
  <c r="Z84"/>
  <c r="AR84"/>
  <c r="AS80"/>
  <c r="AW80"/>
  <c r="C30" i="10"/>
  <c r="AC58"/>
  <c r="AC59"/>
  <c r="A115"/>
  <c r="C115"/>
  <c r="E115"/>
  <c r="G115"/>
  <c r="I115"/>
  <c r="K115"/>
  <c r="M115"/>
  <c r="O115"/>
  <c r="Q115"/>
  <c r="S115"/>
  <c r="U115"/>
  <c r="W115"/>
  <c r="Y115"/>
  <c r="B115"/>
  <c r="D115"/>
  <c r="F115"/>
  <c r="H115"/>
  <c r="J115"/>
  <c r="L115"/>
  <c r="N115"/>
  <c r="P115"/>
  <c r="R115"/>
  <c r="T115"/>
  <c r="V115"/>
  <c r="X115"/>
  <c r="Z115"/>
  <c r="AB115"/>
  <c r="AD65" i="15"/>
  <c r="AA97"/>
  <c r="AA117" i="10"/>
  <c r="AD79"/>
  <c r="B95" i="15"/>
  <c r="D95"/>
  <c r="F95"/>
  <c r="H95"/>
  <c r="J95"/>
  <c r="L95"/>
  <c r="N95"/>
  <c r="P95"/>
  <c r="R95"/>
  <c r="T95"/>
  <c r="V95"/>
  <c r="X95"/>
  <c r="Z95"/>
  <c r="AB95"/>
  <c r="A95"/>
  <c r="C95"/>
  <c r="E95"/>
  <c r="G95"/>
  <c r="I95"/>
  <c r="K95"/>
  <c r="M95"/>
  <c r="O95"/>
  <c r="Q95"/>
  <c r="S95"/>
  <c r="U95"/>
  <c r="W95"/>
  <c r="Y95"/>
  <c r="AA101" i="3"/>
  <c r="AR80" i="18" l="1"/>
  <c r="AC56" i="1"/>
  <c r="AA98" s="1"/>
  <c r="AA99" s="1"/>
  <c r="AA100" s="1"/>
  <c r="AA101" s="1"/>
  <c r="AA102" s="1"/>
  <c r="AA103" s="1"/>
  <c r="N33" i="18"/>
  <c r="N62" s="1"/>
  <c r="M67"/>
  <c r="M98" s="1"/>
  <c r="R63" i="3"/>
  <c r="S63" s="1"/>
  <c r="T63" s="1"/>
  <c r="AS84" i="1"/>
  <c r="AW84"/>
  <c r="A116" i="10"/>
  <c r="C116"/>
  <c r="E116"/>
  <c r="G116"/>
  <c r="I116"/>
  <c r="K116"/>
  <c r="M116"/>
  <c r="O116"/>
  <c r="Q116"/>
  <c r="S116"/>
  <c r="U116"/>
  <c r="W116"/>
  <c r="Y116"/>
  <c r="B116"/>
  <c r="D116"/>
  <c r="F116"/>
  <c r="H116"/>
  <c r="J116"/>
  <c r="L116"/>
  <c r="N116"/>
  <c r="P116"/>
  <c r="R116"/>
  <c r="T116"/>
  <c r="V116"/>
  <c r="X116"/>
  <c r="Z116"/>
  <c r="AB116"/>
  <c r="B96" i="15"/>
  <c r="D96"/>
  <c r="F96"/>
  <c r="H96"/>
  <c r="J96"/>
  <c r="L96"/>
  <c r="N96"/>
  <c r="P96"/>
  <c r="R96"/>
  <c r="T96"/>
  <c r="V96"/>
  <c r="X96"/>
  <c r="Z96"/>
  <c r="AB96"/>
  <c r="A96"/>
  <c r="C96"/>
  <c r="E96"/>
  <c r="G96"/>
  <c r="I96"/>
  <c r="K96"/>
  <c r="M96"/>
  <c r="O96"/>
  <c r="Q96"/>
  <c r="S96"/>
  <c r="U96"/>
  <c r="W96"/>
  <c r="Y96"/>
  <c r="AU75" i="10"/>
  <c r="AU76"/>
  <c r="AU77"/>
  <c r="AU78"/>
  <c r="AU79"/>
  <c r="AU80"/>
  <c r="AU81"/>
  <c r="AU82"/>
  <c r="AU83"/>
  <c r="AU84"/>
  <c r="AU85"/>
  <c r="AU86"/>
  <c r="AU87"/>
  <c r="AU88"/>
  <c r="AU89"/>
  <c r="AU90"/>
  <c r="AU91"/>
  <c r="AU92"/>
  <c r="AU93"/>
  <c r="AU94"/>
  <c r="AU95"/>
  <c r="AU96"/>
  <c r="AU97"/>
  <c r="AU98"/>
  <c r="AU99"/>
  <c r="AU100"/>
  <c r="AU101"/>
  <c r="AU102"/>
  <c r="AU103"/>
  <c r="AU104"/>
  <c r="AU105"/>
  <c r="AU106"/>
  <c r="AU107"/>
  <c r="X75"/>
  <c r="X76"/>
  <c r="X77"/>
  <c r="X78"/>
  <c r="X79"/>
  <c r="X80"/>
  <c r="X81"/>
  <c r="X82"/>
  <c r="X83"/>
  <c r="X84"/>
  <c r="X85"/>
  <c r="X86"/>
  <c r="X87"/>
  <c r="X88"/>
  <c r="X89"/>
  <c r="X90"/>
  <c r="X91"/>
  <c r="X92"/>
  <c r="X93"/>
  <c r="X94"/>
  <c r="X95"/>
  <c r="X96"/>
  <c r="X97"/>
  <c r="X98"/>
  <c r="X99"/>
  <c r="X100"/>
  <c r="X101"/>
  <c r="X102"/>
  <c r="X103"/>
  <c r="X104"/>
  <c r="X105"/>
  <c r="X106"/>
  <c r="X107"/>
  <c r="AD80"/>
  <c r="AA118"/>
  <c r="AD66" i="15"/>
  <c r="AA98"/>
  <c r="AT75" i="10"/>
  <c r="AV75" s="1"/>
  <c r="AT78"/>
  <c r="AV78" s="1"/>
  <c r="AT79"/>
  <c r="AV79" s="1"/>
  <c r="AT82"/>
  <c r="AT83"/>
  <c r="AV83" s="1"/>
  <c r="AT86"/>
  <c r="AV86" s="1"/>
  <c r="AT87"/>
  <c r="AV87" s="1"/>
  <c r="AT90"/>
  <c r="AT91"/>
  <c r="AV91" s="1"/>
  <c r="AT94"/>
  <c r="AV94" s="1"/>
  <c r="AT95"/>
  <c r="AV95" s="1"/>
  <c r="AT96"/>
  <c r="AV96" s="1"/>
  <c r="AT97"/>
  <c r="AV97" s="1"/>
  <c r="AT98"/>
  <c r="AV98" s="1"/>
  <c r="AT99"/>
  <c r="AV99" s="1"/>
  <c r="AT100"/>
  <c r="AV100" s="1"/>
  <c r="AT101"/>
  <c r="AV101" s="1"/>
  <c r="AT102"/>
  <c r="AV102" s="1"/>
  <c r="AT103"/>
  <c r="AV103" s="1"/>
  <c r="AT104"/>
  <c r="AV104" s="1"/>
  <c r="AT105"/>
  <c r="AV105" s="1"/>
  <c r="AT106"/>
  <c r="AV106" s="1"/>
  <c r="AT107"/>
  <c r="AV107" s="1"/>
  <c r="AT76"/>
  <c r="AV76" s="1"/>
  <c r="AT77"/>
  <c r="AV77" s="1"/>
  <c r="AT80"/>
  <c r="AT81"/>
  <c r="AT84"/>
  <c r="AV84" s="1"/>
  <c r="AT85"/>
  <c r="AV85" s="1"/>
  <c r="AT88"/>
  <c r="AT89"/>
  <c r="AT92"/>
  <c r="AV92" s="1"/>
  <c r="AT93"/>
  <c r="AV93" s="1"/>
  <c r="AA102" i="3"/>
  <c r="AV80" i="10" l="1"/>
  <c r="AV88"/>
  <c r="AV89"/>
  <c r="AV90"/>
  <c r="AV82"/>
  <c r="AV81"/>
  <c r="O33" i="18"/>
  <c r="O62" s="1"/>
  <c r="N67"/>
  <c r="N98" s="1"/>
  <c r="B97" i="15"/>
  <c r="D97"/>
  <c r="F97"/>
  <c r="H97"/>
  <c r="J97"/>
  <c r="L97"/>
  <c r="N97"/>
  <c r="P97"/>
  <c r="R97"/>
  <c r="T97"/>
  <c r="V97"/>
  <c r="X97"/>
  <c r="Z97"/>
  <c r="AB97"/>
  <c r="A97"/>
  <c r="C97"/>
  <c r="E97"/>
  <c r="G97"/>
  <c r="I97"/>
  <c r="K97"/>
  <c r="M97"/>
  <c r="O97"/>
  <c r="Q97"/>
  <c r="S97"/>
  <c r="U97"/>
  <c r="W97"/>
  <c r="Y97"/>
  <c r="A117" i="10"/>
  <c r="C117"/>
  <c r="E117"/>
  <c r="G117"/>
  <c r="I117"/>
  <c r="K117"/>
  <c r="M117"/>
  <c r="O117"/>
  <c r="Q117"/>
  <c r="S117"/>
  <c r="U117"/>
  <c r="W117"/>
  <c r="Y117"/>
  <c r="B117"/>
  <c r="D117"/>
  <c r="F117"/>
  <c r="H117"/>
  <c r="J117"/>
  <c r="L117"/>
  <c r="N117"/>
  <c r="P117"/>
  <c r="R117"/>
  <c r="T117"/>
  <c r="V117"/>
  <c r="X117"/>
  <c r="Z117"/>
  <c r="AB117"/>
  <c r="AD67" i="15"/>
  <c r="AA99"/>
  <c r="AD81" i="10"/>
  <c r="AA119"/>
  <c r="AA103" i="3"/>
  <c r="AA104" i="1"/>
  <c r="P33" i="18" l="1"/>
  <c r="P62" s="1"/>
  <c r="O67"/>
  <c r="O98" s="1"/>
  <c r="C29"/>
  <c r="AC55"/>
  <c r="C28" i="3"/>
  <c r="AC56" s="1"/>
  <c r="AD82" i="10"/>
  <c r="AA120"/>
  <c r="AD68" i="15"/>
  <c r="AA100"/>
  <c r="A118" i="10"/>
  <c r="C118"/>
  <c r="E118"/>
  <c r="G118"/>
  <c r="I118"/>
  <c r="K118"/>
  <c r="M118"/>
  <c r="O118"/>
  <c r="Q118"/>
  <c r="S118"/>
  <c r="U118"/>
  <c r="W118"/>
  <c r="Y118"/>
  <c r="B118"/>
  <c r="D118"/>
  <c r="F118"/>
  <c r="H118"/>
  <c r="J118"/>
  <c r="L118"/>
  <c r="N118"/>
  <c r="P118"/>
  <c r="R118"/>
  <c r="T118"/>
  <c r="V118"/>
  <c r="X118"/>
  <c r="Z118"/>
  <c r="AB118"/>
  <c r="B98" i="15"/>
  <c r="D98"/>
  <c r="F98"/>
  <c r="H98"/>
  <c r="J98"/>
  <c r="L98"/>
  <c r="N98"/>
  <c r="P98"/>
  <c r="R98"/>
  <c r="T98"/>
  <c r="V98"/>
  <c r="X98"/>
  <c r="Z98"/>
  <c r="AB98"/>
  <c r="A98"/>
  <c r="C98"/>
  <c r="E98"/>
  <c r="G98"/>
  <c r="I98"/>
  <c r="K98"/>
  <c r="M98"/>
  <c r="O98"/>
  <c r="Q98"/>
  <c r="S98"/>
  <c r="U98"/>
  <c r="W98"/>
  <c r="Y98"/>
  <c r="AA104" i="3"/>
  <c r="AA105" i="1"/>
  <c r="P77" i="18" l="1"/>
  <c r="P78"/>
  <c r="P67"/>
  <c r="P98" s="1"/>
  <c r="Q33"/>
  <c r="Q62" s="1"/>
  <c r="X92"/>
  <c r="X81"/>
  <c r="Y81" s="1"/>
  <c r="AS81" s="1"/>
  <c r="X76"/>
  <c r="Y76" s="1"/>
  <c r="AT76" s="1"/>
  <c r="X68"/>
  <c r="Y68" s="1"/>
  <c r="AT68" s="1"/>
  <c r="X87"/>
  <c r="X70"/>
  <c r="Y70" s="1"/>
  <c r="AT70" s="1"/>
  <c r="X85"/>
  <c r="X88"/>
  <c r="X86"/>
  <c r="X84"/>
  <c r="X72"/>
  <c r="Y72" s="1"/>
  <c r="AT72" s="1"/>
  <c r="X91"/>
  <c r="X90"/>
  <c r="X83"/>
  <c r="X80"/>
  <c r="Y80" s="1"/>
  <c r="AU80" s="1"/>
  <c r="X82"/>
  <c r="Y82" s="1"/>
  <c r="AS82" s="1"/>
  <c r="X79"/>
  <c r="Y79" s="1"/>
  <c r="AU79" s="1"/>
  <c r="X69"/>
  <c r="Y69" s="1"/>
  <c r="AT69" s="1"/>
  <c r="X73"/>
  <c r="Y73" s="1"/>
  <c r="AU73" s="1"/>
  <c r="X71"/>
  <c r="Y71" s="1"/>
  <c r="AT71" s="1"/>
  <c r="X75"/>
  <c r="Y75" s="1"/>
  <c r="AU75" s="1"/>
  <c r="X89"/>
  <c r="X74"/>
  <c r="Y74" s="1"/>
  <c r="AT74" s="1"/>
  <c r="AT85"/>
  <c r="AT89"/>
  <c r="AT84"/>
  <c r="AT86"/>
  <c r="AT92"/>
  <c r="AT87"/>
  <c r="AT88"/>
  <c r="AT83"/>
  <c r="AT90"/>
  <c r="AT82"/>
  <c r="AT91"/>
  <c r="AT81"/>
  <c r="AU88"/>
  <c r="AU91"/>
  <c r="AU86"/>
  <c r="AU81"/>
  <c r="AU89"/>
  <c r="AU83"/>
  <c r="AU71"/>
  <c r="AU87"/>
  <c r="AU90"/>
  <c r="AU84"/>
  <c r="AU85"/>
  <c r="AU82"/>
  <c r="AU70"/>
  <c r="AU92"/>
  <c r="C29" i="3"/>
  <c r="AC55"/>
  <c r="B99" i="15"/>
  <c r="D99"/>
  <c r="F99"/>
  <c r="H99"/>
  <c r="J99"/>
  <c r="L99"/>
  <c r="N99"/>
  <c r="P99"/>
  <c r="R99"/>
  <c r="T99"/>
  <c r="V99"/>
  <c r="X99"/>
  <c r="Z99"/>
  <c r="AB99"/>
  <c r="A99"/>
  <c r="C99"/>
  <c r="E99"/>
  <c r="G99"/>
  <c r="I99"/>
  <c r="K99"/>
  <c r="M99"/>
  <c r="O99"/>
  <c r="Q99"/>
  <c r="S99"/>
  <c r="U99"/>
  <c r="W99"/>
  <c r="Y99"/>
  <c r="A119" i="10"/>
  <c r="C119"/>
  <c r="E119"/>
  <c r="G119"/>
  <c r="I119"/>
  <c r="K119"/>
  <c r="M119"/>
  <c r="O119"/>
  <c r="Q119"/>
  <c r="S119"/>
  <c r="U119"/>
  <c r="W119"/>
  <c r="Y119"/>
  <c r="B119"/>
  <c r="D119"/>
  <c r="F119"/>
  <c r="H119"/>
  <c r="J119"/>
  <c r="L119"/>
  <c r="N119"/>
  <c r="P119"/>
  <c r="R119"/>
  <c r="T119"/>
  <c r="V119"/>
  <c r="X119"/>
  <c r="Z119"/>
  <c r="AB119"/>
  <c r="AD69" i="15"/>
  <c r="AA101"/>
  <c r="AD83" i="10"/>
  <c r="AA121"/>
  <c r="AA105" i="3"/>
  <c r="AA106" i="1"/>
  <c r="Q77" i="18" l="1"/>
  <c r="X77" s="1"/>
  <c r="Q78"/>
  <c r="W78" s="1"/>
  <c r="AR78" s="1"/>
  <c r="AU72"/>
  <c r="AV72" s="1"/>
  <c r="AT80"/>
  <c r="AV80" s="1"/>
  <c r="AU76"/>
  <c r="AV76" s="1"/>
  <c r="AT75"/>
  <c r="AV75" s="1"/>
  <c r="AT79"/>
  <c r="AV79" s="1"/>
  <c r="AT73"/>
  <c r="AV73" s="1"/>
  <c r="AU74"/>
  <c r="AV74" s="1"/>
  <c r="Q67"/>
  <c r="Q98" s="1"/>
  <c r="R33"/>
  <c r="R62" s="1"/>
  <c r="AU69"/>
  <c r="AV69" s="1"/>
  <c r="AV81"/>
  <c r="AV82"/>
  <c r="AV90"/>
  <c r="AV71"/>
  <c r="AU68"/>
  <c r="AV68" s="1"/>
  <c r="AV92"/>
  <c r="AV86"/>
  <c r="AV85"/>
  <c r="AV91"/>
  <c r="AV83"/>
  <c r="AV88"/>
  <c r="AV87"/>
  <c r="AV84"/>
  <c r="AV89"/>
  <c r="AV70"/>
  <c r="AU85" i="3"/>
  <c r="AU90"/>
  <c r="AU91"/>
  <c r="AU89"/>
  <c r="AU82"/>
  <c r="AU84"/>
  <c r="AU83"/>
  <c r="AU81"/>
  <c r="AU87"/>
  <c r="AU80"/>
  <c r="AU86"/>
  <c r="AU88"/>
  <c r="X85"/>
  <c r="X82"/>
  <c r="Y82" s="1"/>
  <c r="X68"/>
  <c r="Y68" s="1"/>
  <c r="AU68" s="1"/>
  <c r="X70"/>
  <c r="Y70" s="1"/>
  <c r="AT70" s="1"/>
  <c r="X87"/>
  <c r="X86"/>
  <c r="X69"/>
  <c r="Y69" s="1"/>
  <c r="AU69" s="1"/>
  <c r="X77"/>
  <c r="Y77" s="1"/>
  <c r="AU77" s="1"/>
  <c r="X91"/>
  <c r="X74"/>
  <c r="Y74" s="1"/>
  <c r="AU74" s="1"/>
  <c r="X76"/>
  <c r="Y76" s="1"/>
  <c r="AU76" s="1"/>
  <c r="X75"/>
  <c r="Y75" s="1"/>
  <c r="AU75" s="1"/>
  <c r="X84"/>
  <c r="X90"/>
  <c r="X78"/>
  <c r="Y78" s="1"/>
  <c r="AU78" s="1"/>
  <c r="X80"/>
  <c r="X72"/>
  <c r="Y72" s="1"/>
  <c r="AT72" s="1"/>
  <c r="X67"/>
  <c r="Y67" s="1"/>
  <c r="AU67" s="1"/>
  <c r="X73"/>
  <c r="Y73" s="1"/>
  <c r="AU73" s="1"/>
  <c r="X88"/>
  <c r="X81"/>
  <c r="Y81" s="1"/>
  <c r="X79"/>
  <c r="Y79" s="1"/>
  <c r="AU79" s="1"/>
  <c r="X89"/>
  <c r="X71"/>
  <c r="Y71" s="1"/>
  <c r="AU71" s="1"/>
  <c r="X83"/>
  <c r="AT81"/>
  <c r="AT83"/>
  <c r="AT84"/>
  <c r="AT82"/>
  <c r="AT77"/>
  <c r="AT89"/>
  <c r="AT85"/>
  <c r="AT68"/>
  <c r="AT79"/>
  <c r="AT91"/>
  <c r="AT87"/>
  <c r="AT86"/>
  <c r="AT88"/>
  <c r="AT69"/>
  <c r="AT80"/>
  <c r="AT90"/>
  <c r="C27" i="1"/>
  <c r="AC55" s="1"/>
  <c r="A120" i="10"/>
  <c r="C120"/>
  <c r="E120"/>
  <c r="B120"/>
  <c r="D120"/>
  <c r="F120"/>
  <c r="H120"/>
  <c r="J120"/>
  <c r="L120"/>
  <c r="N120"/>
  <c r="P120"/>
  <c r="R120"/>
  <c r="T120"/>
  <c r="V120"/>
  <c r="X120"/>
  <c r="Z120"/>
  <c r="AB120"/>
  <c r="G120"/>
  <c r="K120"/>
  <c r="O120"/>
  <c r="S120"/>
  <c r="W120"/>
  <c r="I120"/>
  <c r="M120"/>
  <c r="Q120"/>
  <c r="U120"/>
  <c r="Y120"/>
  <c r="B100" i="15"/>
  <c r="D100"/>
  <c r="F100"/>
  <c r="H100"/>
  <c r="J100"/>
  <c r="L100"/>
  <c r="N100"/>
  <c r="P100"/>
  <c r="R100"/>
  <c r="T100"/>
  <c r="V100"/>
  <c r="X100"/>
  <c r="Z100"/>
  <c r="AB100"/>
  <c r="A100"/>
  <c r="C100"/>
  <c r="E100"/>
  <c r="G100"/>
  <c r="I100"/>
  <c r="K100"/>
  <c r="M100"/>
  <c r="O100"/>
  <c r="Q100"/>
  <c r="S100"/>
  <c r="U100"/>
  <c r="W100"/>
  <c r="Y100"/>
  <c r="AD84" i="10"/>
  <c r="AA122"/>
  <c r="AD70" i="15"/>
  <c r="AA102"/>
  <c r="AA106" i="3"/>
  <c r="AA107" i="1"/>
  <c r="X78" i="18" l="1"/>
  <c r="Y78" s="1"/>
  <c r="AU78" s="1"/>
  <c r="W77"/>
  <c r="Y77" s="1"/>
  <c r="AT77" s="1"/>
  <c r="AT76" i="3"/>
  <c r="AV76" s="1"/>
  <c r="AT67"/>
  <c r="AV67" s="1"/>
  <c r="AS79"/>
  <c r="AT78"/>
  <c r="AV78" s="1"/>
  <c r="AT73"/>
  <c r="AV73" s="1"/>
  <c r="AT74"/>
  <c r="AV74" s="1"/>
  <c r="AT75"/>
  <c r="AV75" s="1"/>
  <c r="S33" i="18"/>
  <c r="S62" s="1"/>
  <c r="R67"/>
  <c r="R98" s="1"/>
  <c r="AT71" i="3"/>
  <c r="AV71" s="1"/>
  <c r="AV86"/>
  <c r="AU72"/>
  <c r="AV72" s="1"/>
  <c r="AV91"/>
  <c r="AV85"/>
  <c r="AV82"/>
  <c r="AV84"/>
  <c r="AV81"/>
  <c r="AV69"/>
  <c r="AV77"/>
  <c r="AV83"/>
  <c r="AV88"/>
  <c r="AV90"/>
  <c r="AV87"/>
  <c r="AV79"/>
  <c r="AV89"/>
  <c r="AV80"/>
  <c r="AV68"/>
  <c r="AS71"/>
  <c r="AU70"/>
  <c r="AV70" s="1"/>
  <c r="AS67"/>
  <c r="AS75"/>
  <c r="AS78"/>
  <c r="AS70"/>
  <c r="AS74"/>
  <c r="AS73"/>
  <c r="AS72"/>
  <c r="AS69"/>
  <c r="AS68"/>
  <c r="AS77"/>
  <c r="AS82"/>
  <c r="AW82"/>
  <c r="Z82" s="1"/>
  <c r="AW81"/>
  <c r="AS81"/>
  <c r="AS76"/>
  <c r="C28" i="1"/>
  <c r="AC54"/>
  <c r="AD71" i="15"/>
  <c r="AA103"/>
  <c r="AD85" i="10"/>
  <c r="AA123"/>
  <c r="B101" i="15"/>
  <c r="D101"/>
  <c r="F101"/>
  <c r="H101"/>
  <c r="J101"/>
  <c r="L101"/>
  <c r="N101"/>
  <c r="P101"/>
  <c r="R101"/>
  <c r="T101"/>
  <c r="V101"/>
  <c r="X101"/>
  <c r="Z101"/>
  <c r="AB101"/>
  <c r="A101"/>
  <c r="C101"/>
  <c r="E101"/>
  <c r="G101"/>
  <c r="I101"/>
  <c r="K101"/>
  <c r="M101"/>
  <c r="O101"/>
  <c r="Q101"/>
  <c r="S101"/>
  <c r="U101"/>
  <c r="W101"/>
  <c r="Y101"/>
  <c r="B121" i="10"/>
  <c r="D121"/>
  <c r="F121"/>
  <c r="H121"/>
  <c r="J121"/>
  <c r="L121"/>
  <c r="N121"/>
  <c r="P121"/>
  <c r="R121"/>
  <c r="T121"/>
  <c r="V121"/>
  <c r="X121"/>
  <c r="Z121"/>
  <c r="AB121"/>
  <c r="C121"/>
  <c r="G121"/>
  <c r="K121"/>
  <c r="O121"/>
  <c r="S121"/>
  <c r="W121"/>
  <c r="A121"/>
  <c r="E121"/>
  <c r="I121"/>
  <c r="M121"/>
  <c r="Q121"/>
  <c r="U121"/>
  <c r="Y121"/>
  <c r="AA107" i="3"/>
  <c r="AA108" i="1"/>
  <c r="AU77" i="18" l="1"/>
  <c r="AV77" s="1"/>
  <c r="AT78"/>
  <c r="AV78" s="1"/>
  <c r="AR77"/>
  <c r="AC57"/>
  <c r="AA99" s="1"/>
  <c r="AA100" s="1"/>
  <c r="AA101" s="1"/>
  <c r="AA102" s="1"/>
  <c r="AA103" s="1"/>
  <c r="AA104" s="1"/>
  <c r="AA105" s="1"/>
  <c r="AA106" s="1"/>
  <c r="AA107" s="1"/>
  <c r="AA108" s="1"/>
  <c r="AA109" s="1"/>
  <c r="AA110" s="1"/>
  <c r="AW79" i="3"/>
  <c r="Z79" s="1"/>
  <c r="T33" i="18"/>
  <c r="T62" s="1"/>
  <c r="S67"/>
  <c r="S98" s="1"/>
  <c r="AW71" i="3"/>
  <c r="Z71" s="1"/>
  <c r="AW78"/>
  <c r="Z78" s="1"/>
  <c r="AW76"/>
  <c r="Z76" s="1"/>
  <c r="AW70"/>
  <c r="Z70" s="1"/>
  <c r="AW68"/>
  <c r="Z68" s="1"/>
  <c r="AW77"/>
  <c r="Z77" s="1"/>
  <c r="AW69"/>
  <c r="Z69" s="1"/>
  <c r="AW72"/>
  <c r="Z72" s="1"/>
  <c r="AW75"/>
  <c r="Z75" s="1"/>
  <c r="AW74"/>
  <c r="Z74" s="1"/>
  <c r="AW73"/>
  <c r="Z73" s="1"/>
  <c r="AW67"/>
  <c r="Z67" s="1"/>
  <c r="Z81"/>
  <c r="AT85" i="1"/>
  <c r="AT89"/>
  <c r="AT83"/>
  <c r="AT86"/>
  <c r="AT88"/>
  <c r="AT82"/>
  <c r="AT90"/>
  <c r="AT87"/>
  <c r="AT91"/>
  <c r="AT80"/>
  <c r="AT84"/>
  <c r="X67"/>
  <c r="Y67" s="1"/>
  <c r="AT67" s="1"/>
  <c r="X69"/>
  <c r="Y69" s="1"/>
  <c r="AT69" s="1"/>
  <c r="X71"/>
  <c r="Y71" s="1"/>
  <c r="AT71" s="1"/>
  <c r="X73"/>
  <c r="Y73" s="1"/>
  <c r="AT73" s="1"/>
  <c r="X75"/>
  <c r="Y75" s="1"/>
  <c r="AT75" s="1"/>
  <c r="X77"/>
  <c r="Y77" s="1"/>
  <c r="AT77" s="1"/>
  <c r="X79"/>
  <c r="Y79" s="1"/>
  <c r="X81"/>
  <c r="Y81" s="1"/>
  <c r="AT81" s="1"/>
  <c r="X83"/>
  <c r="X86"/>
  <c r="X90"/>
  <c r="X89"/>
  <c r="X91"/>
  <c r="X68"/>
  <c r="Y68" s="1"/>
  <c r="AT68" s="1"/>
  <c r="X70"/>
  <c r="Y70" s="1"/>
  <c r="X72"/>
  <c r="Y72" s="1"/>
  <c r="AT72" s="1"/>
  <c r="X74"/>
  <c r="Y74" s="1"/>
  <c r="AT74" s="1"/>
  <c r="X76"/>
  <c r="Y76" s="1"/>
  <c r="AT76" s="1"/>
  <c r="X78"/>
  <c r="Y78" s="1"/>
  <c r="AT78" s="1"/>
  <c r="X80"/>
  <c r="X82"/>
  <c r="X84"/>
  <c r="X88"/>
  <c r="X85"/>
  <c r="X87"/>
  <c r="AU69"/>
  <c r="AU71"/>
  <c r="AU82"/>
  <c r="AU84"/>
  <c r="AU88"/>
  <c r="AU87"/>
  <c r="AU85"/>
  <c r="AU74"/>
  <c r="AU80"/>
  <c r="AU83"/>
  <c r="AU86"/>
  <c r="AU90"/>
  <c r="AU91"/>
  <c r="AU89"/>
  <c r="B122" i="10"/>
  <c r="D122"/>
  <c r="F122"/>
  <c r="H122"/>
  <c r="J122"/>
  <c r="L122"/>
  <c r="N122"/>
  <c r="P122"/>
  <c r="R122"/>
  <c r="T122"/>
  <c r="V122"/>
  <c r="X122"/>
  <c r="Z122"/>
  <c r="AB122"/>
  <c r="C122"/>
  <c r="G122"/>
  <c r="K122"/>
  <c r="O122"/>
  <c r="S122"/>
  <c r="W122"/>
  <c r="A122"/>
  <c r="E122"/>
  <c r="I122"/>
  <c r="M122"/>
  <c r="Q122"/>
  <c r="U122"/>
  <c r="Y122"/>
  <c r="B102" i="15"/>
  <c r="D102"/>
  <c r="F102"/>
  <c r="H102"/>
  <c r="J102"/>
  <c r="L102"/>
  <c r="N102"/>
  <c r="P102"/>
  <c r="R102"/>
  <c r="T102"/>
  <c r="V102"/>
  <c r="X102"/>
  <c r="Z102"/>
  <c r="AB102"/>
  <c r="A102"/>
  <c r="C102"/>
  <c r="E102"/>
  <c r="G102"/>
  <c r="I102"/>
  <c r="K102"/>
  <c r="M102"/>
  <c r="O102"/>
  <c r="Q102"/>
  <c r="S102"/>
  <c r="U102"/>
  <c r="W102"/>
  <c r="Y102"/>
  <c r="AD86" i="10"/>
  <c r="AA124"/>
  <c r="AD72" i="15"/>
  <c r="AA104"/>
  <c r="AA108" i="3"/>
  <c r="AA109" i="1"/>
  <c r="AT79" l="1"/>
  <c r="AS71" i="18"/>
  <c r="AS73"/>
  <c r="AS74"/>
  <c r="AS80"/>
  <c r="AS75"/>
  <c r="AS72"/>
  <c r="AS68"/>
  <c r="AS76"/>
  <c r="AS69"/>
  <c r="AS79"/>
  <c r="AS70"/>
  <c r="AW71"/>
  <c r="AW83"/>
  <c r="AW74"/>
  <c r="AW76"/>
  <c r="Z76" s="1"/>
  <c r="AW72"/>
  <c r="AW80"/>
  <c r="Z80" s="1"/>
  <c r="AW89"/>
  <c r="AW79"/>
  <c r="AW82"/>
  <c r="AW87"/>
  <c r="AW75"/>
  <c r="Z75" s="1"/>
  <c r="AW88"/>
  <c r="AW86"/>
  <c r="AW77"/>
  <c r="AW69"/>
  <c r="Z69" s="1"/>
  <c r="AW70"/>
  <c r="Z70" s="1"/>
  <c r="AW68"/>
  <c r="AW91"/>
  <c r="AW92"/>
  <c r="AW84"/>
  <c r="AW81"/>
  <c r="AW90"/>
  <c r="AW73"/>
  <c r="Z73" s="1"/>
  <c r="AW85"/>
  <c r="AW78"/>
  <c r="AS77"/>
  <c r="AS78"/>
  <c r="AU68" i="1"/>
  <c r="AV68" s="1"/>
  <c r="AU67"/>
  <c r="AV67" s="1"/>
  <c r="T67" i="18"/>
  <c r="T98" s="1"/>
  <c r="U33"/>
  <c r="U62" s="1"/>
  <c r="AU73" i="1"/>
  <c r="AV73" s="1"/>
  <c r="AU76"/>
  <c r="AV76" s="1"/>
  <c r="AU75"/>
  <c r="AV75" s="1"/>
  <c r="AA68" i="3"/>
  <c r="AA77"/>
  <c r="AA89"/>
  <c r="AA67"/>
  <c r="AA72"/>
  <c r="AA83"/>
  <c r="AA82"/>
  <c r="AA86"/>
  <c r="AA91"/>
  <c r="AA88"/>
  <c r="AA74"/>
  <c r="AA69"/>
  <c r="AA73"/>
  <c r="AA80"/>
  <c r="AA85"/>
  <c r="AA79"/>
  <c r="AA75"/>
  <c r="AA90"/>
  <c r="AA70"/>
  <c r="AA71"/>
  <c r="AA84"/>
  <c r="AA87"/>
  <c r="AA78"/>
  <c r="AA81"/>
  <c r="AA76"/>
  <c r="AU72" i="1"/>
  <c r="AV72" s="1"/>
  <c r="AU77"/>
  <c r="AV77" s="1"/>
  <c r="AT70"/>
  <c r="AS76"/>
  <c r="AS72"/>
  <c r="AS68"/>
  <c r="AU81"/>
  <c r="AV81" s="1"/>
  <c r="AS81"/>
  <c r="AS77"/>
  <c r="AS73"/>
  <c r="AS69"/>
  <c r="AV84"/>
  <c r="AV87"/>
  <c r="AV82"/>
  <c r="AV88"/>
  <c r="AV83"/>
  <c r="AV71"/>
  <c r="AV85"/>
  <c r="AU78"/>
  <c r="AV78" s="1"/>
  <c r="AS78"/>
  <c r="AS74"/>
  <c r="AU70"/>
  <c r="AS70"/>
  <c r="AU79"/>
  <c r="AS79"/>
  <c r="AS75"/>
  <c r="AS71"/>
  <c r="AS67"/>
  <c r="AV80"/>
  <c r="AV74"/>
  <c r="AV91"/>
  <c r="AV90"/>
  <c r="AV86"/>
  <c r="AV69"/>
  <c r="AV89"/>
  <c r="B103" i="15"/>
  <c r="D103"/>
  <c r="F103"/>
  <c r="H103"/>
  <c r="J103"/>
  <c r="L103"/>
  <c r="N103"/>
  <c r="P103"/>
  <c r="R103"/>
  <c r="T103"/>
  <c r="V103"/>
  <c r="X103"/>
  <c r="Z103"/>
  <c r="AB103"/>
  <c r="A103"/>
  <c r="C103"/>
  <c r="E103"/>
  <c r="G103"/>
  <c r="I103"/>
  <c r="K103"/>
  <c r="M103"/>
  <c r="O103"/>
  <c r="Q103"/>
  <c r="S103"/>
  <c r="U103"/>
  <c r="W103"/>
  <c r="Y103"/>
  <c r="B123" i="10"/>
  <c r="D123"/>
  <c r="F123"/>
  <c r="H123"/>
  <c r="J123"/>
  <c r="L123"/>
  <c r="N123"/>
  <c r="P123"/>
  <c r="R123"/>
  <c r="T123"/>
  <c r="V123"/>
  <c r="X123"/>
  <c r="Z123"/>
  <c r="AB123"/>
  <c r="C123"/>
  <c r="G123"/>
  <c r="K123"/>
  <c r="O123"/>
  <c r="S123"/>
  <c r="W123"/>
  <c r="A123"/>
  <c r="E123"/>
  <c r="I123"/>
  <c r="M123"/>
  <c r="Q123"/>
  <c r="U123"/>
  <c r="Y123"/>
  <c r="AD73" i="15"/>
  <c r="AA105"/>
  <c r="AD87" i="10"/>
  <c r="AA125"/>
  <c r="AA111" i="18"/>
  <c r="AA109" i="3"/>
  <c r="AA110" i="1"/>
  <c r="Z68" i="18" l="1"/>
  <c r="Z71"/>
  <c r="Z74"/>
  <c r="AV79" i="1"/>
  <c r="Z77" i="18"/>
  <c r="Z79"/>
  <c r="Z78"/>
  <c r="Z72"/>
  <c r="U67"/>
  <c r="U98" s="1"/>
  <c r="AD70" i="3"/>
  <c r="AV70" i="1"/>
  <c r="AD78" i="3"/>
  <c r="L109" s="1"/>
  <c r="AD68"/>
  <c r="AD69"/>
  <c r="AD71"/>
  <c r="AD72"/>
  <c r="AD73"/>
  <c r="AD74"/>
  <c r="L105" s="1"/>
  <c r="AD75"/>
  <c r="L106" s="1"/>
  <c r="AD76"/>
  <c r="L107" s="1"/>
  <c r="AD77"/>
  <c r="AD67"/>
  <c r="G98" s="1"/>
  <c r="B124" i="10"/>
  <c r="D124"/>
  <c r="F124"/>
  <c r="H124"/>
  <c r="J124"/>
  <c r="L124"/>
  <c r="N124"/>
  <c r="P124"/>
  <c r="R124"/>
  <c r="T124"/>
  <c r="V124"/>
  <c r="X124"/>
  <c r="Z124"/>
  <c r="AB124"/>
  <c r="C124"/>
  <c r="G124"/>
  <c r="K124"/>
  <c r="O124"/>
  <c r="S124"/>
  <c r="W124"/>
  <c r="A124"/>
  <c r="E124"/>
  <c r="I124"/>
  <c r="M124"/>
  <c r="Q124"/>
  <c r="U124"/>
  <c r="Y124"/>
  <c r="B104" i="15"/>
  <c r="D104"/>
  <c r="F104"/>
  <c r="H104"/>
  <c r="J104"/>
  <c r="L104"/>
  <c r="N104"/>
  <c r="P104"/>
  <c r="R104"/>
  <c r="T104"/>
  <c r="V104"/>
  <c r="X104"/>
  <c r="Z104"/>
  <c r="AB104"/>
  <c r="A104"/>
  <c r="C104"/>
  <c r="E104"/>
  <c r="G104"/>
  <c r="I104"/>
  <c r="K104"/>
  <c r="M104"/>
  <c r="O104"/>
  <c r="Q104"/>
  <c r="S104"/>
  <c r="U104"/>
  <c r="W104"/>
  <c r="Y104"/>
  <c r="AD88" i="10"/>
  <c r="AA126"/>
  <c r="AD74" i="15"/>
  <c r="AA106"/>
  <c r="AA112" i="18"/>
  <c r="AA110" i="3"/>
  <c r="AD79" s="1"/>
  <c r="L110" s="1"/>
  <c r="AA111" i="1"/>
  <c r="AA69" i="18" l="1"/>
  <c r="AW74" i="1"/>
  <c r="Z74" s="1"/>
  <c r="AW79"/>
  <c r="Z79" s="1"/>
  <c r="AW73"/>
  <c r="Z73" s="1"/>
  <c r="AA87" i="18"/>
  <c r="AA68"/>
  <c r="AD77" s="1"/>
  <c r="AA77"/>
  <c r="AA80"/>
  <c r="AA85"/>
  <c r="AA70"/>
  <c r="AA71"/>
  <c r="AA86"/>
  <c r="AA89"/>
  <c r="AA81"/>
  <c r="AA91"/>
  <c r="AA74"/>
  <c r="AA75"/>
  <c r="AA78"/>
  <c r="AA90"/>
  <c r="AA92"/>
  <c r="AA84"/>
  <c r="AA79"/>
  <c r="AA72"/>
  <c r="AA82"/>
  <c r="AA83"/>
  <c r="AA88"/>
  <c r="AA76"/>
  <c r="AA73"/>
  <c r="Q100" i="3"/>
  <c r="L100"/>
  <c r="S101"/>
  <c r="L101"/>
  <c r="S102"/>
  <c r="L102"/>
  <c r="Y103"/>
  <c r="L103"/>
  <c r="T108"/>
  <c r="L108"/>
  <c r="H104"/>
  <c r="L104"/>
  <c r="W99"/>
  <c r="L99"/>
  <c r="AW77" i="1"/>
  <c r="Z77" s="1"/>
  <c r="AW75"/>
  <c r="Z75" s="1"/>
  <c r="AW76"/>
  <c r="Z76" s="1"/>
  <c r="AW81"/>
  <c r="Z81" s="1"/>
  <c r="AW78"/>
  <c r="Z78" s="1"/>
  <c r="AW67"/>
  <c r="Z67" s="1"/>
  <c r="AW69"/>
  <c r="Z69" s="1"/>
  <c r="AW68"/>
  <c r="Z68" s="1"/>
  <c r="AW70"/>
  <c r="Z70" s="1"/>
  <c r="T101" i="3"/>
  <c r="AW71" i="1"/>
  <c r="Z71" s="1"/>
  <c r="AW72"/>
  <c r="Z72" s="1"/>
  <c r="V98" i="3"/>
  <c r="E108"/>
  <c r="G108"/>
  <c r="K108"/>
  <c r="P108"/>
  <c r="W108"/>
  <c r="N108"/>
  <c r="F108"/>
  <c r="A108"/>
  <c r="U108"/>
  <c r="B108"/>
  <c r="D108"/>
  <c r="V108"/>
  <c r="O108"/>
  <c r="R108"/>
  <c r="Y108"/>
  <c r="S108"/>
  <c r="AB108"/>
  <c r="H108"/>
  <c r="J108"/>
  <c r="I108"/>
  <c r="Z108"/>
  <c r="C108"/>
  <c r="M108"/>
  <c r="Q108"/>
  <c r="X108"/>
  <c r="Y107"/>
  <c r="H107"/>
  <c r="E107"/>
  <c r="G107"/>
  <c r="B107"/>
  <c r="S107"/>
  <c r="K107"/>
  <c r="O107"/>
  <c r="N107"/>
  <c r="Z107"/>
  <c r="I107"/>
  <c r="W107"/>
  <c r="U107"/>
  <c r="D107"/>
  <c r="C107"/>
  <c r="M107"/>
  <c r="X107"/>
  <c r="T107"/>
  <c r="Q107"/>
  <c r="R107"/>
  <c r="AB107"/>
  <c r="V107"/>
  <c r="P107"/>
  <c r="J107"/>
  <c r="A107"/>
  <c r="F107"/>
  <c r="Y104"/>
  <c r="O100"/>
  <c r="F102"/>
  <c r="C104"/>
  <c r="AB104"/>
  <c r="I104"/>
  <c r="Q104"/>
  <c r="H99"/>
  <c r="O102"/>
  <c r="AB102"/>
  <c r="J104"/>
  <c r="W104"/>
  <c r="R104"/>
  <c r="G104"/>
  <c r="K104"/>
  <c r="W100"/>
  <c r="K100"/>
  <c r="J105"/>
  <c r="U105"/>
  <c r="T105"/>
  <c r="B105"/>
  <c r="M105"/>
  <c r="Z105"/>
  <c r="E105"/>
  <c r="R105"/>
  <c r="A105"/>
  <c r="G105"/>
  <c r="Q105"/>
  <c r="H105"/>
  <c r="F105"/>
  <c r="K105"/>
  <c r="X105"/>
  <c r="P105"/>
  <c r="AB105"/>
  <c r="C105"/>
  <c r="Y105"/>
  <c r="V105"/>
  <c r="W105"/>
  <c r="D105"/>
  <c r="O105"/>
  <c r="N105"/>
  <c r="S105"/>
  <c r="I105"/>
  <c r="Y106"/>
  <c r="J106"/>
  <c r="E106"/>
  <c r="W106"/>
  <c r="Q106"/>
  <c r="V106"/>
  <c r="M106"/>
  <c r="A106"/>
  <c r="S106"/>
  <c r="I106"/>
  <c r="B106"/>
  <c r="AB106"/>
  <c r="N106"/>
  <c r="C106"/>
  <c r="U106"/>
  <c r="T106"/>
  <c r="X106"/>
  <c r="D106"/>
  <c r="R106"/>
  <c r="G106"/>
  <c r="K106"/>
  <c r="F106"/>
  <c r="P106"/>
  <c r="Z106"/>
  <c r="H106"/>
  <c r="O106"/>
  <c r="F99"/>
  <c r="I102"/>
  <c r="T102"/>
  <c r="H102"/>
  <c r="B104"/>
  <c r="V104"/>
  <c r="P104"/>
  <c r="E104"/>
  <c r="B102"/>
  <c r="P102"/>
  <c r="C102"/>
  <c r="G102"/>
  <c r="J102"/>
  <c r="W102"/>
  <c r="Z104"/>
  <c r="X104"/>
  <c r="N104"/>
  <c r="A104"/>
  <c r="O104"/>
  <c r="D104"/>
  <c r="U104"/>
  <c r="M104"/>
  <c r="F104"/>
  <c r="S104"/>
  <c r="T104"/>
  <c r="X98"/>
  <c r="D98"/>
  <c r="W98"/>
  <c r="C103"/>
  <c r="T99"/>
  <c r="B100"/>
  <c r="U100"/>
  <c r="N100"/>
  <c r="AB100"/>
  <c r="U98"/>
  <c r="T98"/>
  <c r="L98"/>
  <c r="I101"/>
  <c r="R102"/>
  <c r="N102"/>
  <c r="D102"/>
  <c r="E102"/>
  <c r="V102"/>
  <c r="U102"/>
  <c r="Z102"/>
  <c r="A102"/>
  <c r="Q102"/>
  <c r="K102"/>
  <c r="X102"/>
  <c r="M102"/>
  <c r="Y102"/>
  <c r="K101"/>
  <c r="O101"/>
  <c r="C101"/>
  <c r="N101"/>
  <c r="U101"/>
  <c r="A101"/>
  <c r="D101"/>
  <c r="AB101"/>
  <c r="Z101"/>
  <c r="C99"/>
  <c r="I99"/>
  <c r="Q99"/>
  <c r="A99"/>
  <c r="X100"/>
  <c r="A100"/>
  <c r="V100"/>
  <c r="C100"/>
  <c r="M100"/>
  <c r="B98"/>
  <c r="F98"/>
  <c r="AB98"/>
  <c r="O98"/>
  <c r="Q98"/>
  <c r="K98"/>
  <c r="M98"/>
  <c r="M101"/>
  <c r="X101"/>
  <c r="B101"/>
  <c r="M103"/>
  <c r="J103"/>
  <c r="P101"/>
  <c r="Y101"/>
  <c r="Q101"/>
  <c r="G101"/>
  <c r="V101"/>
  <c r="E101"/>
  <c r="R101"/>
  <c r="J101"/>
  <c r="W101"/>
  <c r="F101"/>
  <c r="H101"/>
  <c r="Z103"/>
  <c r="Q103"/>
  <c r="F103"/>
  <c r="I103"/>
  <c r="B103"/>
  <c r="G103"/>
  <c r="P103"/>
  <c r="E103"/>
  <c r="R103"/>
  <c r="K103"/>
  <c r="N103"/>
  <c r="T103"/>
  <c r="N99"/>
  <c r="G99"/>
  <c r="M99"/>
  <c r="X99"/>
  <c r="O99"/>
  <c r="Z99"/>
  <c r="P99"/>
  <c r="F100"/>
  <c r="R100"/>
  <c r="P100"/>
  <c r="J100"/>
  <c r="T100"/>
  <c r="S100"/>
  <c r="Z100"/>
  <c r="G100"/>
  <c r="D100"/>
  <c r="I100"/>
  <c r="E100"/>
  <c r="Y100"/>
  <c r="H100"/>
  <c r="E98"/>
  <c r="C98"/>
  <c r="A98"/>
  <c r="J98"/>
  <c r="Z98"/>
  <c r="I98"/>
  <c r="H98"/>
  <c r="N98"/>
  <c r="S98"/>
  <c r="Y98"/>
  <c r="P98"/>
  <c r="R98"/>
  <c r="A103"/>
  <c r="W103"/>
  <c r="AB103"/>
  <c r="U103"/>
  <c r="S103"/>
  <c r="X103"/>
  <c r="V103"/>
  <c r="O103"/>
  <c r="H103"/>
  <c r="D103"/>
  <c r="S99"/>
  <c r="U99"/>
  <c r="Y99"/>
  <c r="V99"/>
  <c r="AB99"/>
  <c r="E99"/>
  <c r="D99"/>
  <c r="K99"/>
  <c r="J99"/>
  <c r="B99"/>
  <c r="R99"/>
  <c r="B105" i="15"/>
  <c r="D105"/>
  <c r="F105"/>
  <c r="A105"/>
  <c r="C105"/>
  <c r="E105"/>
  <c r="G105"/>
  <c r="I105"/>
  <c r="K105"/>
  <c r="M105"/>
  <c r="O105"/>
  <c r="Q105"/>
  <c r="S105"/>
  <c r="U105"/>
  <c r="W105"/>
  <c r="Y105"/>
  <c r="J105"/>
  <c r="N105"/>
  <c r="R105"/>
  <c r="V105"/>
  <c r="Z105"/>
  <c r="H105"/>
  <c r="L105"/>
  <c r="P105"/>
  <c r="T105"/>
  <c r="X105"/>
  <c r="AB105"/>
  <c r="B125" i="10"/>
  <c r="D125"/>
  <c r="F125"/>
  <c r="H125"/>
  <c r="J125"/>
  <c r="L125"/>
  <c r="N125"/>
  <c r="P125"/>
  <c r="R125"/>
  <c r="T125"/>
  <c r="V125"/>
  <c r="X125"/>
  <c r="Z125"/>
  <c r="AB125"/>
  <c r="C125"/>
  <c r="G125"/>
  <c r="K125"/>
  <c r="O125"/>
  <c r="S125"/>
  <c r="W125"/>
  <c r="A125"/>
  <c r="E125"/>
  <c r="I125"/>
  <c r="M125"/>
  <c r="Q125"/>
  <c r="U125"/>
  <c r="Y125"/>
  <c r="AD75" i="15"/>
  <c r="AA107"/>
  <c r="AD89" i="10"/>
  <c r="AA127"/>
  <c r="AD81" i="18"/>
  <c r="AA113"/>
  <c r="AA111" i="3"/>
  <c r="AD80" s="1"/>
  <c r="L111" s="1"/>
  <c r="Y109"/>
  <c r="J109"/>
  <c r="V109"/>
  <c r="N109"/>
  <c r="I109"/>
  <c r="H109"/>
  <c r="U109"/>
  <c r="E109"/>
  <c r="Z109"/>
  <c r="C109"/>
  <c r="G109"/>
  <c r="P109"/>
  <c r="Q109"/>
  <c r="R109"/>
  <c r="A109"/>
  <c r="T109"/>
  <c r="X109"/>
  <c r="B109"/>
  <c r="AB109"/>
  <c r="O109"/>
  <c r="K109"/>
  <c r="M109"/>
  <c r="F109"/>
  <c r="W109"/>
  <c r="D109"/>
  <c r="S109"/>
  <c r="AD80" i="1"/>
  <c r="AA112"/>
  <c r="AA79" l="1"/>
  <c r="AA70"/>
  <c r="AA77"/>
  <c r="AA74"/>
  <c r="AA72"/>
  <c r="AA68"/>
  <c r="AA81"/>
  <c r="AA67"/>
  <c r="AA86"/>
  <c r="AA88"/>
  <c r="AA87"/>
  <c r="AA90"/>
  <c r="AA91"/>
  <c r="AA89"/>
  <c r="AA85"/>
  <c r="AA83"/>
  <c r="AA80"/>
  <c r="AA82"/>
  <c r="AA84"/>
  <c r="AA78"/>
  <c r="AA75"/>
  <c r="AA73"/>
  <c r="AA71"/>
  <c r="AA69"/>
  <c r="AA76"/>
  <c r="AD70" i="18"/>
  <c r="AB101" s="1"/>
  <c r="AD73"/>
  <c r="T104" s="1"/>
  <c r="AD68"/>
  <c r="B99" s="1"/>
  <c r="AD78"/>
  <c r="AD80"/>
  <c r="F111" s="1"/>
  <c r="AD74"/>
  <c r="E105" s="1"/>
  <c r="I99"/>
  <c r="V99"/>
  <c r="G99"/>
  <c r="Z105"/>
  <c r="W105"/>
  <c r="P105"/>
  <c r="AB105"/>
  <c r="H101"/>
  <c r="Q101"/>
  <c r="W101"/>
  <c r="S101"/>
  <c r="B101"/>
  <c r="E101"/>
  <c r="Z101"/>
  <c r="C101"/>
  <c r="K101"/>
  <c r="V101"/>
  <c r="J101"/>
  <c r="O101"/>
  <c r="L101"/>
  <c r="R101"/>
  <c r="U101"/>
  <c r="N101"/>
  <c r="M101"/>
  <c r="Y101"/>
  <c r="P101"/>
  <c r="T101"/>
  <c r="T111"/>
  <c r="W111"/>
  <c r="AD72"/>
  <c r="AD76"/>
  <c r="Q109"/>
  <c r="T109"/>
  <c r="M109"/>
  <c r="B109"/>
  <c r="D109"/>
  <c r="AB109"/>
  <c r="L109"/>
  <c r="Y109"/>
  <c r="K109"/>
  <c r="N109"/>
  <c r="A109"/>
  <c r="G109"/>
  <c r="R109"/>
  <c r="S109"/>
  <c r="V109"/>
  <c r="W109"/>
  <c r="P109"/>
  <c r="Z109"/>
  <c r="I109"/>
  <c r="J109"/>
  <c r="U109"/>
  <c r="O109"/>
  <c r="F109"/>
  <c r="C109"/>
  <c r="H109"/>
  <c r="E109"/>
  <c r="X109"/>
  <c r="J108"/>
  <c r="Y108"/>
  <c r="G108"/>
  <c r="H108"/>
  <c r="N108"/>
  <c r="U108"/>
  <c r="T108"/>
  <c r="F108"/>
  <c r="C108"/>
  <c r="O108"/>
  <c r="Q108"/>
  <c r="E108"/>
  <c r="D108"/>
  <c r="B108"/>
  <c r="X108"/>
  <c r="I108"/>
  <c r="Z108"/>
  <c r="V108"/>
  <c r="M108"/>
  <c r="A108"/>
  <c r="S108"/>
  <c r="P108"/>
  <c r="K108"/>
  <c r="AB108"/>
  <c r="R108"/>
  <c r="L108"/>
  <c r="W108"/>
  <c r="X111"/>
  <c r="AD71"/>
  <c r="AD75"/>
  <c r="K104"/>
  <c r="N104"/>
  <c r="AB104"/>
  <c r="M104"/>
  <c r="B104"/>
  <c r="I111"/>
  <c r="AD79"/>
  <c r="AD69"/>
  <c r="E38" i="8"/>
  <c r="E39"/>
  <c r="E40"/>
  <c r="E41"/>
  <c r="B126" i="10"/>
  <c r="D126"/>
  <c r="F126"/>
  <c r="H126"/>
  <c r="J126"/>
  <c r="L126"/>
  <c r="N126"/>
  <c r="P126"/>
  <c r="R126"/>
  <c r="T126"/>
  <c r="V126"/>
  <c r="X126"/>
  <c r="Z126"/>
  <c r="AB126"/>
  <c r="C126"/>
  <c r="G126"/>
  <c r="K126"/>
  <c r="O126"/>
  <c r="S126"/>
  <c r="W126"/>
  <c r="A126"/>
  <c r="E126"/>
  <c r="I126"/>
  <c r="M126"/>
  <c r="Q126"/>
  <c r="U126"/>
  <c r="Y126"/>
  <c r="A106" i="15"/>
  <c r="C106"/>
  <c r="E106"/>
  <c r="G106"/>
  <c r="I106"/>
  <c r="K106"/>
  <c r="M106"/>
  <c r="O106"/>
  <c r="Q106"/>
  <c r="S106"/>
  <c r="U106"/>
  <c r="W106"/>
  <c r="Y106"/>
  <c r="B106"/>
  <c r="F106"/>
  <c r="J106"/>
  <c r="N106"/>
  <c r="R106"/>
  <c r="V106"/>
  <c r="Z106"/>
  <c r="D106"/>
  <c r="H106"/>
  <c r="L106"/>
  <c r="P106"/>
  <c r="T106"/>
  <c r="X106"/>
  <c r="AB106"/>
  <c r="AD90" i="10"/>
  <c r="AA128"/>
  <c r="AD76" i="15"/>
  <c r="AA108"/>
  <c r="AB112" i="18"/>
  <c r="V112"/>
  <c r="H112"/>
  <c r="B112"/>
  <c r="F112"/>
  <c r="I112"/>
  <c r="Z112"/>
  <c r="L112"/>
  <c r="D112"/>
  <c r="C112"/>
  <c r="S112"/>
  <c r="O112"/>
  <c r="N112"/>
  <c r="J112"/>
  <c r="W112"/>
  <c r="P112"/>
  <c r="X112"/>
  <c r="Q112"/>
  <c r="M112"/>
  <c r="A112"/>
  <c r="U112"/>
  <c r="K112"/>
  <c r="Y112"/>
  <c r="G112"/>
  <c r="T112"/>
  <c r="R112"/>
  <c r="E112"/>
  <c r="AA114"/>
  <c r="AD82"/>
  <c r="T110" i="3"/>
  <c r="O110"/>
  <c r="D110"/>
  <c r="N110"/>
  <c r="I110"/>
  <c r="F110"/>
  <c r="Q110"/>
  <c r="J110"/>
  <c r="U110"/>
  <c r="H110"/>
  <c r="E110"/>
  <c r="AB110"/>
  <c r="C110"/>
  <c r="Z110"/>
  <c r="S110"/>
  <c r="X110"/>
  <c r="P110"/>
  <c r="A110"/>
  <c r="R110"/>
  <c r="M110"/>
  <c r="W110"/>
  <c r="B110"/>
  <c r="G110"/>
  <c r="K110"/>
  <c r="V110"/>
  <c r="Y110"/>
  <c r="AA112"/>
  <c r="AD81" s="1"/>
  <c r="L112" s="1"/>
  <c r="B111" i="1"/>
  <c r="D111"/>
  <c r="F111"/>
  <c r="H111"/>
  <c r="J111"/>
  <c r="L111"/>
  <c r="N111"/>
  <c r="P111"/>
  <c r="R111"/>
  <c r="T111"/>
  <c r="V111"/>
  <c r="X111"/>
  <c r="Z111"/>
  <c r="AB111"/>
  <c r="C111"/>
  <c r="G111"/>
  <c r="K111"/>
  <c r="O111"/>
  <c r="S111"/>
  <c r="W111"/>
  <c r="A111"/>
  <c r="E111"/>
  <c r="I111"/>
  <c r="M111"/>
  <c r="Q111"/>
  <c r="U111"/>
  <c r="Y111"/>
  <c r="AD81"/>
  <c r="AA113"/>
  <c r="N105" i="18" l="1"/>
  <c r="U99"/>
  <c r="A99"/>
  <c r="R99"/>
  <c r="E99"/>
  <c r="Y99"/>
  <c r="H99"/>
  <c r="K99"/>
  <c r="F104"/>
  <c r="U104"/>
  <c r="R111"/>
  <c r="G101"/>
  <c r="X101"/>
  <c r="I101"/>
  <c r="D101"/>
  <c r="A101"/>
  <c r="F101"/>
  <c r="O105"/>
  <c r="J105"/>
  <c r="F99"/>
  <c r="D99"/>
  <c r="T99"/>
  <c r="AD79" i="1"/>
  <c r="X104" i="18"/>
  <c r="P104"/>
  <c r="W104"/>
  <c r="O104"/>
  <c r="C104"/>
  <c r="S104"/>
  <c r="L104"/>
  <c r="V105"/>
  <c r="X105"/>
  <c r="D105"/>
  <c r="R105"/>
  <c r="G105"/>
  <c r="Q105"/>
  <c r="S99"/>
  <c r="M99"/>
  <c r="X99"/>
  <c r="N99"/>
  <c r="O99"/>
  <c r="W99"/>
  <c r="Q99"/>
  <c r="Q104"/>
  <c r="D104"/>
  <c r="J104"/>
  <c r="A104"/>
  <c r="Y104"/>
  <c r="H104"/>
  <c r="A105"/>
  <c r="F105"/>
  <c r="I105"/>
  <c r="T105"/>
  <c r="S105"/>
  <c r="Y105"/>
  <c r="L105"/>
  <c r="V104"/>
  <c r="G104"/>
  <c r="E104"/>
  <c r="Z104"/>
  <c r="I104"/>
  <c r="R104"/>
  <c r="M105"/>
  <c r="K105"/>
  <c r="U105"/>
  <c r="B105"/>
  <c r="C105"/>
  <c r="H105"/>
  <c r="J99"/>
  <c r="P99"/>
  <c r="C99"/>
  <c r="L99"/>
  <c r="Z99"/>
  <c r="AB99"/>
  <c r="M111"/>
  <c r="E111"/>
  <c r="L111"/>
  <c r="G111"/>
  <c r="Q111"/>
  <c r="N111"/>
  <c r="O111"/>
  <c r="V111"/>
  <c r="H111"/>
  <c r="S111"/>
  <c r="Z111"/>
  <c r="Y111"/>
  <c r="U111"/>
  <c r="AB111"/>
  <c r="B111"/>
  <c r="J111"/>
  <c r="C111"/>
  <c r="A111"/>
  <c r="D111"/>
  <c r="P111"/>
  <c r="K111"/>
  <c r="E106"/>
  <c r="D106"/>
  <c r="U106"/>
  <c r="S106"/>
  <c r="Q106"/>
  <c r="N106"/>
  <c r="W106"/>
  <c r="V106"/>
  <c r="Y106"/>
  <c r="P106"/>
  <c r="R106"/>
  <c r="A106"/>
  <c r="AB106"/>
  <c r="M106"/>
  <c r="H106"/>
  <c r="J106"/>
  <c r="G106"/>
  <c r="I106"/>
  <c r="T106"/>
  <c r="B106"/>
  <c r="F106"/>
  <c r="Z106"/>
  <c r="L106"/>
  <c r="O106"/>
  <c r="X106"/>
  <c r="K106"/>
  <c r="C106"/>
  <c r="I103"/>
  <c r="G103"/>
  <c r="Q103"/>
  <c r="O103"/>
  <c r="C103"/>
  <c r="P103"/>
  <c r="K103"/>
  <c r="N103"/>
  <c r="H103"/>
  <c r="AB103"/>
  <c r="W103"/>
  <c r="Y103"/>
  <c r="X103"/>
  <c r="Z103"/>
  <c r="S103"/>
  <c r="E103"/>
  <c r="U103"/>
  <c r="L103"/>
  <c r="V103"/>
  <c r="J103"/>
  <c r="D103"/>
  <c r="R103"/>
  <c r="B103"/>
  <c r="F103"/>
  <c r="T103"/>
  <c r="A103"/>
  <c r="M103"/>
  <c r="K110"/>
  <c r="Q110"/>
  <c r="X110"/>
  <c r="M110"/>
  <c r="W110"/>
  <c r="Y110"/>
  <c r="H110"/>
  <c r="AB110"/>
  <c r="O110"/>
  <c r="B110"/>
  <c r="N110"/>
  <c r="T110"/>
  <c r="Z110"/>
  <c r="F110"/>
  <c r="D110"/>
  <c r="S110"/>
  <c r="E110"/>
  <c r="J110"/>
  <c r="U110"/>
  <c r="I110"/>
  <c r="C110"/>
  <c r="L110"/>
  <c r="V110"/>
  <c r="P110"/>
  <c r="A110"/>
  <c r="G110"/>
  <c r="R110"/>
  <c r="U107"/>
  <c r="M107"/>
  <c r="J107"/>
  <c r="K107"/>
  <c r="Y107"/>
  <c r="Z107"/>
  <c r="X107"/>
  <c r="I107"/>
  <c r="H107"/>
  <c r="B107"/>
  <c r="F107"/>
  <c r="W107"/>
  <c r="AB107"/>
  <c r="Q107"/>
  <c r="E107"/>
  <c r="N107"/>
  <c r="P107"/>
  <c r="R107"/>
  <c r="O107"/>
  <c r="L107"/>
  <c r="T107"/>
  <c r="V107"/>
  <c r="D107"/>
  <c r="A107"/>
  <c r="C107"/>
  <c r="S107"/>
  <c r="G107"/>
  <c r="E100"/>
  <c r="T100"/>
  <c r="G100"/>
  <c r="A100"/>
  <c r="Y100"/>
  <c r="C100"/>
  <c r="I100"/>
  <c r="K100"/>
  <c r="J100"/>
  <c r="F100"/>
  <c r="Z100"/>
  <c r="M100"/>
  <c r="X100"/>
  <c r="P100"/>
  <c r="R100"/>
  <c r="AB100"/>
  <c r="H100"/>
  <c r="O100"/>
  <c r="N100"/>
  <c r="Q100"/>
  <c r="L100"/>
  <c r="B100"/>
  <c r="W100"/>
  <c r="D100"/>
  <c r="S100"/>
  <c r="V100"/>
  <c r="U100"/>
  <c r="Q102"/>
  <c r="M102"/>
  <c r="J102"/>
  <c r="P102"/>
  <c r="S102"/>
  <c r="R102"/>
  <c r="A102"/>
  <c r="B102"/>
  <c r="N102"/>
  <c r="H102"/>
  <c r="E102"/>
  <c r="C102"/>
  <c r="T102"/>
  <c r="Z102"/>
  <c r="K102"/>
  <c r="V102"/>
  <c r="AB102"/>
  <c r="D102"/>
  <c r="X102"/>
  <c r="F102"/>
  <c r="I102"/>
  <c r="O102"/>
  <c r="U102"/>
  <c r="W102"/>
  <c r="L102"/>
  <c r="Y102"/>
  <c r="G102"/>
  <c r="F38" i="8"/>
  <c r="F34"/>
  <c r="AD78" i="1"/>
  <c r="N109" s="1"/>
  <c r="AD77"/>
  <c r="F108" s="1"/>
  <c r="AD76"/>
  <c r="N107" s="1"/>
  <c r="AD75"/>
  <c r="P106" s="1"/>
  <c r="AD74"/>
  <c r="H105" s="1"/>
  <c r="AD71"/>
  <c r="C102" s="1"/>
  <c r="AD68"/>
  <c r="A99" s="1"/>
  <c r="AD73"/>
  <c r="B104" s="1"/>
  <c r="AD70"/>
  <c r="E101" s="1"/>
  <c r="AD72"/>
  <c r="B103" s="1"/>
  <c r="AD67"/>
  <c r="N98" s="1"/>
  <c r="AD69"/>
  <c r="A100" s="1"/>
  <c r="A107" i="15"/>
  <c r="C107"/>
  <c r="E107"/>
  <c r="G107"/>
  <c r="I107"/>
  <c r="K107"/>
  <c r="M107"/>
  <c r="O107"/>
  <c r="Q107"/>
  <c r="S107"/>
  <c r="U107"/>
  <c r="W107"/>
  <c r="Y107"/>
  <c r="B107"/>
  <c r="F107"/>
  <c r="J107"/>
  <c r="N107"/>
  <c r="R107"/>
  <c r="V107"/>
  <c r="Z107"/>
  <c r="D107"/>
  <c r="H107"/>
  <c r="L107"/>
  <c r="P107"/>
  <c r="T107"/>
  <c r="X107"/>
  <c r="AB107"/>
  <c r="B127" i="10"/>
  <c r="D127"/>
  <c r="F127"/>
  <c r="H127"/>
  <c r="J127"/>
  <c r="L127"/>
  <c r="N127"/>
  <c r="P127"/>
  <c r="R127"/>
  <c r="T127"/>
  <c r="V127"/>
  <c r="X127"/>
  <c r="Z127"/>
  <c r="AB127"/>
  <c r="C127"/>
  <c r="G127"/>
  <c r="K127"/>
  <c r="O127"/>
  <c r="S127"/>
  <c r="W127"/>
  <c r="A127"/>
  <c r="E127"/>
  <c r="I127"/>
  <c r="M127"/>
  <c r="Q127"/>
  <c r="U127"/>
  <c r="Y127"/>
  <c r="AD77" i="15"/>
  <c r="AA109"/>
  <c r="AD91" i="10"/>
  <c r="AA129"/>
  <c r="D113" i="18"/>
  <c r="S113"/>
  <c r="AB113"/>
  <c r="Z113"/>
  <c r="I113"/>
  <c r="P113"/>
  <c r="V113"/>
  <c r="O113"/>
  <c r="G113"/>
  <c r="X113"/>
  <c r="T113"/>
  <c r="W113"/>
  <c r="C113"/>
  <c r="Q113"/>
  <c r="R113"/>
  <c r="H113"/>
  <c r="J113"/>
  <c r="N113"/>
  <c r="L113"/>
  <c r="F113"/>
  <c r="K113"/>
  <c r="U113"/>
  <c r="E113"/>
  <c r="B113"/>
  <c r="M113"/>
  <c r="A113"/>
  <c r="Y113"/>
  <c r="AA115"/>
  <c r="AD83"/>
  <c r="AA113" i="3"/>
  <c r="AD82" s="1"/>
  <c r="L113" s="1"/>
  <c r="V111"/>
  <c r="AB111"/>
  <c r="S111"/>
  <c r="T111"/>
  <c r="M111"/>
  <c r="B111"/>
  <c r="C111"/>
  <c r="Q111"/>
  <c r="E111"/>
  <c r="H111"/>
  <c r="X111"/>
  <c r="Y111"/>
  <c r="U111"/>
  <c r="G111"/>
  <c r="N111"/>
  <c r="D111"/>
  <c r="P111"/>
  <c r="A111"/>
  <c r="Z111"/>
  <c r="J111"/>
  <c r="K111"/>
  <c r="F111"/>
  <c r="W111"/>
  <c r="R111"/>
  <c r="O111"/>
  <c r="I111"/>
  <c r="AD82" i="1"/>
  <c r="AA114"/>
  <c r="B112"/>
  <c r="D112"/>
  <c r="F112"/>
  <c r="H112"/>
  <c r="J112"/>
  <c r="L112"/>
  <c r="N112"/>
  <c r="P112"/>
  <c r="R112"/>
  <c r="T112"/>
  <c r="V112"/>
  <c r="X112"/>
  <c r="Z112"/>
  <c r="AB112"/>
  <c r="C112"/>
  <c r="G112"/>
  <c r="K112"/>
  <c r="O112"/>
  <c r="S112"/>
  <c r="W112"/>
  <c r="A112"/>
  <c r="E112"/>
  <c r="I112"/>
  <c r="M112"/>
  <c r="Q112"/>
  <c r="U112"/>
  <c r="Y112"/>
  <c r="B109" l="1"/>
  <c r="F110"/>
  <c r="N110"/>
  <c r="V110"/>
  <c r="C110"/>
  <c r="S110"/>
  <c r="I110"/>
  <c r="Y110"/>
  <c r="J110"/>
  <c r="K110"/>
  <c r="D110"/>
  <c r="L110"/>
  <c r="T110"/>
  <c r="AB110"/>
  <c r="O110"/>
  <c r="E110"/>
  <c r="U110"/>
  <c r="B110"/>
  <c r="Z110"/>
  <c r="Q110"/>
  <c r="H110"/>
  <c r="P110"/>
  <c r="X110"/>
  <c r="G110"/>
  <c r="W110"/>
  <c r="M110"/>
  <c r="R110"/>
  <c r="A110"/>
  <c r="L109"/>
  <c r="F31" i="8"/>
  <c r="F39"/>
  <c r="F32"/>
  <c r="F40"/>
  <c r="Q109" i="1"/>
  <c r="AB109"/>
  <c r="R109"/>
  <c r="E109"/>
  <c r="K109"/>
  <c r="M109"/>
  <c r="G109"/>
  <c r="P109"/>
  <c r="Y109"/>
  <c r="S109"/>
  <c r="V109"/>
  <c r="F109"/>
  <c r="U109"/>
  <c r="O109"/>
  <c r="T109"/>
  <c r="D109"/>
  <c r="A109"/>
  <c r="Z109"/>
  <c r="J109"/>
  <c r="W109"/>
  <c r="X109"/>
  <c r="H109"/>
  <c r="I109"/>
  <c r="C109"/>
  <c r="L108"/>
  <c r="Q108"/>
  <c r="E108"/>
  <c r="Q107"/>
  <c r="K108"/>
  <c r="AB108"/>
  <c r="N108"/>
  <c r="G103"/>
  <c r="W108"/>
  <c r="X108"/>
  <c r="H108"/>
  <c r="I108"/>
  <c r="C108"/>
  <c r="J108"/>
  <c r="M108"/>
  <c r="G108"/>
  <c r="P108"/>
  <c r="Y108"/>
  <c r="S108"/>
  <c r="R108"/>
  <c r="U108"/>
  <c r="O108"/>
  <c r="T108"/>
  <c r="D108"/>
  <c r="A108"/>
  <c r="Z108"/>
  <c r="B108"/>
  <c r="W106"/>
  <c r="V108"/>
  <c r="Q106"/>
  <c r="H106"/>
  <c r="R106"/>
  <c r="K106"/>
  <c r="B106"/>
  <c r="X106"/>
  <c r="I106"/>
  <c r="N106"/>
  <c r="O106"/>
  <c r="D106"/>
  <c r="C106"/>
  <c r="U106"/>
  <c r="T106"/>
  <c r="R107"/>
  <c r="D107"/>
  <c r="X107"/>
  <c r="B107"/>
  <c r="O107"/>
  <c r="K107"/>
  <c r="E107"/>
  <c r="G107"/>
  <c r="S107"/>
  <c r="U107"/>
  <c r="T107"/>
  <c r="W107"/>
  <c r="H107"/>
  <c r="A107"/>
  <c r="Z107"/>
  <c r="J107"/>
  <c r="Y106"/>
  <c r="S106"/>
  <c r="V106"/>
  <c r="F106"/>
  <c r="E106"/>
  <c r="AB106"/>
  <c r="L106"/>
  <c r="L107"/>
  <c r="Y107"/>
  <c r="V107"/>
  <c r="F107"/>
  <c r="AB107"/>
  <c r="M107"/>
  <c r="P107"/>
  <c r="I107"/>
  <c r="C107"/>
  <c r="A106"/>
  <c r="Z106"/>
  <c r="J106"/>
  <c r="M106"/>
  <c r="G106"/>
  <c r="J105"/>
  <c r="S105"/>
  <c r="A105"/>
  <c r="G105"/>
  <c r="Y105"/>
  <c r="V105"/>
  <c r="E105"/>
  <c r="L105"/>
  <c r="Z105"/>
  <c r="M105"/>
  <c r="P105"/>
  <c r="F105"/>
  <c r="AB105"/>
  <c r="I105"/>
  <c r="C105"/>
  <c r="N105"/>
  <c r="U105"/>
  <c r="O105"/>
  <c r="T105"/>
  <c r="D105"/>
  <c r="Q105"/>
  <c r="K105"/>
  <c r="R105"/>
  <c r="B105"/>
  <c r="W105"/>
  <c r="X105"/>
  <c r="C100"/>
  <c r="C104"/>
  <c r="L102"/>
  <c r="X102"/>
  <c r="I102"/>
  <c r="N101"/>
  <c r="AB104"/>
  <c r="Y102"/>
  <c r="O102"/>
  <c r="E102"/>
  <c r="D102"/>
  <c r="J102"/>
  <c r="U102"/>
  <c r="K102"/>
  <c r="AB102"/>
  <c r="V102"/>
  <c r="B102"/>
  <c r="U100"/>
  <c r="AB103"/>
  <c r="T101"/>
  <c r="M99"/>
  <c r="H102"/>
  <c r="N102"/>
  <c r="Q102"/>
  <c r="A102"/>
  <c r="Z102"/>
  <c r="W102"/>
  <c r="G102"/>
  <c r="T102"/>
  <c r="F102"/>
  <c r="M102"/>
  <c r="P102"/>
  <c r="R102"/>
  <c r="S102"/>
  <c r="G104"/>
  <c r="J100"/>
  <c r="Y103"/>
  <c r="Z103"/>
  <c r="AB101"/>
  <c r="J99"/>
  <c r="S99"/>
  <c r="B98"/>
  <c r="G101"/>
  <c r="B101"/>
  <c r="Q101"/>
  <c r="U99"/>
  <c r="R99"/>
  <c r="W99"/>
  <c r="K99"/>
  <c r="L98"/>
  <c r="A98"/>
  <c r="D104"/>
  <c r="K104"/>
  <c r="X104"/>
  <c r="K100"/>
  <c r="B100"/>
  <c r="V100"/>
  <c r="N103"/>
  <c r="O103"/>
  <c r="A103"/>
  <c r="N104"/>
  <c r="I104"/>
  <c r="O104"/>
  <c r="R104"/>
  <c r="Q104"/>
  <c r="P104"/>
  <c r="H104"/>
  <c r="Y100"/>
  <c r="W100"/>
  <c r="O100"/>
  <c r="N100"/>
  <c r="R100"/>
  <c r="L100"/>
  <c r="S100"/>
  <c r="L103"/>
  <c r="H103"/>
  <c r="E103"/>
  <c r="K103"/>
  <c r="Q103"/>
  <c r="F103"/>
  <c r="T103"/>
  <c r="F101"/>
  <c r="Z101"/>
  <c r="H101"/>
  <c r="U101"/>
  <c r="J101"/>
  <c r="I101"/>
  <c r="C101"/>
  <c r="AB99"/>
  <c r="Y99"/>
  <c r="B99"/>
  <c r="X99"/>
  <c r="I99"/>
  <c r="L99"/>
  <c r="E99"/>
  <c r="X98"/>
  <c r="Z98"/>
  <c r="C98"/>
  <c r="W98"/>
  <c r="M101"/>
  <c r="X101"/>
  <c r="W101"/>
  <c r="A101"/>
  <c r="K101"/>
  <c r="R101"/>
  <c r="P101"/>
  <c r="V101"/>
  <c r="O101"/>
  <c r="D101"/>
  <c r="L101"/>
  <c r="S101"/>
  <c r="Y101"/>
  <c r="V99"/>
  <c r="O99"/>
  <c r="D99"/>
  <c r="C99"/>
  <c r="Q99"/>
  <c r="P99"/>
  <c r="F99"/>
  <c r="G99"/>
  <c r="Z99"/>
  <c r="H99"/>
  <c r="T99"/>
  <c r="N99"/>
  <c r="T98"/>
  <c r="D98"/>
  <c r="O98"/>
  <c r="F98"/>
  <c r="J98"/>
  <c r="S98"/>
  <c r="P98"/>
  <c r="F104"/>
  <c r="V104"/>
  <c r="S104"/>
  <c r="Y104"/>
  <c r="T104"/>
  <c r="U104"/>
  <c r="J104"/>
  <c r="Z104"/>
  <c r="A104"/>
  <c r="L104"/>
  <c r="E104"/>
  <c r="M104"/>
  <c r="W104"/>
  <c r="I100"/>
  <c r="D100"/>
  <c r="AB100"/>
  <c r="P100"/>
  <c r="X100"/>
  <c r="T100"/>
  <c r="Q100"/>
  <c r="H100"/>
  <c r="G100"/>
  <c r="E100"/>
  <c r="Z100"/>
  <c r="M100"/>
  <c r="F100"/>
  <c r="X103"/>
  <c r="D103"/>
  <c r="V103"/>
  <c r="M103"/>
  <c r="U103"/>
  <c r="J103"/>
  <c r="C103"/>
  <c r="P103"/>
  <c r="S103"/>
  <c r="R103"/>
  <c r="I103"/>
  <c r="W103"/>
  <c r="U98"/>
  <c r="E98"/>
  <c r="I98"/>
  <c r="R98"/>
  <c r="H98"/>
  <c r="V98"/>
  <c r="M98"/>
  <c r="Y98"/>
  <c r="G98"/>
  <c r="Q98"/>
  <c r="AB98"/>
  <c r="K98"/>
  <c r="B128" i="10"/>
  <c r="D128"/>
  <c r="F128"/>
  <c r="H128"/>
  <c r="J128"/>
  <c r="L128"/>
  <c r="N128"/>
  <c r="P128"/>
  <c r="R128"/>
  <c r="T128"/>
  <c r="V128"/>
  <c r="X128"/>
  <c r="Z128"/>
  <c r="AB128"/>
  <c r="C128"/>
  <c r="G128"/>
  <c r="K128"/>
  <c r="O128"/>
  <c r="S128"/>
  <c r="W128"/>
  <c r="A128"/>
  <c r="E128"/>
  <c r="I128"/>
  <c r="M128"/>
  <c r="Q128"/>
  <c r="U128"/>
  <c r="Y128"/>
  <c r="A108" i="15"/>
  <c r="C108"/>
  <c r="E108"/>
  <c r="G108"/>
  <c r="I108"/>
  <c r="K108"/>
  <c r="M108"/>
  <c r="O108"/>
  <c r="Q108"/>
  <c r="S108"/>
  <c r="U108"/>
  <c r="W108"/>
  <c r="Y108"/>
  <c r="B108"/>
  <c r="F108"/>
  <c r="J108"/>
  <c r="N108"/>
  <c r="R108"/>
  <c r="V108"/>
  <c r="Z108"/>
  <c r="D108"/>
  <c r="H108"/>
  <c r="L108"/>
  <c r="P108"/>
  <c r="T108"/>
  <c r="X108"/>
  <c r="AB108"/>
  <c r="AD92" i="10"/>
  <c r="AA130"/>
  <c r="AD78" i="15"/>
  <c r="AA110"/>
  <c r="AA116" i="18"/>
  <c r="AD84"/>
  <c r="Q114"/>
  <c r="U114"/>
  <c r="A114"/>
  <c r="V114"/>
  <c r="J114"/>
  <c r="M114"/>
  <c r="Y114"/>
  <c r="L114"/>
  <c r="B114"/>
  <c r="W114"/>
  <c r="G114"/>
  <c r="N114"/>
  <c r="I114"/>
  <c r="H114"/>
  <c r="F114"/>
  <c r="X114"/>
  <c r="O114"/>
  <c r="K114"/>
  <c r="Z114"/>
  <c r="R114"/>
  <c r="E114"/>
  <c r="P114"/>
  <c r="AB114"/>
  <c r="T114"/>
  <c r="C114"/>
  <c r="D114"/>
  <c r="S114"/>
  <c r="U112" i="3"/>
  <c r="P112"/>
  <c r="J112"/>
  <c r="T112"/>
  <c r="M112"/>
  <c r="F112"/>
  <c r="R112"/>
  <c r="I112"/>
  <c r="O112"/>
  <c r="Q112"/>
  <c r="W112"/>
  <c r="G112"/>
  <c r="X112"/>
  <c r="K112"/>
  <c r="N112"/>
  <c r="Y112"/>
  <c r="S112"/>
  <c r="E112"/>
  <c r="C112"/>
  <c r="AB112"/>
  <c r="B112"/>
  <c r="A112"/>
  <c r="H112"/>
  <c r="Z112"/>
  <c r="V112"/>
  <c r="D112"/>
  <c r="AA114"/>
  <c r="AD83" s="1"/>
  <c r="L114" s="1"/>
  <c r="B113" i="1"/>
  <c r="D113"/>
  <c r="F113"/>
  <c r="H113"/>
  <c r="J113"/>
  <c r="L113"/>
  <c r="N113"/>
  <c r="P113"/>
  <c r="R113"/>
  <c r="T113"/>
  <c r="V113"/>
  <c r="X113"/>
  <c r="Z113"/>
  <c r="AB113"/>
  <c r="C113"/>
  <c r="G113"/>
  <c r="K113"/>
  <c r="O113"/>
  <c r="S113"/>
  <c r="W113"/>
  <c r="A113"/>
  <c r="E113"/>
  <c r="I113"/>
  <c r="M113"/>
  <c r="Q113"/>
  <c r="U113"/>
  <c r="Y113"/>
  <c r="AD83"/>
  <c r="AA115"/>
  <c r="D36" i="8" l="1"/>
  <c r="D40"/>
  <c r="D39"/>
  <c r="D37"/>
  <c r="D41"/>
  <c r="A109" i="15"/>
  <c r="C109"/>
  <c r="E109"/>
  <c r="G109"/>
  <c r="I109"/>
  <c r="K109"/>
  <c r="M109"/>
  <c r="O109"/>
  <c r="Q109"/>
  <c r="S109"/>
  <c r="U109"/>
  <c r="W109"/>
  <c r="Y109"/>
  <c r="B109"/>
  <c r="F109"/>
  <c r="J109"/>
  <c r="N109"/>
  <c r="R109"/>
  <c r="V109"/>
  <c r="Z109"/>
  <c r="D109"/>
  <c r="H109"/>
  <c r="L109"/>
  <c r="P109"/>
  <c r="T109"/>
  <c r="X109"/>
  <c r="AB109"/>
  <c r="B129" i="10"/>
  <c r="D129"/>
  <c r="F129"/>
  <c r="H129"/>
  <c r="J129"/>
  <c r="L129"/>
  <c r="N129"/>
  <c r="P129"/>
  <c r="R129"/>
  <c r="T129"/>
  <c r="V129"/>
  <c r="X129"/>
  <c r="Z129"/>
  <c r="AB129"/>
  <c r="C129"/>
  <c r="G129"/>
  <c r="K129"/>
  <c r="O129"/>
  <c r="S129"/>
  <c r="W129"/>
  <c r="A129"/>
  <c r="E129"/>
  <c r="I129"/>
  <c r="M129"/>
  <c r="Q129"/>
  <c r="U129"/>
  <c r="Y129"/>
  <c r="AD79" i="15"/>
  <c r="AA111"/>
  <c r="AD93" i="10"/>
  <c r="AA131"/>
  <c r="AA117" i="18"/>
  <c r="AD85"/>
  <c r="B115"/>
  <c r="E115"/>
  <c r="W115"/>
  <c r="T115"/>
  <c r="N115"/>
  <c r="Z115"/>
  <c r="AB115"/>
  <c r="X115"/>
  <c r="I115"/>
  <c r="H115"/>
  <c r="F115"/>
  <c r="O115"/>
  <c r="G115"/>
  <c r="V115"/>
  <c r="A115"/>
  <c r="Q115"/>
  <c r="K115"/>
  <c r="P115"/>
  <c r="L115"/>
  <c r="C115"/>
  <c r="M115"/>
  <c r="S115"/>
  <c r="R115"/>
  <c r="D115"/>
  <c r="J115"/>
  <c r="U115"/>
  <c r="Y115"/>
  <c r="Z113" i="3"/>
  <c r="C113"/>
  <c r="P113"/>
  <c r="S113"/>
  <c r="N113"/>
  <c r="M113"/>
  <c r="H113"/>
  <c r="V113"/>
  <c r="O113"/>
  <c r="I113"/>
  <c r="D113"/>
  <c r="X113"/>
  <c r="F113"/>
  <c r="G113"/>
  <c r="R113"/>
  <c r="E113"/>
  <c r="T113"/>
  <c r="B113"/>
  <c r="A113"/>
  <c r="Q113"/>
  <c r="AB113"/>
  <c r="Y113"/>
  <c r="U113"/>
  <c r="K113"/>
  <c r="J113"/>
  <c r="W113"/>
  <c r="AA115"/>
  <c r="AD84" s="1"/>
  <c r="L115" s="1"/>
  <c r="AD84" i="1"/>
  <c r="AA116"/>
  <c r="B114"/>
  <c r="D114"/>
  <c r="F114"/>
  <c r="H114"/>
  <c r="J114"/>
  <c r="L114"/>
  <c r="N114"/>
  <c r="P114"/>
  <c r="R114"/>
  <c r="T114"/>
  <c r="V114"/>
  <c r="X114"/>
  <c r="Z114"/>
  <c r="AB114"/>
  <c r="C114"/>
  <c r="G114"/>
  <c r="K114"/>
  <c r="O114"/>
  <c r="S114"/>
  <c r="W114"/>
  <c r="A114"/>
  <c r="D32" i="8" s="1"/>
  <c r="E114" i="1"/>
  <c r="I114"/>
  <c r="M114"/>
  <c r="Q114"/>
  <c r="U114"/>
  <c r="Y114"/>
  <c r="D38" i="8" l="1"/>
  <c r="D29"/>
  <c r="D35"/>
  <c r="D34"/>
  <c r="D31"/>
  <c r="D33"/>
  <c r="D30"/>
  <c r="B130" i="10"/>
  <c r="D130"/>
  <c r="F130"/>
  <c r="H130"/>
  <c r="J130"/>
  <c r="L130"/>
  <c r="N130"/>
  <c r="P130"/>
  <c r="R130"/>
  <c r="T130"/>
  <c r="V130"/>
  <c r="X130"/>
  <c r="Z130"/>
  <c r="AB130"/>
  <c r="C130"/>
  <c r="G130"/>
  <c r="K130"/>
  <c r="O130"/>
  <c r="S130"/>
  <c r="W130"/>
  <c r="A130"/>
  <c r="E130"/>
  <c r="I130"/>
  <c r="M130"/>
  <c r="Q130"/>
  <c r="U130"/>
  <c r="Y130"/>
  <c r="A110" i="15"/>
  <c r="C110"/>
  <c r="E110"/>
  <c r="G110"/>
  <c r="I110"/>
  <c r="K110"/>
  <c r="M110"/>
  <c r="O110"/>
  <c r="Q110"/>
  <c r="S110"/>
  <c r="U110"/>
  <c r="W110"/>
  <c r="Y110"/>
  <c r="B110"/>
  <c r="F110"/>
  <c r="J110"/>
  <c r="N110"/>
  <c r="R110"/>
  <c r="V110"/>
  <c r="Z110"/>
  <c r="D110"/>
  <c r="H110"/>
  <c r="L110"/>
  <c r="P110"/>
  <c r="T110"/>
  <c r="X110"/>
  <c r="AB110"/>
  <c r="AD94" i="10"/>
  <c r="AA132"/>
  <c r="AD80" i="15"/>
  <c r="AA112"/>
  <c r="AD86" i="18"/>
  <c r="AA118"/>
  <c r="N116"/>
  <c r="E116"/>
  <c r="D116"/>
  <c r="U116"/>
  <c r="Y116"/>
  <c r="S116"/>
  <c r="A116"/>
  <c r="Z116"/>
  <c r="P116"/>
  <c r="M116"/>
  <c r="I116"/>
  <c r="V116"/>
  <c r="L116"/>
  <c r="T116"/>
  <c r="G116"/>
  <c r="J116"/>
  <c r="C116"/>
  <c r="K116"/>
  <c r="W116"/>
  <c r="B116"/>
  <c r="AB116"/>
  <c r="F116"/>
  <c r="O116"/>
  <c r="H116"/>
  <c r="Q116"/>
  <c r="X116"/>
  <c r="R116"/>
  <c r="U114" i="3"/>
  <c r="C114"/>
  <c r="AB114"/>
  <c r="V114"/>
  <c r="A114"/>
  <c r="R114"/>
  <c r="S114"/>
  <c r="P114"/>
  <c r="T114"/>
  <c r="F114"/>
  <c r="G114"/>
  <c r="X114"/>
  <c r="K114"/>
  <c r="D114"/>
  <c r="Q114"/>
  <c r="O114"/>
  <c r="J114"/>
  <c r="E114"/>
  <c r="Z114"/>
  <c r="W114"/>
  <c r="B114"/>
  <c r="I114"/>
  <c r="H114"/>
  <c r="M114"/>
  <c r="N114"/>
  <c r="Y114"/>
  <c r="AA116"/>
  <c r="AD85" s="1"/>
  <c r="L116" s="1"/>
  <c r="AD85" i="1"/>
  <c r="AA117"/>
  <c r="D73" i="8"/>
  <c r="B115" i="1"/>
  <c r="D115"/>
  <c r="F115"/>
  <c r="H115"/>
  <c r="J115"/>
  <c r="L115"/>
  <c r="N115"/>
  <c r="P115"/>
  <c r="R115"/>
  <c r="T115"/>
  <c r="V115"/>
  <c r="X115"/>
  <c r="Z115"/>
  <c r="AB115"/>
  <c r="C115"/>
  <c r="G115"/>
  <c r="K115"/>
  <c r="O115"/>
  <c r="S115"/>
  <c r="W115"/>
  <c r="A115"/>
  <c r="E115"/>
  <c r="I115"/>
  <c r="M115"/>
  <c r="Q115"/>
  <c r="U115"/>
  <c r="Y115"/>
  <c r="A111" i="15" l="1"/>
  <c r="C111"/>
  <c r="E111"/>
  <c r="G111"/>
  <c r="I111"/>
  <c r="K111"/>
  <c r="M111"/>
  <c r="O111"/>
  <c r="Q111"/>
  <c r="S111"/>
  <c r="U111"/>
  <c r="W111"/>
  <c r="Y111"/>
  <c r="B111"/>
  <c r="F111"/>
  <c r="J111"/>
  <c r="N111"/>
  <c r="R111"/>
  <c r="V111"/>
  <c r="Z111"/>
  <c r="D111"/>
  <c r="H111"/>
  <c r="L111"/>
  <c r="P111"/>
  <c r="T111"/>
  <c r="X111"/>
  <c r="AB111"/>
  <c r="B131" i="10"/>
  <c r="D131"/>
  <c r="F131"/>
  <c r="H131"/>
  <c r="J131"/>
  <c r="L131"/>
  <c r="N131"/>
  <c r="P131"/>
  <c r="R131"/>
  <c r="T131"/>
  <c r="V131"/>
  <c r="X131"/>
  <c r="Z131"/>
  <c r="AB131"/>
  <c r="C131"/>
  <c r="G131"/>
  <c r="K131"/>
  <c r="O131"/>
  <c r="S131"/>
  <c r="W131"/>
  <c r="A131"/>
  <c r="E131"/>
  <c r="I131"/>
  <c r="M131"/>
  <c r="Q131"/>
  <c r="U131"/>
  <c r="Y131"/>
  <c r="AD81" i="15"/>
  <c r="AA113"/>
  <c r="AD82" s="1"/>
  <c r="AD95" i="10"/>
  <c r="AA133"/>
  <c r="C117" i="18"/>
  <c r="L117"/>
  <c r="AB117"/>
  <c r="E117"/>
  <c r="O117"/>
  <c r="R117"/>
  <c r="T117"/>
  <c r="A117"/>
  <c r="D117"/>
  <c r="P117"/>
  <c r="X117"/>
  <c r="J117"/>
  <c r="B117"/>
  <c r="Q117"/>
  <c r="H117"/>
  <c r="F117"/>
  <c r="W117"/>
  <c r="S117"/>
  <c r="U117"/>
  <c r="N117"/>
  <c r="M117"/>
  <c r="Y117"/>
  <c r="K117"/>
  <c r="Z117"/>
  <c r="G117"/>
  <c r="I117"/>
  <c r="V117"/>
  <c r="AD87"/>
  <c r="AA119"/>
  <c r="AA117" i="3"/>
  <c r="AD86" s="1"/>
  <c r="L117" s="1"/>
  <c r="Z115"/>
  <c r="C115"/>
  <c r="U115"/>
  <c r="I115"/>
  <c r="O115"/>
  <c r="J115"/>
  <c r="R115"/>
  <c r="V115"/>
  <c r="B115"/>
  <c r="S115"/>
  <c r="D115"/>
  <c r="F115"/>
  <c r="AB115"/>
  <c r="P115"/>
  <c r="G115"/>
  <c r="E115"/>
  <c r="Q115"/>
  <c r="W115"/>
  <c r="K115"/>
  <c r="Y115"/>
  <c r="H115"/>
  <c r="N115"/>
  <c r="A115"/>
  <c r="X115"/>
  <c r="M115"/>
  <c r="T115"/>
  <c r="D63" i="8"/>
  <c r="D61"/>
  <c r="D72"/>
  <c r="D65"/>
  <c r="D59"/>
  <c r="D55"/>
  <c r="D56" s="1"/>
  <c r="D67"/>
  <c r="D70"/>
  <c r="D62"/>
  <c r="D68"/>
  <c r="B116" i="1"/>
  <c r="D116"/>
  <c r="F116"/>
  <c r="H116"/>
  <c r="J116"/>
  <c r="L116"/>
  <c r="N116"/>
  <c r="P116"/>
  <c r="R116"/>
  <c r="T116"/>
  <c r="V116"/>
  <c r="X116"/>
  <c r="Z116"/>
  <c r="AB116"/>
  <c r="C116"/>
  <c r="G116"/>
  <c r="K116"/>
  <c r="O116"/>
  <c r="S116"/>
  <c r="W116"/>
  <c r="A116"/>
  <c r="E116"/>
  <c r="I116"/>
  <c r="M116"/>
  <c r="Q116"/>
  <c r="U116"/>
  <c r="Y116"/>
  <c r="D60" i="8"/>
  <c r="D71"/>
  <c r="D64"/>
  <c r="D69"/>
  <c r="D66"/>
  <c r="AD86" i="1"/>
  <c r="AA118"/>
  <c r="B132" i="10" l="1"/>
  <c r="D132"/>
  <c r="F132"/>
  <c r="H132"/>
  <c r="J132"/>
  <c r="L132"/>
  <c r="N132"/>
  <c r="P132"/>
  <c r="R132"/>
  <c r="T132"/>
  <c r="V132"/>
  <c r="X132"/>
  <c r="Z132"/>
  <c r="AB132"/>
  <c r="C132"/>
  <c r="G132"/>
  <c r="K132"/>
  <c r="O132"/>
  <c r="S132"/>
  <c r="W132"/>
  <c r="A132"/>
  <c r="E132"/>
  <c r="I132"/>
  <c r="M132"/>
  <c r="Q132"/>
  <c r="U132"/>
  <c r="Y132"/>
  <c r="A112" i="15"/>
  <c r="C112"/>
  <c r="E112"/>
  <c r="G112"/>
  <c r="I112"/>
  <c r="K112"/>
  <c r="M112"/>
  <c r="O112"/>
  <c r="Q112"/>
  <c r="S112"/>
  <c r="U112"/>
  <c r="W112"/>
  <c r="Y112"/>
  <c r="B112"/>
  <c r="F112"/>
  <c r="J112"/>
  <c r="N112"/>
  <c r="R112"/>
  <c r="V112"/>
  <c r="Z112"/>
  <c r="D112"/>
  <c r="H112"/>
  <c r="L112"/>
  <c r="P112"/>
  <c r="T112"/>
  <c r="X112"/>
  <c r="AB112"/>
  <c r="AD96" i="10"/>
  <c r="AA134"/>
  <c r="A113" i="15"/>
  <c r="C113"/>
  <c r="E113"/>
  <c r="G113"/>
  <c r="I113"/>
  <c r="K113"/>
  <c r="M113"/>
  <c r="O113"/>
  <c r="Q113"/>
  <c r="S113"/>
  <c r="U113"/>
  <c r="W113"/>
  <c r="Y113"/>
  <c r="B113"/>
  <c r="F113"/>
  <c r="J113"/>
  <c r="N113"/>
  <c r="R113"/>
  <c r="V113"/>
  <c r="Z113"/>
  <c r="D113"/>
  <c r="H113"/>
  <c r="L113"/>
  <c r="P113"/>
  <c r="T113"/>
  <c r="X113"/>
  <c r="AB113"/>
  <c r="AD88" i="18"/>
  <c r="AA120"/>
  <c r="A118"/>
  <c r="C118"/>
  <c r="U118"/>
  <c r="W118"/>
  <c r="I118"/>
  <c r="O118"/>
  <c r="Q118"/>
  <c r="V118"/>
  <c r="K118"/>
  <c r="T118"/>
  <c r="AB118"/>
  <c r="S118"/>
  <c r="N118"/>
  <c r="L118"/>
  <c r="H118"/>
  <c r="E118"/>
  <c r="R118"/>
  <c r="D118"/>
  <c r="P118"/>
  <c r="Y118"/>
  <c r="Z118"/>
  <c r="G118"/>
  <c r="M118"/>
  <c r="J118"/>
  <c r="X118"/>
  <c r="F118"/>
  <c r="B118"/>
  <c r="AA118" i="3"/>
  <c r="AD87" s="1"/>
  <c r="L118" s="1"/>
  <c r="U116"/>
  <c r="C116"/>
  <c r="V116"/>
  <c r="AB116"/>
  <c r="H116"/>
  <c r="O116"/>
  <c r="N116"/>
  <c r="E116"/>
  <c r="T116"/>
  <c r="B116"/>
  <c r="X116"/>
  <c r="Q116"/>
  <c r="K116"/>
  <c r="D116"/>
  <c r="P116"/>
  <c r="Y116"/>
  <c r="J116"/>
  <c r="F116"/>
  <c r="A116"/>
  <c r="G116"/>
  <c r="W116"/>
  <c r="R116"/>
  <c r="Z116"/>
  <c r="S116"/>
  <c r="I116"/>
  <c r="M116"/>
  <c r="B117" i="1"/>
  <c r="D117"/>
  <c r="F117"/>
  <c r="C117"/>
  <c r="G117"/>
  <c r="I117"/>
  <c r="K117"/>
  <c r="M117"/>
  <c r="O117"/>
  <c r="Q117"/>
  <c r="S117"/>
  <c r="U117"/>
  <c r="W117"/>
  <c r="Y117"/>
  <c r="A117"/>
  <c r="E117"/>
  <c r="H117"/>
  <c r="J117"/>
  <c r="L117"/>
  <c r="N117"/>
  <c r="P117"/>
  <c r="R117"/>
  <c r="T117"/>
  <c r="V117"/>
  <c r="X117"/>
  <c r="Z117"/>
  <c r="AB117"/>
  <c r="AD87"/>
  <c r="AA119"/>
  <c r="B133" i="10" l="1"/>
  <c r="D133"/>
  <c r="F133"/>
  <c r="H133"/>
  <c r="J133"/>
  <c r="L133"/>
  <c r="N133"/>
  <c r="P133"/>
  <c r="R133"/>
  <c r="T133"/>
  <c r="V133"/>
  <c r="X133"/>
  <c r="Z133"/>
  <c r="AB133"/>
  <c r="C133"/>
  <c r="G133"/>
  <c r="K133"/>
  <c r="O133"/>
  <c r="S133"/>
  <c r="W133"/>
  <c r="A133"/>
  <c r="E133"/>
  <c r="I133"/>
  <c r="M133"/>
  <c r="Q133"/>
  <c r="U133"/>
  <c r="Y133"/>
  <c r="AD97"/>
  <c r="AA135"/>
  <c r="Q119" i="18"/>
  <c r="C119"/>
  <c r="L119"/>
  <c r="O119"/>
  <c r="D119"/>
  <c r="P119"/>
  <c r="M119"/>
  <c r="G119"/>
  <c r="T119"/>
  <c r="X119"/>
  <c r="H119"/>
  <c r="V119"/>
  <c r="I119"/>
  <c r="A119"/>
  <c r="Z119"/>
  <c r="K119"/>
  <c r="Y119"/>
  <c r="J119"/>
  <c r="B119"/>
  <c r="F119"/>
  <c r="AB119"/>
  <c r="W119"/>
  <c r="U119"/>
  <c r="N119"/>
  <c r="S119"/>
  <c r="R119"/>
  <c r="E119"/>
  <c r="AA121"/>
  <c r="AD89"/>
  <c r="AA119" i="3"/>
  <c r="AD88" s="1"/>
  <c r="L119" s="1"/>
  <c r="Z117"/>
  <c r="C117"/>
  <c r="E117"/>
  <c r="P117"/>
  <c r="AB117"/>
  <c r="J117"/>
  <c r="B117"/>
  <c r="D117"/>
  <c r="X117"/>
  <c r="O117"/>
  <c r="M117"/>
  <c r="T117"/>
  <c r="I117"/>
  <c r="G117"/>
  <c r="R117"/>
  <c r="S117"/>
  <c r="W117"/>
  <c r="A117"/>
  <c r="Y117"/>
  <c r="F117"/>
  <c r="V117"/>
  <c r="Q117"/>
  <c r="U117"/>
  <c r="N117"/>
  <c r="H117"/>
  <c r="K117"/>
  <c r="AA120" i="1"/>
  <c r="AD88"/>
  <c r="A118"/>
  <c r="C118"/>
  <c r="E118"/>
  <c r="G118"/>
  <c r="I118"/>
  <c r="K118"/>
  <c r="M118"/>
  <c r="O118"/>
  <c r="Q118"/>
  <c r="S118"/>
  <c r="U118"/>
  <c r="W118"/>
  <c r="Y118"/>
  <c r="B118"/>
  <c r="D118"/>
  <c r="F118"/>
  <c r="H118"/>
  <c r="J118"/>
  <c r="L118"/>
  <c r="N118"/>
  <c r="P118"/>
  <c r="R118"/>
  <c r="T118"/>
  <c r="V118"/>
  <c r="X118"/>
  <c r="Z118"/>
  <c r="AB118"/>
  <c r="AD98" i="10" l="1"/>
  <c r="AA136"/>
  <c r="B134"/>
  <c r="D134"/>
  <c r="F134"/>
  <c r="H134"/>
  <c r="J134"/>
  <c r="L134"/>
  <c r="N134"/>
  <c r="P134"/>
  <c r="R134"/>
  <c r="T134"/>
  <c r="V134"/>
  <c r="X134"/>
  <c r="Z134"/>
  <c r="AB134"/>
  <c r="C134"/>
  <c r="G134"/>
  <c r="K134"/>
  <c r="O134"/>
  <c r="S134"/>
  <c r="W134"/>
  <c r="A134"/>
  <c r="E134"/>
  <c r="I134"/>
  <c r="M134"/>
  <c r="Q134"/>
  <c r="U134"/>
  <c r="Y134"/>
  <c r="Q120" i="18"/>
  <c r="B120"/>
  <c r="N120"/>
  <c r="Z120"/>
  <c r="U120"/>
  <c r="V120"/>
  <c r="A120"/>
  <c r="R120"/>
  <c r="J120"/>
  <c r="S120"/>
  <c r="H120"/>
  <c r="P120"/>
  <c r="D120"/>
  <c r="L120"/>
  <c r="AB120"/>
  <c r="W120"/>
  <c r="M120"/>
  <c r="T120"/>
  <c r="Y120"/>
  <c r="X120"/>
  <c r="G120"/>
  <c r="I120"/>
  <c r="F120"/>
  <c r="K120"/>
  <c r="E120"/>
  <c r="O120"/>
  <c r="C120"/>
  <c r="AA122"/>
  <c r="AD90"/>
  <c r="U118" i="3"/>
  <c r="C118"/>
  <c r="W118"/>
  <c r="AB118"/>
  <c r="G118"/>
  <c r="Q118"/>
  <c r="H118"/>
  <c r="F118"/>
  <c r="Y118"/>
  <c r="K118"/>
  <c r="T118"/>
  <c r="S118"/>
  <c r="N118"/>
  <c r="M118"/>
  <c r="E118"/>
  <c r="V118"/>
  <c r="R118"/>
  <c r="D118"/>
  <c r="B118"/>
  <c r="Z118"/>
  <c r="I118"/>
  <c r="O118"/>
  <c r="J118"/>
  <c r="X118"/>
  <c r="A118"/>
  <c r="P118"/>
  <c r="AA120"/>
  <c r="AD89" s="1"/>
  <c r="L120" s="1"/>
  <c r="A119" i="1"/>
  <c r="C119"/>
  <c r="E119"/>
  <c r="G119"/>
  <c r="I119"/>
  <c r="K119"/>
  <c r="M119"/>
  <c r="O119"/>
  <c r="Q119"/>
  <c r="S119"/>
  <c r="U119"/>
  <c r="W119"/>
  <c r="Y119"/>
  <c r="B119"/>
  <c r="D119"/>
  <c r="F119"/>
  <c r="H119"/>
  <c r="J119"/>
  <c r="L119"/>
  <c r="N119"/>
  <c r="P119"/>
  <c r="R119"/>
  <c r="T119"/>
  <c r="V119"/>
  <c r="X119"/>
  <c r="Z119"/>
  <c r="AB119"/>
  <c r="AD89"/>
  <c r="AA121"/>
  <c r="F70" i="8" l="1"/>
  <c r="F69"/>
  <c r="F68"/>
  <c r="F61"/>
  <c r="F64"/>
  <c r="B135" i="10"/>
  <c r="D135"/>
  <c r="F135"/>
  <c r="H135"/>
  <c r="J135"/>
  <c r="L135"/>
  <c r="N135"/>
  <c r="P135"/>
  <c r="R135"/>
  <c r="T135"/>
  <c r="V135"/>
  <c r="X135"/>
  <c r="Z135"/>
  <c r="AB135"/>
  <c r="C135"/>
  <c r="G135"/>
  <c r="K135"/>
  <c r="O135"/>
  <c r="S135"/>
  <c r="W135"/>
  <c r="A135"/>
  <c r="E135"/>
  <c r="I135"/>
  <c r="M135"/>
  <c r="Q135"/>
  <c r="U135"/>
  <c r="Y135"/>
  <c r="AD99"/>
  <c r="AA137"/>
  <c r="F73" i="8"/>
  <c r="F72"/>
  <c r="L121" i="18"/>
  <c r="I121"/>
  <c r="A121"/>
  <c r="O121"/>
  <c r="Z121"/>
  <c r="M121"/>
  <c r="F121"/>
  <c r="W121"/>
  <c r="B121"/>
  <c r="S121"/>
  <c r="T121"/>
  <c r="X121"/>
  <c r="E121"/>
  <c r="V121"/>
  <c r="G121"/>
  <c r="C121"/>
  <c r="R121"/>
  <c r="D121"/>
  <c r="P121"/>
  <c r="AB121"/>
  <c r="H121"/>
  <c r="Y121"/>
  <c r="J121"/>
  <c r="K121"/>
  <c r="N121"/>
  <c r="Q121"/>
  <c r="U121"/>
  <c r="AA123"/>
  <c r="AD91"/>
  <c r="G119" i="3"/>
  <c r="E119"/>
  <c r="H119"/>
  <c r="W119"/>
  <c r="Q119"/>
  <c r="Y119"/>
  <c r="V119"/>
  <c r="S119"/>
  <c r="B119"/>
  <c r="A119"/>
  <c r="N119"/>
  <c r="X119"/>
  <c r="Z119"/>
  <c r="U119"/>
  <c r="O119"/>
  <c r="R119"/>
  <c r="K119"/>
  <c r="M119"/>
  <c r="T119"/>
  <c r="C119"/>
  <c r="I119"/>
  <c r="J119"/>
  <c r="D119"/>
  <c r="F119"/>
  <c r="AB119"/>
  <c r="P119"/>
  <c r="AA121"/>
  <c r="AD90" s="1"/>
  <c r="L121" s="1"/>
  <c r="A120" i="1"/>
  <c r="C120"/>
  <c r="E120"/>
  <c r="G120"/>
  <c r="I120"/>
  <c r="K120"/>
  <c r="M120"/>
  <c r="O120"/>
  <c r="Q120"/>
  <c r="S120"/>
  <c r="U120"/>
  <c r="W120"/>
  <c r="Y120"/>
  <c r="B120"/>
  <c r="D120"/>
  <c r="F120"/>
  <c r="H120"/>
  <c r="J120"/>
  <c r="L120"/>
  <c r="N120"/>
  <c r="P120"/>
  <c r="R120"/>
  <c r="T120"/>
  <c r="V120"/>
  <c r="X120"/>
  <c r="Z120"/>
  <c r="AB120"/>
  <c r="AD90"/>
  <c r="AA122"/>
  <c r="AD91" s="1"/>
  <c r="B136" i="10" l="1"/>
  <c r="D136"/>
  <c r="F136"/>
  <c r="H136"/>
  <c r="J136"/>
  <c r="L136"/>
  <c r="N136"/>
  <c r="P136"/>
  <c r="R136"/>
  <c r="T136"/>
  <c r="V136"/>
  <c r="X136"/>
  <c r="Z136"/>
  <c r="AB136"/>
  <c r="C136"/>
  <c r="G136"/>
  <c r="K136"/>
  <c r="O136"/>
  <c r="S136"/>
  <c r="W136"/>
  <c r="A136"/>
  <c r="E136"/>
  <c r="I136"/>
  <c r="M136"/>
  <c r="Q136"/>
  <c r="U136"/>
  <c r="Y136"/>
  <c r="AD100"/>
  <c r="AA138"/>
  <c r="AD92" i="18"/>
  <c r="D123" s="1"/>
  <c r="F62" i="8"/>
  <c r="O122" i="18"/>
  <c r="E122"/>
  <c r="R122"/>
  <c r="Y122"/>
  <c r="U122"/>
  <c r="H122"/>
  <c r="L122"/>
  <c r="I122"/>
  <c r="W122"/>
  <c r="Q122"/>
  <c r="M122"/>
  <c r="X122"/>
  <c r="T122"/>
  <c r="V122"/>
  <c r="P122"/>
  <c r="Z122"/>
  <c r="C122"/>
  <c r="F122"/>
  <c r="AB122"/>
  <c r="G122"/>
  <c r="D122"/>
  <c r="S122"/>
  <c r="K122"/>
  <c r="J122"/>
  <c r="N122"/>
  <c r="A122"/>
  <c r="B122"/>
  <c r="AA122" i="3"/>
  <c r="F120"/>
  <c r="T120"/>
  <c r="N120"/>
  <c r="W120"/>
  <c r="J120"/>
  <c r="Y120"/>
  <c r="M120"/>
  <c r="I120"/>
  <c r="E120"/>
  <c r="V120"/>
  <c r="Q120"/>
  <c r="K120"/>
  <c r="S120"/>
  <c r="A120"/>
  <c r="AB120"/>
  <c r="G120"/>
  <c r="Z120"/>
  <c r="C120"/>
  <c r="X120"/>
  <c r="O120"/>
  <c r="R120"/>
  <c r="B120"/>
  <c r="H120"/>
  <c r="D120"/>
  <c r="U120"/>
  <c r="P120"/>
  <c r="A121" i="1"/>
  <c r="C121"/>
  <c r="E121"/>
  <c r="G121"/>
  <c r="I121"/>
  <c r="K121"/>
  <c r="M121"/>
  <c r="O121"/>
  <c r="Q121"/>
  <c r="S121"/>
  <c r="U121"/>
  <c r="W121"/>
  <c r="Y121"/>
  <c r="B121"/>
  <c r="D121"/>
  <c r="F121"/>
  <c r="H121"/>
  <c r="J121"/>
  <c r="L121"/>
  <c r="N121"/>
  <c r="P121"/>
  <c r="R121"/>
  <c r="T121"/>
  <c r="V121"/>
  <c r="X121"/>
  <c r="Z121"/>
  <c r="AB121"/>
  <c r="A122"/>
  <c r="C122"/>
  <c r="E122"/>
  <c r="G122"/>
  <c r="I122"/>
  <c r="K122"/>
  <c r="M122"/>
  <c r="O122"/>
  <c r="Q122"/>
  <c r="S122"/>
  <c r="U122"/>
  <c r="W122"/>
  <c r="Y122"/>
  <c r="B122"/>
  <c r="D122"/>
  <c r="F122"/>
  <c r="H122"/>
  <c r="J122"/>
  <c r="L122"/>
  <c r="N122"/>
  <c r="P122"/>
  <c r="R122"/>
  <c r="T122"/>
  <c r="V122"/>
  <c r="X122"/>
  <c r="Z122"/>
  <c r="AB122"/>
  <c r="O123" i="18" l="1"/>
  <c r="J123"/>
  <c r="P123"/>
  <c r="M123"/>
  <c r="N123"/>
  <c r="F123"/>
  <c r="E123"/>
  <c r="AD91" i="3"/>
  <c r="L122" s="1"/>
  <c r="U123" i="18"/>
  <c r="H123"/>
  <c r="K123"/>
  <c r="Q123"/>
  <c r="L123"/>
  <c r="X123"/>
  <c r="W123"/>
  <c r="I123"/>
  <c r="Y123"/>
  <c r="T123"/>
  <c r="A123"/>
  <c r="Y29" i="8" s="1"/>
  <c r="AB123" i="18"/>
  <c r="V123"/>
  <c r="Z123"/>
  <c r="F37" i="8" s="1"/>
  <c r="F67" s="1"/>
  <c r="G123" i="18"/>
  <c r="C123"/>
  <c r="B123"/>
  <c r="S123"/>
  <c r="R123"/>
  <c r="AD101" i="10"/>
  <c r="AA139"/>
  <c r="B137"/>
  <c r="D137"/>
  <c r="F137"/>
  <c r="H137"/>
  <c r="J137"/>
  <c r="L137"/>
  <c r="N137"/>
  <c r="P137"/>
  <c r="R137"/>
  <c r="T137"/>
  <c r="V137"/>
  <c r="X137"/>
  <c r="Z137"/>
  <c r="AB137"/>
  <c r="C137"/>
  <c r="G137"/>
  <c r="K137"/>
  <c r="O137"/>
  <c r="S137"/>
  <c r="W137"/>
  <c r="A137"/>
  <c r="E137"/>
  <c r="I137"/>
  <c r="M137"/>
  <c r="Q137"/>
  <c r="U137"/>
  <c r="Y137"/>
  <c r="W121" i="3"/>
  <c r="Q121"/>
  <c r="R121"/>
  <c r="J121"/>
  <c r="V121"/>
  <c r="Z121"/>
  <c r="B121"/>
  <c r="H121"/>
  <c r="U121"/>
  <c r="G121"/>
  <c r="E121"/>
  <c r="M121"/>
  <c r="T121"/>
  <c r="S121"/>
  <c r="AB121"/>
  <c r="Y121"/>
  <c r="C121"/>
  <c r="A121"/>
  <c r="I121"/>
  <c r="D121"/>
  <c r="F121"/>
  <c r="P121"/>
  <c r="O121"/>
  <c r="K121"/>
  <c r="X121"/>
  <c r="N121"/>
  <c r="F36" i="8" l="1"/>
  <c r="F66" s="1"/>
  <c r="F30"/>
  <c r="F60" s="1"/>
  <c r="F29"/>
  <c r="F59" s="1"/>
  <c r="F41"/>
  <c r="F71" s="1"/>
  <c r="F33"/>
  <c r="F63" s="1"/>
  <c r="F35"/>
  <c r="F65" s="1"/>
  <c r="E36"/>
  <c r="E29"/>
  <c r="B138" i="10"/>
  <c r="D138"/>
  <c r="F138"/>
  <c r="H138"/>
  <c r="J138"/>
  <c r="L138"/>
  <c r="N138"/>
  <c r="P138"/>
  <c r="R138"/>
  <c r="T138"/>
  <c r="V138"/>
  <c r="X138"/>
  <c r="Z138"/>
  <c r="AB138"/>
  <c r="C138"/>
  <c r="G138"/>
  <c r="K138"/>
  <c r="O138"/>
  <c r="S138"/>
  <c r="W138"/>
  <c r="A138"/>
  <c r="E138"/>
  <c r="I138"/>
  <c r="M138"/>
  <c r="Q138"/>
  <c r="U138"/>
  <c r="Y138"/>
  <c r="AD102"/>
  <c r="AA140"/>
  <c r="AB122" i="3"/>
  <c r="K122"/>
  <c r="T122"/>
  <c r="R122"/>
  <c r="A122"/>
  <c r="E35" i="8" s="1"/>
  <c r="W122" i="3"/>
  <c r="N122"/>
  <c r="E122"/>
  <c r="O122"/>
  <c r="Q122"/>
  <c r="Y122"/>
  <c r="B122"/>
  <c r="S122"/>
  <c r="C122"/>
  <c r="D122"/>
  <c r="F122"/>
  <c r="H122"/>
  <c r="P122"/>
  <c r="G122"/>
  <c r="I122"/>
  <c r="M122"/>
  <c r="X122"/>
  <c r="Z122"/>
  <c r="U122"/>
  <c r="J122"/>
  <c r="V122"/>
  <c r="F55" i="8" l="1"/>
  <c r="E37"/>
  <c r="E67" s="1"/>
  <c r="W67" s="1"/>
  <c r="E32"/>
  <c r="E62" s="1"/>
  <c r="W62" s="1"/>
  <c r="E31"/>
  <c r="E61" s="1"/>
  <c r="W61" s="1"/>
  <c r="E34"/>
  <c r="E64" s="1"/>
  <c r="W64" s="1"/>
  <c r="AL68"/>
  <c r="E33"/>
  <c r="AL65" s="1"/>
  <c r="E30"/>
  <c r="E60" s="1"/>
  <c r="W60" s="1"/>
  <c r="AF67"/>
  <c r="AR67" s="1"/>
  <c r="AL59"/>
  <c r="AL69"/>
  <c r="E68"/>
  <c r="W68" s="1"/>
  <c r="E73"/>
  <c r="W73" s="1"/>
  <c r="AS73" s="1"/>
  <c r="AL75"/>
  <c r="AD103" i="10"/>
  <c r="AA141"/>
  <c r="B139"/>
  <c r="D139"/>
  <c r="F139"/>
  <c r="H139"/>
  <c r="J139"/>
  <c r="L139"/>
  <c r="N139"/>
  <c r="P139"/>
  <c r="R139"/>
  <c r="T139"/>
  <c r="V139"/>
  <c r="X139"/>
  <c r="Z139"/>
  <c r="AB139"/>
  <c r="C139"/>
  <c r="G139"/>
  <c r="K139"/>
  <c r="O139"/>
  <c r="S139"/>
  <c r="W139"/>
  <c r="A139"/>
  <c r="E139"/>
  <c r="I139"/>
  <c r="M139"/>
  <c r="Q139"/>
  <c r="U139"/>
  <c r="Y139"/>
  <c r="E70" i="8"/>
  <c r="W70" s="1"/>
  <c r="AF73"/>
  <c r="AR73" s="1"/>
  <c r="AL73"/>
  <c r="AF59"/>
  <c r="AR59" s="1"/>
  <c r="E71"/>
  <c r="W71" s="1"/>
  <c r="AL74"/>
  <c r="AF74"/>
  <c r="AR74" s="1"/>
  <c r="AF71"/>
  <c r="AR71" s="1"/>
  <c r="E59" l="1"/>
  <c r="W59" s="1"/>
  <c r="Y59" s="1"/>
  <c r="AF60"/>
  <c r="AR60" s="1"/>
  <c r="AF72"/>
  <c r="AR72" s="1"/>
  <c r="AF66"/>
  <c r="AR66" s="1"/>
  <c r="AL71"/>
  <c r="E66"/>
  <c r="W66" s="1"/>
  <c r="Y66" s="1"/>
  <c r="AL70"/>
  <c r="AF68"/>
  <c r="AR68" s="1"/>
  <c r="AF70"/>
  <c r="AR70" s="1"/>
  <c r="AL60"/>
  <c r="AL66"/>
  <c r="AS64"/>
  <c r="Y64"/>
  <c r="Y60"/>
  <c r="AS60"/>
  <c r="Y67"/>
  <c r="AS67"/>
  <c r="Y61"/>
  <c r="AS61"/>
  <c r="AF75"/>
  <c r="AR75" s="1"/>
  <c r="Y73"/>
  <c r="AL67"/>
  <c r="E72"/>
  <c r="W72" s="1"/>
  <c r="Y72" s="1"/>
  <c r="E69"/>
  <c r="W69" s="1"/>
  <c r="AS69" s="1"/>
  <c r="AF61"/>
  <c r="AR61" s="1"/>
  <c r="AF62"/>
  <c r="AR62" s="1"/>
  <c r="E65"/>
  <c r="W65" s="1"/>
  <c r="AS65" s="1"/>
  <c r="AL63"/>
  <c r="AF63"/>
  <c r="AR63" s="1"/>
  <c r="E63"/>
  <c r="W63" s="1"/>
  <c r="AL72"/>
  <c r="AL61"/>
  <c r="AL64"/>
  <c r="AD49"/>
  <c r="AA91" s="1"/>
  <c r="AA92" s="1"/>
  <c r="AF69"/>
  <c r="AR69" s="1"/>
  <c r="AR76"/>
  <c r="AF64"/>
  <c r="AR64" s="1"/>
  <c r="AL62"/>
  <c r="E55"/>
  <c r="E56" s="1"/>
  <c r="F56" s="1"/>
  <c r="G56" s="1"/>
  <c r="C23" s="1"/>
  <c r="AD47" s="1"/>
  <c r="AF65"/>
  <c r="AR65" s="1"/>
  <c r="AS68"/>
  <c r="Y68"/>
  <c r="Y70"/>
  <c r="AS70"/>
  <c r="AS71"/>
  <c r="Y71"/>
  <c r="AS62"/>
  <c r="Y62"/>
  <c r="B140" i="10"/>
  <c r="D140"/>
  <c r="F140"/>
  <c r="H140"/>
  <c r="J140"/>
  <c r="L140"/>
  <c r="N140"/>
  <c r="P140"/>
  <c r="R140"/>
  <c r="T140"/>
  <c r="V140"/>
  <c r="X140"/>
  <c r="Z140"/>
  <c r="AB140"/>
  <c r="C140"/>
  <c r="G140"/>
  <c r="K140"/>
  <c r="O140"/>
  <c r="S140"/>
  <c r="W140"/>
  <c r="A140"/>
  <c r="E140"/>
  <c r="I140"/>
  <c r="M140"/>
  <c r="Q140"/>
  <c r="U140"/>
  <c r="Y140"/>
  <c r="AD104"/>
  <c r="AA142"/>
  <c r="AS59" i="8" l="1"/>
  <c r="AS66"/>
  <c r="Y69"/>
  <c r="Z69" s="1"/>
  <c r="Y65"/>
  <c r="Z65" s="1"/>
  <c r="Z73"/>
  <c r="AS72"/>
  <c r="AT72" s="1"/>
  <c r="Y63"/>
  <c r="AS63"/>
  <c r="Z61"/>
  <c r="Z67"/>
  <c r="Z60"/>
  <c r="Z66"/>
  <c r="Z64"/>
  <c r="Z59"/>
  <c r="AD48"/>
  <c r="AV63" s="1"/>
  <c r="Z72"/>
  <c r="Z70"/>
  <c r="Z62"/>
  <c r="Z71"/>
  <c r="Z68"/>
  <c r="AD105" i="10"/>
  <c r="AA143"/>
  <c r="B141"/>
  <c r="D141"/>
  <c r="F141"/>
  <c r="H141"/>
  <c r="J141"/>
  <c r="L141"/>
  <c r="N141"/>
  <c r="P141"/>
  <c r="R141"/>
  <c r="T141"/>
  <c r="V141"/>
  <c r="X141"/>
  <c r="Z141"/>
  <c r="AB141"/>
  <c r="C141"/>
  <c r="G141"/>
  <c r="K141"/>
  <c r="O141"/>
  <c r="S141"/>
  <c r="W141"/>
  <c r="A141"/>
  <c r="E141"/>
  <c r="I141"/>
  <c r="M141"/>
  <c r="Q141"/>
  <c r="U141"/>
  <c r="Y141"/>
  <c r="AA93" i="8"/>
  <c r="AU67"/>
  <c r="AU62"/>
  <c r="AU63"/>
  <c r="AU84"/>
  <c r="AU80"/>
  <c r="AU76"/>
  <c r="AU79"/>
  <c r="AU73"/>
  <c r="AU60"/>
  <c r="AU64"/>
  <c r="AU75"/>
  <c r="AU70"/>
  <c r="AU65"/>
  <c r="AU69"/>
  <c r="AU71"/>
  <c r="AU74"/>
  <c r="AU68"/>
  <c r="AU78"/>
  <c r="AU59"/>
  <c r="AU66"/>
  <c r="AU61"/>
  <c r="AU72"/>
  <c r="AU77"/>
  <c r="AT73" l="1"/>
  <c r="AT61"/>
  <c r="AT71"/>
  <c r="AV79"/>
  <c r="AT70"/>
  <c r="AT62"/>
  <c r="AT60"/>
  <c r="AT67"/>
  <c r="AT68"/>
  <c r="AT69"/>
  <c r="AT65"/>
  <c r="AT59"/>
  <c r="AT64"/>
  <c r="AT66"/>
  <c r="Z63"/>
  <c r="AA63" s="1"/>
  <c r="AT63"/>
  <c r="AV74"/>
  <c r="AV76"/>
  <c r="AV60"/>
  <c r="AW60" s="1"/>
  <c r="AV73"/>
  <c r="AV75"/>
  <c r="AV67"/>
  <c r="AW67" s="1"/>
  <c r="AV64"/>
  <c r="AW64" s="1"/>
  <c r="AV70"/>
  <c r="AW70" s="1"/>
  <c r="AV77"/>
  <c r="AV71"/>
  <c r="AW71" s="1"/>
  <c r="AV78"/>
  <c r="AW63"/>
  <c r="AV68"/>
  <c r="AW68" s="1"/>
  <c r="AV61"/>
  <c r="AW61" s="1"/>
  <c r="AV84"/>
  <c r="AV66"/>
  <c r="AW66" s="1"/>
  <c r="AV69"/>
  <c r="AW69" s="1"/>
  <c r="AV72"/>
  <c r="AV65"/>
  <c r="AW65" s="1"/>
  <c r="AV59"/>
  <c r="AV80"/>
  <c r="AV62"/>
  <c r="AW62" s="1"/>
  <c r="B142" i="10"/>
  <c r="D142"/>
  <c r="F142"/>
  <c r="H142"/>
  <c r="J142"/>
  <c r="L142"/>
  <c r="N142"/>
  <c r="P142"/>
  <c r="R142"/>
  <c r="T142"/>
  <c r="V142"/>
  <c r="X142"/>
  <c r="Z142"/>
  <c r="AB142"/>
  <c r="C142"/>
  <c r="G142"/>
  <c r="K142"/>
  <c r="O142"/>
  <c r="S142"/>
  <c r="W142"/>
  <c r="A142"/>
  <c r="E142"/>
  <c r="I142"/>
  <c r="M142"/>
  <c r="Q142"/>
  <c r="U142"/>
  <c r="Y142"/>
  <c r="AD106"/>
  <c r="AA144"/>
  <c r="AA94" i="8"/>
  <c r="AA81" l="1"/>
  <c r="AA78"/>
  <c r="AA80"/>
  <c r="AX62"/>
  <c r="AA75"/>
  <c r="AA79"/>
  <c r="AA84"/>
  <c r="AA74"/>
  <c r="AA59"/>
  <c r="AA76"/>
  <c r="AX63"/>
  <c r="AX61"/>
  <c r="AA73"/>
  <c r="AA67"/>
  <c r="AA64"/>
  <c r="AA65"/>
  <c r="AA69"/>
  <c r="AA68"/>
  <c r="AX60"/>
  <c r="AX65"/>
  <c r="AX64"/>
  <c r="AA82"/>
  <c r="AA83"/>
  <c r="AA77"/>
  <c r="AA72"/>
  <c r="AA61"/>
  <c r="AA60"/>
  <c r="AA66"/>
  <c r="AA70"/>
  <c r="AA62"/>
  <c r="AA71"/>
  <c r="AX70"/>
  <c r="AD107" i="10"/>
  <c r="AA145"/>
  <c r="B143"/>
  <c r="D143"/>
  <c r="F143"/>
  <c r="H143"/>
  <c r="J143"/>
  <c r="L143"/>
  <c r="N143"/>
  <c r="P143"/>
  <c r="R143"/>
  <c r="T143"/>
  <c r="V143"/>
  <c r="X143"/>
  <c r="Z143"/>
  <c r="AB143"/>
  <c r="C143"/>
  <c r="G143"/>
  <c r="K143"/>
  <c r="O143"/>
  <c r="S143"/>
  <c r="W143"/>
  <c r="A143"/>
  <c r="E143"/>
  <c r="I143"/>
  <c r="M143"/>
  <c r="Q143"/>
  <c r="U143"/>
  <c r="Y143"/>
  <c r="AX69" i="8"/>
  <c r="AX68"/>
  <c r="AX67"/>
  <c r="AX66"/>
  <c r="AA95"/>
  <c r="AE63" l="1"/>
  <c r="AE60"/>
  <c r="AE62"/>
  <c r="X94" s="1"/>
  <c r="AE59"/>
  <c r="AE61"/>
  <c r="B144" i="10"/>
  <c r="D144"/>
  <c r="F144"/>
  <c r="H144"/>
  <c r="J144"/>
  <c r="L144"/>
  <c r="N144"/>
  <c r="P144"/>
  <c r="R144"/>
  <c r="T144"/>
  <c r="V144"/>
  <c r="X144"/>
  <c r="Z144"/>
  <c r="AB144"/>
  <c r="C144"/>
  <c r="G144"/>
  <c r="K144"/>
  <c r="O144"/>
  <c r="S144"/>
  <c r="W144"/>
  <c r="A144"/>
  <c r="E144"/>
  <c r="I144"/>
  <c r="M144"/>
  <c r="Q144"/>
  <c r="U144"/>
  <c r="Y144"/>
  <c r="Z29" i="8"/>
  <c r="AA96"/>
  <c r="D94" l="1"/>
  <c r="S94"/>
  <c r="Y94"/>
  <c r="B94"/>
  <c r="L94"/>
  <c r="R94"/>
  <c r="F94"/>
  <c r="T94"/>
  <c r="M94"/>
  <c r="W94"/>
  <c r="O94"/>
  <c r="N94"/>
  <c r="Q94"/>
  <c r="U94"/>
  <c r="Z94"/>
  <c r="P94"/>
  <c r="V94"/>
  <c r="A94"/>
  <c r="G94"/>
  <c r="C94"/>
  <c r="K94"/>
  <c r="J94"/>
  <c r="AB94"/>
  <c r="E94"/>
  <c r="H94"/>
  <c r="I94"/>
  <c r="Q92"/>
  <c r="O92"/>
  <c r="Z92"/>
  <c r="D92"/>
  <c r="C92"/>
  <c r="Y92"/>
  <c r="K92"/>
  <c r="AB92"/>
  <c r="H92"/>
  <c r="M92"/>
  <c r="A92"/>
  <c r="I92"/>
  <c r="V92"/>
  <c r="S92"/>
  <c r="B92"/>
  <c r="N92"/>
  <c r="J92"/>
  <c r="W92"/>
  <c r="G92"/>
  <c r="X92"/>
  <c r="L92"/>
  <c r="U92"/>
  <c r="E92"/>
  <c r="T92"/>
  <c r="R92"/>
  <c r="P92"/>
  <c r="F92"/>
  <c r="AB91"/>
  <c r="K91"/>
  <c r="V91"/>
  <c r="S91"/>
  <c r="P91"/>
  <c r="H91"/>
  <c r="Q91"/>
  <c r="F91"/>
  <c r="J91"/>
  <c r="B91"/>
  <c r="Y91"/>
  <c r="T91"/>
  <c r="R91"/>
  <c r="E91"/>
  <c r="X91"/>
  <c r="N91"/>
  <c r="I91"/>
  <c r="Z91"/>
  <c r="D91"/>
  <c r="W91"/>
  <c r="O91"/>
  <c r="L91"/>
  <c r="C91"/>
  <c r="M91"/>
  <c r="G91"/>
  <c r="U91"/>
  <c r="B93"/>
  <c r="F93"/>
  <c r="J93"/>
  <c r="V93"/>
  <c r="M93"/>
  <c r="G93"/>
  <c r="P93"/>
  <c r="U93"/>
  <c r="AB93"/>
  <c r="N93"/>
  <c r="K93"/>
  <c r="E93"/>
  <c r="L93"/>
  <c r="H93"/>
  <c r="O93"/>
  <c r="W93"/>
  <c r="A93"/>
  <c r="I93"/>
  <c r="T93"/>
  <c r="C93"/>
  <c r="Y93"/>
  <c r="R93"/>
  <c r="Q93"/>
  <c r="D93"/>
  <c r="S93"/>
  <c r="X93"/>
  <c r="Z93"/>
  <c r="A91"/>
  <c r="AA97"/>
  <c r="AE64"/>
  <c r="V95"/>
  <c r="AB95"/>
  <c r="H95"/>
  <c r="X95"/>
  <c r="O95"/>
  <c r="R95"/>
  <c r="C95"/>
  <c r="U95"/>
  <c r="W95"/>
  <c r="Q95"/>
  <c r="K95"/>
  <c r="S95"/>
  <c r="E95"/>
  <c r="J95"/>
  <c r="G95"/>
  <c r="L95"/>
  <c r="B95"/>
  <c r="T95"/>
  <c r="F95"/>
  <c r="I95"/>
  <c r="Y95"/>
  <c r="P95"/>
  <c r="N95"/>
  <c r="D95"/>
  <c r="Z95"/>
  <c r="A95"/>
  <c r="M95"/>
  <c r="AA98" l="1"/>
  <c r="AE65"/>
  <c r="H96"/>
  <c r="A96"/>
  <c r="V96"/>
  <c r="W96"/>
  <c r="K96"/>
  <c r="O96"/>
  <c r="F96"/>
  <c r="R96"/>
  <c r="L96"/>
  <c r="AB96"/>
  <c r="N96"/>
  <c r="D96"/>
  <c r="I96"/>
  <c r="Y96"/>
  <c r="Z96"/>
  <c r="C96"/>
  <c r="M96"/>
  <c r="P96"/>
  <c r="Q96"/>
  <c r="T96"/>
  <c r="E96"/>
  <c r="B96"/>
  <c r="J96"/>
  <c r="U96"/>
  <c r="X96"/>
  <c r="G96"/>
  <c r="S96"/>
  <c r="AA99" l="1"/>
  <c r="AE67" s="1"/>
  <c r="AE66"/>
  <c r="N97"/>
  <c r="W97"/>
  <c r="U97"/>
  <c r="B97"/>
  <c r="M97"/>
  <c r="V97"/>
  <c r="D97"/>
  <c r="F97"/>
  <c r="I97"/>
  <c r="C97"/>
  <c r="E97"/>
  <c r="R97"/>
  <c r="H97"/>
  <c r="J97"/>
  <c r="G97"/>
  <c r="S97"/>
  <c r="X97"/>
  <c r="Z97"/>
  <c r="Y97"/>
  <c r="L97"/>
  <c r="P97"/>
  <c r="O97"/>
  <c r="AB97"/>
  <c r="Q97"/>
  <c r="K97"/>
  <c r="A97"/>
  <c r="T97"/>
  <c r="AA100" l="1"/>
  <c r="AE68" s="1"/>
  <c r="F98"/>
  <c r="J98"/>
  <c r="Y98"/>
  <c r="V98"/>
  <c r="H98"/>
  <c r="S98"/>
  <c r="I98"/>
  <c r="M98"/>
  <c r="W98"/>
  <c r="O98"/>
  <c r="T98"/>
  <c r="E98"/>
  <c r="R98"/>
  <c r="AB98"/>
  <c r="C98"/>
  <c r="N98"/>
  <c r="L98"/>
  <c r="U98"/>
  <c r="Z98"/>
  <c r="B98"/>
  <c r="P98"/>
  <c r="D98"/>
  <c r="X98"/>
  <c r="K98"/>
  <c r="A98"/>
  <c r="G98"/>
  <c r="Q98"/>
  <c r="AA101" l="1"/>
  <c r="AE69" s="1"/>
  <c r="T99"/>
  <c r="V99"/>
  <c r="R99"/>
  <c r="H99"/>
  <c r="D99"/>
  <c r="Y99"/>
  <c r="C99"/>
  <c r="U99"/>
  <c r="L99"/>
  <c r="K99"/>
  <c r="W99"/>
  <c r="I99"/>
  <c r="G99"/>
  <c r="E99"/>
  <c r="AB99"/>
  <c r="A99"/>
  <c r="M99"/>
  <c r="J99"/>
  <c r="P99"/>
  <c r="O99"/>
  <c r="Z99"/>
  <c r="N99"/>
  <c r="B99"/>
  <c r="S99"/>
  <c r="X99"/>
  <c r="Q99"/>
  <c r="F99"/>
  <c r="AB100" l="1"/>
  <c r="J100"/>
  <c r="O100"/>
  <c r="B100"/>
  <c r="C100"/>
  <c r="P100"/>
  <c r="I100"/>
  <c r="V100"/>
  <c r="W100"/>
  <c r="R100"/>
  <c r="Z100"/>
  <c r="M100"/>
  <c r="G100"/>
  <c r="Q100"/>
  <c r="A100"/>
  <c r="X100"/>
  <c r="L100"/>
  <c r="U100"/>
  <c r="S100"/>
  <c r="N100"/>
  <c r="F100"/>
  <c r="H100"/>
  <c r="K100"/>
  <c r="Y100"/>
  <c r="T100"/>
  <c r="E100"/>
  <c r="D100"/>
  <c r="AA102"/>
  <c r="AE70" s="1"/>
  <c r="AB101" l="1"/>
  <c r="A101"/>
  <c r="L101"/>
  <c r="P101"/>
  <c r="J101"/>
  <c r="B101"/>
  <c r="K101"/>
  <c r="W101"/>
  <c r="C101"/>
  <c r="Z101"/>
  <c r="O101"/>
  <c r="M101"/>
  <c r="X101"/>
  <c r="D101"/>
  <c r="H101"/>
  <c r="G101"/>
  <c r="S101"/>
  <c r="Q101"/>
  <c r="E101"/>
  <c r="T101"/>
  <c r="Y101"/>
  <c r="N101"/>
  <c r="V101"/>
  <c r="R101"/>
  <c r="U101"/>
  <c r="I101"/>
  <c r="F101"/>
  <c r="AA103"/>
  <c r="M102" l="1"/>
  <c r="S102"/>
  <c r="V102"/>
  <c r="R102"/>
  <c r="F102"/>
  <c r="I102"/>
  <c r="K102"/>
  <c r="T102"/>
  <c r="Y102"/>
  <c r="J102"/>
  <c r="G102"/>
  <c r="E102"/>
  <c r="Z102"/>
  <c r="X102"/>
  <c r="U102"/>
  <c r="L102"/>
  <c r="H102"/>
  <c r="A102"/>
  <c r="B102"/>
  <c r="O102"/>
  <c r="D102"/>
  <c r="Q102"/>
  <c r="N102"/>
  <c r="AB102"/>
  <c r="C102"/>
  <c r="W102"/>
  <c r="P102"/>
  <c r="AA104"/>
  <c r="AE71"/>
  <c r="T103" l="1"/>
  <c r="F103"/>
  <c r="H103"/>
  <c r="Q103"/>
  <c r="P103"/>
  <c r="A103"/>
  <c r="S103"/>
  <c r="E103"/>
  <c r="X103"/>
  <c r="K103"/>
  <c r="U103"/>
  <c r="J103"/>
  <c r="Z103"/>
  <c r="O103"/>
  <c r="Y103"/>
  <c r="V103"/>
  <c r="G103"/>
  <c r="M103"/>
  <c r="N103"/>
  <c r="W103"/>
  <c r="I103"/>
  <c r="AB103"/>
  <c r="R103"/>
  <c r="L103"/>
  <c r="B103"/>
  <c r="D103"/>
  <c r="C103"/>
  <c r="AA105"/>
  <c r="AE72"/>
  <c r="M104" l="1"/>
  <c r="N104"/>
  <c r="S104"/>
  <c r="T104"/>
  <c r="G104"/>
  <c r="V104"/>
  <c r="J104"/>
  <c r="O104"/>
  <c r="Y104"/>
  <c r="U104"/>
  <c r="AB104"/>
  <c r="H104"/>
  <c r="D104"/>
  <c r="X104"/>
  <c r="I104"/>
  <c r="B104"/>
  <c r="C104"/>
  <c r="A104"/>
  <c r="Q104"/>
  <c r="E104"/>
  <c r="P104"/>
  <c r="L104"/>
  <c r="F104"/>
  <c r="W104"/>
  <c r="K104"/>
  <c r="R104"/>
  <c r="Z104"/>
  <c r="AA106"/>
  <c r="AE73"/>
  <c r="Q105" l="1"/>
  <c r="X105"/>
  <c r="I105"/>
  <c r="F105"/>
  <c r="K105"/>
  <c r="Z105"/>
  <c r="U105"/>
  <c r="Y105"/>
  <c r="O105"/>
  <c r="C105"/>
  <c r="W105"/>
  <c r="L105"/>
  <c r="G105"/>
  <c r="V105"/>
  <c r="D105"/>
  <c r="T105"/>
  <c r="M105"/>
  <c r="AB105"/>
  <c r="R105"/>
  <c r="B105"/>
  <c r="S105"/>
  <c r="E105"/>
  <c r="A105"/>
  <c r="J105"/>
  <c r="H105"/>
  <c r="N105"/>
  <c r="P105"/>
  <c r="AA107"/>
  <c r="AE74"/>
  <c r="AE75" l="1"/>
  <c r="AA108"/>
  <c r="N106"/>
  <c r="W106"/>
  <c r="G106"/>
  <c r="F106"/>
  <c r="D106"/>
  <c r="E106"/>
  <c r="Q106"/>
  <c r="P106"/>
  <c r="R106"/>
  <c r="Y106"/>
  <c r="J106"/>
  <c r="O106"/>
  <c r="T106"/>
  <c r="L106"/>
  <c r="M106"/>
  <c r="A106"/>
  <c r="B106"/>
  <c r="H106"/>
  <c r="AB106"/>
  <c r="X106"/>
  <c r="Z106"/>
  <c r="I106"/>
  <c r="K106"/>
  <c r="S106"/>
  <c r="U106"/>
  <c r="V106"/>
  <c r="C106"/>
  <c r="T107" l="1"/>
  <c r="W107"/>
  <c r="Q107"/>
  <c r="B107"/>
  <c r="J107"/>
  <c r="C107"/>
  <c r="O107"/>
  <c r="G107"/>
  <c r="S107"/>
  <c r="A107"/>
  <c r="I107"/>
  <c r="V107"/>
  <c r="L107"/>
  <c r="Z107"/>
  <c r="H107"/>
  <c r="R107"/>
  <c r="F107"/>
  <c r="E107"/>
  <c r="N107"/>
  <c r="K107"/>
  <c r="M107"/>
  <c r="P107"/>
  <c r="AB107"/>
  <c r="U107"/>
  <c r="Y107"/>
  <c r="X107"/>
  <c r="D107"/>
  <c r="AE76"/>
  <c r="AA109"/>
  <c r="AA110" l="1"/>
  <c r="AE77"/>
  <c r="U108"/>
  <c r="P108"/>
  <c r="V108"/>
  <c r="H108"/>
  <c r="C108"/>
  <c r="Q108"/>
  <c r="M108"/>
  <c r="I108"/>
  <c r="G108"/>
  <c r="Y108"/>
  <c r="B108"/>
  <c r="E108"/>
  <c r="N108"/>
  <c r="A108"/>
  <c r="T108"/>
  <c r="L108"/>
  <c r="R108"/>
  <c r="W108"/>
  <c r="O108"/>
  <c r="F108"/>
  <c r="D108"/>
  <c r="AB108"/>
  <c r="J108"/>
  <c r="Z108"/>
  <c r="X108"/>
  <c r="K108"/>
  <c r="S108"/>
  <c r="AA111" l="1"/>
  <c r="AE78"/>
  <c r="O109"/>
  <c r="X109"/>
  <c r="W109"/>
  <c r="J109"/>
  <c r="Y109"/>
  <c r="C109"/>
  <c r="F109"/>
  <c r="B109"/>
  <c r="P109"/>
  <c r="E109"/>
  <c r="Z109"/>
  <c r="D109"/>
  <c r="AB109"/>
  <c r="Q109"/>
  <c r="N109"/>
  <c r="M109"/>
  <c r="S109"/>
  <c r="L109"/>
  <c r="H109"/>
  <c r="I109"/>
  <c r="A109"/>
  <c r="K109"/>
  <c r="U109"/>
  <c r="R109"/>
  <c r="V109"/>
  <c r="G109"/>
  <c r="T109"/>
  <c r="AE79" l="1"/>
  <c r="AA112"/>
  <c r="G110"/>
  <c r="L110"/>
  <c r="Z110"/>
  <c r="X110"/>
  <c r="Y110"/>
  <c r="M110"/>
  <c r="W110"/>
  <c r="J110"/>
  <c r="H110"/>
  <c r="F110"/>
  <c r="C110"/>
  <c r="E110"/>
  <c r="B110"/>
  <c r="O110"/>
  <c r="N110"/>
  <c r="I110"/>
  <c r="AB110"/>
  <c r="S110"/>
  <c r="T110"/>
  <c r="P110"/>
  <c r="V110"/>
  <c r="Q110"/>
  <c r="R110"/>
  <c r="A110"/>
  <c r="D110"/>
  <c r="U110"/>
  <c r="K110"/>
  <c r="P111" l="1"/>
  <c r="U111"/>
  <c r="F111"/>
  <c r="Q111"/>
  <c r="X111"/>
  <c r="B111"/>
  <c r="H111"/>
  <c r="M111"/>
  <c r="W111"/>
  <c r="J111"/>
  <c r="E111"/>
  <c r="N111"/>
  <c r="D111"/>
  <c r="I111"/>
  <c r="Y111"/>
  <c r="S111"/>
  <c r="V111"/>
  <c r="K111"/>
  <c r="R111"/>
  <c r="C111"/>
  <c r="A111"/>
  <c r="L111"/>
  <c r="Z111"/>
  <c r="G111"/>
  <c r="O111"/>
  <c r="AB111"/>
  <c r="T111"/>
  <c r="AE80"/>
  <c r="AA113"/>
  <c r="AE81" l="1"/>
  <c r="AA114"/>
  <c r="A112"/>
  <c r="Q112"/>
  <c r="P112"/>
  <c r="W112"/>
  <c r="G112"/>
  <c r="E112"/>
  <c r="J112"/>
  <c r="R112"/>
  <c r="B112"/>
  <c r="S112"/>
  <c r="I112"/>
  <c r="AB112"/>
  <c r="N112"/>
  <c r="V112"/>
  <c r="H112"/>
  <c r="F112"/>
  <c r="U112"/>
  <c r="D112"/>
  <c r="K112"/>
  <c r="L112"/>
  <c r="C112"/>
  <c r="M112"/>
  <c r="Z112"/>
  <c r="T112"/>
  <c r="O112"/>
  <c r="X112"/>
  <c r="Y112"/>
  <c r="A113" l="1"/>
  <c r="C113"/>
  <c r="Q113"/>
  <c r="I113"/>
  <c r="K113"/>
  <c r="Z113"/>
  <c r="Y113"/>
  <c r="G113"/>
  <c r="N113"/>
  <c r="AB113"/>
  <c r="E113"/>
  <c r="J113"/>
  <c r="M113"/>
  <c r="U113"/>
  <c r="D113"/>
  <c r="B113"/>
  <c r="R113"/>
  <c r="F113"/>
  <c r="H113"/>
  <c r="W113"/>
  <c r="V113"/>
  <c r="P113"/>
  <c r="O113"/>
  <c r="S113"/>
  <c r="L113"/>
  <c r="X113"/>
  <c r="T113"/>
  <c r="AE82"/>
  <c r="AA115"/>
  <c r="AE83" s="1"/>
  <c r="X115" l="1"/>
  <c r="C115"/>
  <c r="F115"/>
  <c r="S115"/>
  <c r="K115"/>
  <c r="G115"/>
  <c r="H115"/>
  <c r="R115"/>
  <c r="E115"/>
  <c r="N115"/>
  <c r="P115"/>
  <c r="U115"/>
  <c r="Q115"/>
  <c r="M115"/>
  <c r="I115"/>
  <c r="T115"/>
  <c r="B115"/>
  <c r="O115"/>
  <c r="AB115"/>
  <c r="Z115"/>
  <c r="Y115"/>
  <c r="L115"/>
  <c r="V115"/>
  <c r="A115"/>
  <c r="W115"/>
  <c r="J115"/>
  <c r="D115"/>
  <c r="I114"/>
  <c r="M114"/>
  <c r="E114"/>
  <c r="N114"/>
  <c r="D114"/>
  <c r="A114"/>
  <c r="P114"/>
  <c r="X114"/>
  <c r="W114"/>
  <c r="B114"/>
  <c r="T114"/>
  <c r="O114"/>
  <c r="C114"/>
  <c r="F114"/>
  <c r="J114"/>
  <c r="U114"/>
  <c r="V114"/>
  <c r="Z114"/>
  <c r="K114"/>
  <c r="Q114"/>
  <c r="AB114"/>
  <c r="G114"/>
  <c r="R114"/>
  <c r="S114"/>
  <c r="L114"/>
  <c r="Y114"/>
  <c r="H114"/>
</calcChain>
</file>

<file path=xl/comments1.xml><?xml version="1.0" encoding="utf-8"?>
<comments xmlns="http://schemas.openxmlformats.org/spreadsheetml/2006/main">
  <authors>
    <author>Bob</author>
  </authors>
  <commentList>
    <comment ref="AB49" authorId="0">
      <text>
        <r>
          <rPr>
            <b/>
            <sz val="10"/>
            <color indexed="81"/>
            <rFont val="Tahoma"/>
            <family val="2"/>
          </rPr>
          <t xml:space="preserve">Needed for tiebreaking rule A8.2
</t>
        </r>
      </text>
    </comment>
    <comment ref="AB50" authorId="0">
      <text>
        <r>
          <rPr>
            <b/>
            <sz val="10"/>
            <color indexed="81"/>
            <rFont val="Tahoma"/>
            <family val="2"/>
          </rPr>
          <t>Needed for tiebreaking Rule A8.2</t>
        </r>
      </text>
    </comment>
    <comment ref="AB51" authorId="0">
      <text>
        <r>
          <rPr>
            <b/>
            <sz val="10"/>
            <color indexed="81"/>
            <rFont val="Tahoma"/>
            <family val="2"/>
          </rPr>
          <t xml:space="preserve">Needed to rank a subset of registered boats after first week when the bye policy is applied to DNC boats and no average score is available.
</t>
        </r>
      </text>
    </comment>
    <comment ref="C55" authorId="0">
      <text>
        <r>
          <rPr>
            <b/>
            <sz val="10"/>
            <color indexed="81"/>
            <rFont val="Tahoma"/>
            <family val="2"/>
          </rPr>
          <t xml:space="preserve">These cells are used to figure the index (1-18) of the last and next to last race sailed.  That info is needed for tiebreaking.
</t>
        </r>
      </text>
    </comment>
    <comment ref="AE56" authorId="0">
      <text>
        <r>
          <rPr>
            <sz val="10"/>
            <color indexed="81"/>
            <rFont val="Tahoma"/>
            <family val="2"/>
          </rPr>
          <t xml:space="preserve">Total DNC Points are the total points that would be attributable to DNCs for each week.
</t>
        </r>
      </text>
    </comment>
    <comment ref="AK56" authorId="0">
      <text>
        <r>
          <rPr>
            <b/>
            <sz val="10"/>
            <color indexed="81"/>
            <rFont val="Tahoma"/>
            <family val="2"/>
          </rPr>
          <t xml:space="preserve">Number of DNCs are the number of DNCs scored for each week.
</t>
        </r>
      </text>
    </comment>
    <comment ref="AD57" authorId="0">
      <text>
        <r>
          <rPr>
            <sz val="10"/>
            <color indexed="81"/>
            <rFont val="Tahoma"/>
            <family val="2"/>
          </rPr>
          <t xml:space="preserve">These are indexes used to organize Standings in place order
</t>
        </r>
      </text>
    </comment>
    <comment ref="AQ57" authorId="0">
      <text>
        <r>
          <rPr>
            <sz val="10"/>
            <color indexed="81"/>
            <rFont val="Tahoma"/>
            <family val="2"/>
          </rPr>
          <t>Best Bye Week is the week number that had the greatest number of DNC points.</t>
        </r>
      </text>
    </comment>
    <comment ref="AR57" authorId="0">
      <text>
        <r>
          <rPr>
            <b/>
            <sz val="10"/>
            <color indexed="81"/>
            <rFont val="Tahoma"/>
            <family val="2"/>
          </rPr>
          <t xml:space="preserve">1st Digit # 1st
2nd Digit # 2nd
etc.
</t>
        </r>
      </text>
    </comment>
    <comment ref="AS57" authorId="0">
      <text>
        <r>
          <rPr>
            <b/>
            <sz val="10"/>
            <color indexed="81"/>
            <rFont val="Tahoma"/>
            <family val="2"/>
          </rPr>
          <t xml:space="preserve">Place by Rule A8.1 if all boats were tied.  Can be used to break any tie between any combination of boats.
</t>
        </r>
      </text>
    </comment>
    <comment ref="AV57" authorId="0">
      <text>
        <r>
          <rPr>
            <b/>
            <sz val="10"/>
            <color indexed="81"/>
            <rFont val="Tahoma"/>
            <family val="2"/>
          </rPr>
          <t xml:space="preserve">Working number to compare position in last two races
</t>
        </r>
      </text>
    </comment>
    <comment ref="AW5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2.xml><?xml version="1.0" encoding="utf-8"?>
<comments xmlns="http://schemas.openxmlformats.org/spreadsheetml/2006/main">
  <authors>
    <author>Bob</author>
  </authors>
  <commentList>
    <comment ref="AB54" authorId="0">
      <text>
        <r>
          <rPr>
            <b/>
            <sz val="10"/>
            <color indexed="81"/>
            <rFont val="Tahoma"/>
            <family val="2"/>
          </rPr>
          <t xml:space="preserve">Needed for tiebreaking rule A8.2
</t>
        </r>
      </text>
    </comment>
    <comment ref="AB55" authorId="0">
      <text>
        <r>
          <rPr>
            <b/>
            <sz val="10"/>
            <color indexed="81"/>
            <rFont val="Tahoma"/>
            <family val="2"/>
          </rPr>
          <t>Needed for tiebreaking Rule A8.2</t>
        </r>
      </text>
    </comment>
    <comment ref="AB56" authorId="0">
      <text>
        <r>
          <rPr>
            <b/>
            <sz val="10"/>
            <color indexed="81"/>
            <rFont val="Tahoma"/>
            <family val="2"/>
          </rPr>
          <t xml:space="preserve">Needed to rank a subset of registered boats after first week when the bye policy is applied to DNC boats and no average score is available.
</t>
        </r>
      </text>
    </comment>
    <comment ref="C62" authorId="0">
      <text>
        <r>
          <rPr>
            <b/>
            <sz val="10"/>
            <color indexed="81"/>
            <rFont val="Tahoma"/>
            <family val="2"/>
          </rPr>
          <t xml:space="preserve">These cells are used to figure the index (1-18) of the last and next to last race sailed.  That info is needed for tiebreaking.
</t>
        </r>
      </text>
    </comment>
    <comment ref="AE63" authorId="0">
      <text>
        <r>
          <rPr>
            <sz val="10"/>
            <color indexed="81"/>
            <rFont val="Tahoma"/>
            <family val="2"/>
          </rPr>
          <t xml:space="preserve">Total DNC Points are the total points that would be attributable to DNCs for each week.
</t>
        </r>
      </text>
    </comment>
    <comment ref="AK63" authorId="0">
      <text>
        <r>
          <rPr>
            <b/>
            <sz val="10"/>
            <color indexed="81"/>
            <rFont val="Tahoma"/>
            <family val="2"/>
          </rPr>
          <t xml:space="preserve">Number of DNCs are the number of DNCs scored for each week.
</t>
        </r>
      </text>
    </comment>
    <comment ref="AD66" authorId="0">
      <text>
        <r>
          <rPr>
            <sz val="10"/>
            <color indexed="81"/>
            <rFont val="Tahoma"/>
            <family val="2"/>
          </rPr>
          <t xml:space="preserve">These are indexes used to organize Standings in place order
</t>
        </r>
      </text>
    </comment>
    <comment ref="AQ66" authorId="0">
      <text>
        <r>
          <rPr>
            <sz val="10"/>
            <color indexed="81"/>
            <rFont val="Tahoma"/>
            <family val="2"/>
          </rPr>
          <t>Best Bye Week is the week number that had the greatest number of DNC points.</t>
        </r>
      </text>
    </comment>
    <comment ref="AR66" authorId="0">
      <text>
        <r>
          <rPr>
            <b/>
            <sz val="10"/>
            <color indexed="81"/>
            <rFont val="Tahoma"/>
            <family val="2"/>
          </rPr>
          <t xml:space="preserve">1st Digit # 1st
2nd Digit # 2nd
etc.
</t>
        </r>
      </text>
    </comment>
    <comment ref="AS66" authorId="0">
      <text>
        <r>
          <rPr>
            <b/>
            <sz val="10"/>
            <color indexed="81"/>
            <rFont val="Tahoma"/>
            <family val="2"/>
          </rPr>
          <t xml:space="preserve">Place by Rule A8.1 if all boats were tied.  Can be used to break any tie between any combination of boats.
</t>
        </r>
      </text>
    </comment>
    <comment ref="AV66" authorId="0">
      <text>
        <r>
          <rPr>
            <b/>
            <sz val="10"/>
            <color indexed="81"/>
            <rFont val="Tahoma"/>
            <family val="2"/>
          </rPr>
          <t xml:space="preserve">Working number to compare position in last two races
</t>
        </r>
      </text>
    </comment>
    <comment ref="AW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3.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E65" authorId="0">
      <text>
        <r>
          <rPr>
            <sz val="10"/>
            <color indexed="81"/>
            <rFont val="Tahoma"/>
            <family val="2"/>
          </rPr>
          <t xml:space="preserve">Total DNC Points are the total points that would be attributable to DNCs for each week.
</t>
        </r>
      </text>
    </comment>
    <comment ref="AK65" authorId="0">
      <text>
        <r>
          <rPr>
            <b/>
            <sz val="10"/>
            <color indexed="81"/>
            <rFont val="Tahoma"/>
            <family val="2"/>
          </rPr>
          <t xml:space="preserve">Number of DNCs are the number of DNCs scored for each week.
</t>
        </r>
      </text>
    </comment>
    <comment ref="AD66" authorId="0">
      <text>
        <r>
          <rPr>
            <sz val="10"/>
            <color indexed="81"/>
            <rFont val="Tahoma"/>
            <family val="2"/>
          </rPr>
          <t xml:space="preserve">These are indexes used to organize Standings in place order
</t>
        </r>
      </text>
    </comment>
    <comment ref="AQ66" authorId="0">
      <text>
        <r>
          <rPr>
            <sz val="10"/>
            <color indexed="81"/>
            <rFont val="Tahoma"/>
            <family val="2"/>
          </rPr>
          <t>Best Bye Week is the week number that had the greatest number of DNC points.</t>
        </r>
      </text>
    </comment>
    <comment ref="AR66" authorId="0">
      <text>
        <r>
          <rPr>
            <b/>
            <sz val="10"/>
            <color indexed="81"/>
            <rFont val="Tahoma"/>
            <family val="2"/>
          </rPr>
          <t xml:space="preserve">1st Digit # 1st
2nd Digit # 2nd
etc.
</t>
        </r>
      </text>
    </comment>
    <comment ref="AS66" authorId="0">
      <text>
        <r>
          <rPr>
            <b/>
            <sz val="10"/>
            <color indexed="81"/>
            <rFont val="Tahoma"/>
            <family val="2"/>
          </rPr>
          <t xml:space="preserve">Place by Rule A8.1 if all boats were tied.  Can be used to break any tie between any combination of boats.
</t>
        </r>
      </text>
    </comment>
    <comment ref="AV66" authorId="0">
      <text>
        <r>
          <rPr>
            <b/>
            <sz val="10"/>
            <color indexed="81"/>
            <rFont val="Tahoma"/>
            <family val="2"/>
          </rPr>
          <t xml:space="preserve">Working number to compare position in last two races
</t>
        </r>
      </text>
    </comment>
    <comment ref="AW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4.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E64" authorId="0">
      <text>
        <r>
          <rPr>
            <sz val="10"/>
            <color indexed="81"/>
            <rFont val="Tahoma"/>
            <family val="2"/>
          </rPr>
          <t xml:space="preserve">Total DNC Points are the total points that would be attributable to DNCs for each week.
</t>
        </r>
      </text>
    </comment>
    <comment ref="AK64" authorId="0">
      <text>
        <r>
          <rPr>
            <b/>
            <sz val="10"/>
            <color indexed="81"/>
            <rFont val="Tahoma"/>
            <family val="2"/>
          </rPr>
          <t xml:space="preserve">Number of DNCs are the number of DNCs scored for each week.
</t>
        </r>
      </text>
    </comment>
    <comment ref="AD67" authorId="0">
      <text>
        <r>
          <rPr>
            <sz val="10"/>
            <color indexed="81"/>
            <rFont val="Tahoma"/>
            <family val="2"/>
          </rPr>
          <t xml:space="preserve">These are indexes used to organize Standings in place order
</t>
        </r>
      </text>
    </comment>
    <comment ref="AQ67" authorId="0">
      <text>
        <r>
          <rPr>
            <sz val="10"/>
            <color indexed="81"/>
            <rFont val="Tahoma"/>
            <family val="2"/>
          </rPr>
          <t>Best Bye Week is the week number that had the greatest number of DNC points.</t>
        </r>
      </text>
    </comment>
    <comment ref="AR67" authorId="0">
      <text>
        <r>
          <rPr>
            <b/>
            <sz val="10"/>
            <color indexed="81"/>
            <rFont val="Tahoma"/>
            <family val="2"/>
          </rPr>
          <t xml:space="preserve">1st Digit # 1st
2nd Digit # 2nd
etc.
</t>
        </r>
      </text>
    </comment>
    <comment ref="AS67" authorId="0">
      <text>
        <r>
          <rPr>
            <b/>
            <sz val="10"/>
            <color indexed="81"/>
            <rFont val="Tahoma"/>
            <family val="2"/>
          </rPr>
          <t xml:space="preserve">Place by Rule A8.1 if all boats were tied.  Can be used to break any tie between any combination of boats.
</t>
        </r>
      </text>
    </comment>
    <comment ref="AV67" authorId="0">
      <text>
        <r>
          <rPr>
            <b/>
            <sz val="10"/>
            <color indexed="81"/>
            <rFont val="Tahoma"/>
            <family val="2"/>
          </rPr>
          <t xml:space="preserve">Working number to compare position in last two races
</t>
        </r>
      </text>
    </comment>
    <comment ref="AW6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5.xml><?xml version="1.0" encoding="utf-8"?>
<comments xmlns="http://schemas.openxmlformats.org/spreadsheetml/2006/main">
  <authors>
    <author>Bob</author>
  </authors>
  <commentList>
    <comment ref="AB47" authorId="0">
      <text>
        <r>
          <rPr>
            <b/>
            <sz val="10"/>
            <color indexed="81"/>
            <rFont val="Tahoma"/>
            <family val="2"/>
          </rPr>
          <t xml:space="preserve">Needed for tiebreaking rule A8.2
</t>
        </r>
      </text>
    </comment>
    <comment ref="AB48" authorId="0">
      <text>
        <r>
          <rPr>
            <b/>
            <sz val="10"/>
            <color indexed="81"/>
            <rFont val="Tahoma"/>
            <family val="2"/>
          </rPr>
          <t>Needed for tiebreaking Rule A8.2</t>
        </r>
      </text>
    </comment>
    <comment ref="AB49" authorId="0">
      <text>
        <r>
          <rPr>
            <b/>
            <sz val="10"/>
            <color indexed="81"/>
            <rFont val="Tahoma"/>
            <family val="2"/>
          </rPr>
          <t xml:space="preserve">Needed to rank a subset of registered boats after first week when the bye policy is applied to DNC boats and no average score is available.
</t>
        </r>
      </text>
    </comment>
    <comment ref="C56" authorId="0">
      <text>
        <r>
          <rPr>
            <b/>
            <sz val="10"/>
            <color indexed="81"/>
            <rFont val="Tahoma"/>
            <family val="2"/>
          </rPr>
          <t xml:space="preserve">These cells are used to figure the index (1-18) of the last and next to last race sailed.  That info is needed for tiebreaking.
</t>
        </r>
      </text>
    </comment>
    <comment ref="AF57" authorId="0">
      <text>
        <r>
          <rPr>
            <sz val="10"/>
            <color indexed="81"/>
            <rFont val="Tahoma"/>
            <family val="2"/>
          </rPr>
          <t xml:space="preserve">Total DNC Points are the total points that would be attributable to DNCs for each week.
</t>
        </r>
      </text>
    </comment>
    <comment ref="AL57" authorId="0">
      <text>
        <r>
          <rPr>
            <b/>
            <sz val="10"/>
            <color indexed="81"/>
            <rFont val="Tahoma"/>
            <family val="2"/>
          </rPr>
          <t xml:space="preserve">Number of DNCs are the number of DNCs scored for each week.
</t>
        </r>
      </text>
    </comment>
    <comment ref="AE58" authorId="0">
      <text>
        <r>
          <rPr>
            <sz val="10"/>
            <color indexed="81"/>
            <rFont val="Tahoma"/>
            <family val="2"/>
          </rPr>
          <t xml:space="preserve">These are indexes used to organize Standings in place order
</t>
        </r>
      </text>
    </comment>
    <comment ref="AR58" authorId="0">
      <text>
        <r>
          <rPr>
            <sz val="10"/>
            <color indexed="81"/>
            <rFont val="Tahoma"/>
            <family val="2"/>
          </rPr>
          <t>Best Bye Week is the week number that had the greatest number of DNC points.</t>
        </r>
      </text>
    </comment>
    <comment ref="AS58" authorId="0">
      <text>
        <r>
          <rPr>
            <b/>
            <sz val="10"/>
            <color indexed="81"/>
            <rFont val="Tahoma"/>
            <family val="2"/>
          </rPr>
          <t xml:space="preserve">1st Digit # 1st
2nd Digit # 2nd
etc.
</t>
        </r>
      </text>
    </comment>
    <comment ref="AT58" authorId="0">
      <text>
        <r>
          <rPr>
            <b/>
            <sz val="10"/>
            <color indexed="81"/>
            <rFont val="Tahoma"/>
            <family val="2"/>
          </rPr>
          <t xml:space="preserve">Place by Rule A8.1 if all boats were tied.  Can be used to break any tie between any combination of boats.
</t>
        </r>
      </text>
    </comment>
    <comment ref="AW58" authorId="0">
      <text>
        <r>
          <rPr>
            <b/>
            <sz val="10"/>
            <color indexed="81"/>
            <rFont val="Tahoma"/>
            <family val="2"/>
          </rPr>
          <t xml:space="preserve">Working number to compare position in last two races
</t>
        </r>
      </text>
    </comment>
    <comment ref="AX58"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6.xml><?xml version="1.0" encoding="utf-8"?>
<comments xmlns="http://schemas.openxmlformats.org/spreadsheetml/2006/main">
  <authors>
    <author>Bob</author>
  </authors>
  <commentList>
    <comment ref="AB58" authorId="0">
      <text>
        <r>
          <rPr>
            <b/>
            <sz val="10"/>
            <color indexed="81"/>
            <rFont val="Tahoma"/>
            <family val="2"/>
          </rPr>
          <t xml:space="preserve">Needed for tiebreaking rule A8.2
</t>
        </r>
      </text>
    </comment>
    <comment ref="AB59" authorId="0">
      <text>
        <r>
          <rPr>
            <b/>
            <sz val="10"/>
            <color indexed="81"/>
            <rFont val="Tahoma"/>
            <family val="2"/>
          </rPr>
          <t>Needed for tiebreaking Rule A8.2</t>
        </r>
      </text>
    </comment>
    <comment ref="AB60" authorId="0">
      <text>
        <r>
          <rPr>
            <b/>
            <sz val="10"/>
            <color indexed="81"/>
            <rFont val="Tahoma"/>
            <family val="2"/>
          </rPr>
          <t xml:space="preserve">Needed to rank a subset of registered boats after first week when the bye policy is applied to DNC boats and no average score is available.
</t>
        </r>
      </text>
    </comment>
    <comment ref="C72" authorId="0">
      <text>
        <r>
          <rPr>
            <b/>
            <sz val="10"/>
            <color indexed="81"/>
            <rFont val="Tahoma"/>
            <family val="2"/>
          </rPr>
          <t xml:space="preserve">These cells are used to figure the index (1-18) of the last and next to last race sailed.  That info is needed for tiebreaking.
</t>
        </r>
      </text>
    </comment>
    <comment ref="AE73" authorId="0">
      <text>
        <r>
          <rPr>
            <sz val="10"/>
            <color indexed="81"/>
            <rFont val="Tahoma"/>
            <family val="2"/>
          </rPr>
          <t xml:space="preserve">Total DNC Points are the total points that would be attributable to DNCs for each week.
</t>
        </r>
      </text>
    </comment>
    <comment ref="AK73" authorId="0">
      <text>
        <r>
          <rPr>
            <b/>
            <sz val="10"/>
            <color indexed="81"/>
            <rFont val="Tahoma"/>
            <family val="2"/>
          </rPr>
          <t xml:space="preserve">Number of DNCs are the number of DNCs scored for each week.
</t>
        </r>
      </text>
    </comment>
    <comment ref="AD74" authorId="0">
      <text>
        <r>
          <rPr>
            <sz val="10"/>
            <color indexed="81"/>
            <rFont val="Tahoma"/>
            <family val="2"/>
          </rPr>
          <t xml:space="preserve">These are indexes used to organize Standings in place order
</t>
        </r>
      </text>
    </comment>
    <comment ref="AQ74" authorId="0">
      <text>
        <r>
          <rPr>
            <sz val="10"/>
            <color indexed="81"/>
            <rFont val="Tahoma"/>
            <family val="2"/>
          </rPr>
          <t>Best Bye Week is the week number that had the greatest number of DNC points.</t>
        </r>
      </text>
    </comment>
    <comment ref="AR74" authorId="0">
      <text>
        <r>
          <rPr>
            <b/>
            <sz val="10"/>
            <color indexed="81"/>
            <rFont val="Tahoma"/>
            <family val="2"/>
          </rPr>
          <t xml:space="preserve">1st Digit # 1st
2nd Digit # 2nd
etc.
</t>
        </r>
      </text>
    </comment>
    <comment ref="AS74" authorId="0">
      <text>
        <r>
          <rPr>
            <b/>
            <sz val="10"/>
            <color indexed="81"/>
            <rFont val="Tahoma"/>
            <family val="2"/>
          </rPr>
          <t xml:space="preserve">Place by Rule A8.1 if all boats were tied.  Can be used to break any tie between any combination of boats.
</t>
        </r>
      </text>
    </comment>
    <comment ref="AV74" authorId="0">
      <text>
        <r>
          <rPr>
            <b/>
            <sz val="10"/>
            <color indexed="81"/>
            <rFont val="Tahoma"/>
            <family val="2"/>
          </rPr>
          <t xml:space="preserve">Working number to compare position in last two races
</t>
        </r>
      </text>
    </comment>
    <comment ref="AW7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sharedStrings.xml><?xml version="1.0" encoding="utf-8"?>
<sst xmlns="http://schemas.openxmlformats.org/spreadsheetml/2006/main" count="1019" uniqueCount="261">
  <si>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</si>
  <si>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</si>
  <si>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</si>
  <si>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</si>
  <si>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</si>
  <si>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</si>
  <si>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</si>
  <si>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</si>
  <si>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</si>
  <si>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</si>
  <si>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</si>
  <si>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</si>
  <si>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</si>
  <si>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</si>
  <si>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</si>
  <si>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</si>
  <si>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</si>
  <si>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</si>
  <si>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</si>
  <si>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</si>
  <si>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</si>
  <si>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</si>
  <si>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</si>
  <si>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</si>
  <si>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</si>
  <si>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</si>
  <si>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</si>
  <si>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</si>
  <si>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</si>
  <si>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</si>
  <si>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</si>
  <si>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</si>
  <si>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</si>
  <si>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</si>
  <si>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</si>
  <si>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</si>
  <si>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</si>
  <si>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</si>
  <si>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</si>
  <si>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</si>
  <si>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</si>
  <si>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</si>
  <si>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</si>
  <si>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</si>
  <si>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</si>
  <si>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</si>
  <si>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</si>
  <si>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</si>
  <si>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</si>
  <si>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</si>
  <si>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</si>
  <si>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</si>
  <si>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</si>
  <si>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</si>
  <si>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</si>
  <si>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</si>
  <si>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</si>
  <si>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</si>
  <si>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</si>
  <si>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</si>
  <si>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</si>
  <si>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</si>
  <si>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</si>
  <si>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</si>
  <si>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</si>
  <si>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</si>
  <si>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</si>
  <si>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</si>
  <si>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</si>
  <si>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</si>
  <si>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</si>
  <si>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</si>
  <si>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</si>
  <si>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</si>
  <si>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</si>
  <si>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</si>
  <si>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</si>
  <si>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</si>
  <si>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</si>
  <si>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</si>
  <si>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</si>
  <si>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</si>
  <si>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</si>
  <si>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</si>
  <si>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</si>
  <si>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Blais</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</si>
  <si>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</si>
  <si>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</si>
  <si>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</si>
  <si>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</si>
  <si>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</si>
  <si>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</si>
  <si>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</si>
  <si>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</si>
  <si>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</si>
  <si>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dnf</t>
  </si>
  <si>
    <t>Boat of the Year</t>
  </si>
  <si>
    <t>Spring</t>
  </si>
  <si>
    <t>Fall</t>
  </si>
  <si>
    <t>Summer Series</t>
  </si>
  <si>
    <t>Must be sorted by Hull # for Mentor Calcs</t>
  </si>
  <si>
    <t>comment-text</t>
  </si>
  <si>
    <t>week# (0 = overall)</t>
  </si>
  <si>
    <t>J-Jamboree</t>
  </si>
  <si>
    <t>Bow</t>
  </si>
  <si>
    <t>The Office</t>
  </si>
  <si>
    <t>Spank Me</t>
  </si>
  <si>
    <t>Angry Chameleon</t>
  </si>
  <si>
    <t>Crush</t>
  </si>
  <si>
    <t>Dragonfly</t>
  </si>
  <si>
    <t>Moosetaken Identity</t>
  </si>
  <si>
    <t>Allow Byes</t>
  </si>
  <si>
    <t>(must be TRUE of FALSE)</t>
  </si>
  <si>
    <t>`</t>
  </si>
  <si>
    <t>Position</t>
  </si>
  <si>
    <t xml:space="preserve">  date -- &gt;</t>
  </si>
  <si>
    <t>Enter bow numbers in order of finish in the columns below</t>
  </si>
  <si>
    <t>Enter dates of races in the yellow row</t>
  </si>
  <si>
    <r>
      <t xml:space="preserve">Enter data only in the yellow or light blue (codes only) or </t>
    </r>
    <r>
      <rPr>
        <b/>
        <sz val="10"/>
        <rFont val="Arial"/>
        <family val="2"/>
      </rPr>
      <t>'from RC' worksheet areas</t>
    </r>
    <r>
      <rPr>
        <sz val="10"/>
        <rFont val="Arial"/>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</si>
  <si>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optional comment-text displayed on the web</t>
  </si>
  <si>
    <t>Series Scoring</t>
  </si>
  <si>
    <t>appendix A</t>
  </si>
  <si>
    <t>appendix A or j80fleet1</t>
  </si>
  <si>
    <t>Some "random" results to use for testing, perhaps</t>
  </si>
  <si>
    <t>checksum</t>
  </si>
  <si>
    <t>Tuneup</t>
  </si>
  <si>
    <t>Stercus Accidit</t>
  </si>
  <si>
    <t>Spring Series</t>
  </si>
  <si>
    <t>Non-place finishes (dnf/dnc/ocs, etc.) need to be manually (as codes) entered in the jamboree worksheet, not here.</t>
  </si>
  <si>
    <t>TLX finishes, if any need to be entered as a number in the jamboree worksheet.</t>
  </si>
  <si>
    <t>Jamboree</t>
  </si>
  <si>
    <t>Fall Series</t>
  </si>
  <si>
    <t>Summer</t>
  </si>
  <si>
    <t>Forecheck</t>
  </si>
  <si>
    <t>NO BYES, NO TIE BREAKING FOR BOTY</t>
  </si>
  <si>
    <t>LaVin/Rochlis&lt;br /&gt;Gilford, NH</t>
  </si>
  <si>
    <t>Brian &amp; Kristen Robinson&lt;br /&gt;Annapolis, MD</t>
  </si>
  <si>
    <t>Bob Knowles&lt;br /&gt;Meredith, NH</t>
  </si>
  <si>
    <t>Argo</t>
  </si>
  <si>
    <t>Guy Nickerson&lt;br /&gt;Gilford, NH</t>
  </si>
  <si>
    <t>Mark and Tara Gorman&lt;br /&gt;Cranford, NJ</t>
  </si>
  <si>
    <t>David Stowe&lt;br /&gt;Gilford, NH</t>
  </si>
  <si>
    <t>Church Key</t>
  </si>
  <si>
    <t>Chris Chadwick&lt;br /&gt;Island Heights, NJ</t>
  </si>
  <si>
    <t>Kevin Hayes/Jeff Kirchhoff&lt;br /&gt;Gilford, NH</t>
  </si>
  <si>
    <t>Robert Dempsey&lt;br /&gt;Wolfeboro, NH</t>
  </si>
  <si>
    <t>Fast Company</t>
  </si>
  <si>
    <t>Peter McBride&lt;br /&gt;Montreal, Quebec</t>
  </si>
  <si>
    <t>Martin Olsen&lt;br /&gt;Malletts Bay, VT</t>
  </si>
  <si>
    <t>tom scott&lt;br /&gt;gilford, NH</t>
  </si>
  <si>
    <t>Les Beckwith&lt;br /&gt;Wolfeboro, NH</t>
  </si>
  <si>
    <t>Tom Mullen&lt;br /&gt;Gilford, NH</t>
  </si>
  <si>
    <t>CHRISTE</t>
  </si>
  <si>
    <t>John DiMatteo&lt;br /&gt;Centerpo, NY</t>
  </si>
  <si>
    <t>Overachiever</t>
  </si>
  <si>
    <t>Kenny Harvey/Chris Small&lt;br /&gt;Beverly, MA</t>
  </si>
  <si>
    <t>Jesse Thompson&lt;br /&gt;Gilford, NH</t>
  </si>
  <si>
    <t>Chris Johnson&lt;br /&gt;Annapolis, MD</t>
  </si>
  <si>
    <t>Boom Boom</t>
  </si>
  <si>
    <t>Michel FORGET&lt;br /&gt;Montréal, Qc</t>
  </si>
  <si>
    <t>Ed Sonn&lt;br /&gt;Braun Bay, NH</t>
  </si>
  <si>
    <t>USA 1001</t>
  </si>
  <si>
    <t>Kerry Klingler&lt;br /&gt;Larchmont, NY</t>
  </si>
  <si>
    <t>Paul Delgado/Ed Philpot&lt;br /&gt;Laconia N.H.</t>
  </si>
  <si>
    <t>William W. Higgins Jr.&lt;br /&gt;Alton, NH</t>
  </si>
  <si>
    <t>Robert Limoggio&lt;br /&gt;New York, New York</t>
  </si>
  <si>
    <t>Tempus Fugit</t>
  </si>
  <si>
    <t>Andrew Macken&lt;br /&gt;Barrington, RI</t>
  </si>
  <si>
    <t>(should be the same for each race unless there is an ocs/dnf/etc.)</t>
  </si>
  <si>
    <t>Misty Two Six</t>
  </si>
  <si>
    <t>Don Sibson&lt;br /&gt;Gilford, NH</t>
  </si>
  <si>
    <t>Jason C. Blais&lt;br /&gt;Gilford, NH</t>
  </si>
  <si>
    <t>Verify the checksums at the bottom. All races with the same finishers should have the same checksum. It should only be</t>
  </si>
  <si>
    <t>different if there are non-placing boats (OCS/DNF, etc.)</t>
  </si>
  <si>
    <t>Suggestion: in the  'from RC jamboree' worksheet enter bow or sail #'s in order of finish.</t>
  </si>
  <si>
    <t>Fix and #NA errors with codes as needed (DNC, OCS, etc.)</t>
  </si>
  <si>
    <t>Then replicate the formula below (in first table -- blue) to the right for each race.</t>
  </si>
  <si>
    <t xml:space="preserve">Results will be in below in the teal/aqua table </t>
  </si>
  <si>
    <t>6 dnc</t>
  </si>
  <si>
    <t>Paul Rendich</t>
  </si>
  <si>
    <t>23 dnf</t>
  </si>
  <si>
    <t>17 dnc</t>
  </si>
  <si>
    <t>2 ocs</t>
  </si>
  <si>
    <t>3 ocs</t>
  </si>
  <si>
    <t>16 ocs</t>
  </si>
  <si>
    <t>5 ocs</t>
  </si>
  <si>
    <t>28 ocs</t>
  </si>
  <si>
    <t>6 dns</t>
  </si>
  <si>
    <t>22 dns</t>
  </si>
  <si>
    <t>27 dns</t>
  </si>
  <si>
    <t>Clipper</t>
  </si>
  <si>
    <t>Man Tie-Break</t>
  </si>
  <si>
    <t>Race data by bow</t>
  </si>
  <si>
    <t>Race Data by Sail</t>
  </si>
  <si>
    <t>non-finishers:</t>
  </si>
  <si>
    <t>Sorted by Sail #</t>
  </si>
  <si>
    <t>Sorted by Bow #</t>
  </si>
  <si>
    <t>Sail</t>
  </si>
  <si>
    <t>He's Baaack!</t>
  </si>
  <si>
    <t>Shamrock VI</t>
  </si>
  <si>
    <t>Sole Survivor</t>
  </si>
  <si>
    <t>Coneys</t>
  </si>
  <si>
    <t>This is from 2007</t>
  </si>
  <si>
    <t>Pressure</t>
  </si>
  <si>
    <t>Panic-A-Track</t>
  </si>
  <si>
    <t>Gilchrist</t>
  </si>
  <si>
    <t>Manual Tie Break</t>
  </si>
  <si>
    <t>Boats Finishing</t>
  </si>
  <si>
    <t>Week # --&gt;</t>
  </si>
  <si>
    <t>J. Thompson</t>
  </si>
  <si>
    <t>manual tie break</t>
  </si>
  <si>
    <t>Manual Tie Beaks</t>
  </si>
  <si>
    <t>by adding pts to total</t>
  </si>
  <si>
    <t>overide place index</t>
  </si>
  <si>
    <t>Boats racing</t>
  </si>
  <si>
    <t>Copy only registered boatstto blew from the boat list worksheet</t>
  </si>
  <si>
    <t>(hack: if only one race that is last and next best)</t>
  </si>
  <si>
    <t>Checksum</t>
  </si>
  <si>
    <t>(Should only differ per night if different boats participate)</t>
  </si>
  <si>
    <t>DO NOT USE COMMAS IN THE COMMENTS</t>
  </si>
  <si>
    <t>Blues Power</t>
  </si>
  <si>
    <t>Morrison</t>
  </si>
  <si>
    <t>Bad Dog</t>
  </si>
  <si>
    <t>C. Nickerson</t>
  </si>
  <si>
    <t>G/W Nickerson</t>
  </si>
  <si>
    <t>tlx</t>
  </si>
  <si>
    <t>G./W. Nickerson</t>
  </si>
  <si>
    <t>Boats Starting +OCS</t>
  </si>
  <si>
    <t># of boats</t>
  </si>
  <si>
    <t>(RC typod 249 as 248)</t>
  </si>
  <si>
    <t>G. Nickerson</t>
  </si>
  <si>
    <t>(591 was entered as 16 b/c Mullen was using an old sail)</t>
  </si>
  <si>
    <t>484 OCS</t>
  </si>
  <si>
    <t>ocs</t>
  </si>
  <si>
    <t>1151 protesting 1153 (R1); 1153 protesting 1151 (R2)</t>
  </si>
  <si>
    <t>Race called because no boat finished within the time limit.</t>
  </si>
  <si>
    <t>raf</t>
  </si>
  <si>
    <t>591 RAF, was 7th</t>
  </si>
  <si>
    <t>249 tlx</t>
  </si>
  <si>
    <t>1153 TLX</t>
  </si>
  <si>
    <t>249 TLX</t>
  </si>
  <si>
    <t>484 TLX</t>
  </si>
  <si>
    <t>1325 TLX</t>
  </si>
  <si>
    <t>Boat 82 protests boat 16</t>
  </si>
  <si>
    <t>no wind</t>
  </si>
  <si>
    <t>dsq</t>
  </si>
  <si>
    <t>16/591 disqualified</t>
  </si>
  <si>
    <t>16/591 had been 4th</t>
  </si>
  <si>
    <t>2013: fix G6 to be consistent or fix others to be the same</t>
  </si>
  <si>
    <t>issue is TLX after a boat is DSQ; should TLX scores be improved</t>
  </si>
  <si>
    <t>82 protests 16/591; 16/591 disqualified (was 4).</t>
  </si>
  <si>
    <t>485 TLX</t>
  </si>
  <si>
    <t>588 TLX</t>
  </si>
  <si>
    <t>676 TLX</t>
  </si>
  <si>
    <t>More Gostosa</t>
  </si>
  <si>
    <t>Boats registered but DNC; add back when they have a score beyond the first night</t>
  </si>
  <si>
    <t>1st race Boat 591 is protesting boat 82</t>
  </si>
  <si>
    <t>Philpot</t>
  </si>
  <si>
    <t>manual</t>
  </si>
  <si>
    <t>tie break</t>
  </si>
  <si>
    <t>dnc-no-bye</t>
  </si>
</sst>
</file>

<file path=xl/styles.xml><?xml version="1.0" encoding="utf-8"?>
<styleSheet xmlns="http://schemas.openxmlformats.org/spreadsheetml/2006/main">
  <numFmts count="9">
    <numFmt numFmtId="43" formatCode="_(* #,##0.00_);_(* \(#,##0.00\);_(* &quot;-&quot;??_);_(@_)"/>
    <numFmt numFmtId="164" formatCode="m/d"/>
    <numFmt numFmtId="165" formatCode="##"/>
    <numFmt numFmtId="166" formatCode="###"/>
    <numFmt numFmtId="167" formatCode="###.#"/>
    <numFmt numFmtId="168" formatCode="################"/>
    <numFmt numFmtId="169" formatCode="m/dd"/>
    <numFmt numFmtId="170" formatCode="_(* #,##0_);_(* \(#,##0\);_(* &quot;-&quot;??_);_(@_)"/>
    <numFmt numFmtId="171" formatCode="###.0"/>
  </numFmts>
  <fonts count="19">
    <font>
      <sz val="10"/>
      <name val="Arial"/>
    </font>
    <font>
      <sz val="10"/>
      <name val="Arial"/>
    </font>
    <font>
      <sz val="8"/>
      <color indexed="60"/>
      <name val="Arial"/>
      <family val="2"/>
    </font>
    <font>
      <b/>
      <sz val="14"/>
      <name val="Arial"/>
      <family val="2"/>
    </font>
    <font>
      <sz val="10"/>
      <color indexed="10"/>
      <name val="Arial"/>
      <family val="2"/>
    </font>
    <font>
      <sz val="10"/>
      <color indexed="81"/>
      <name val="Tahoma"/>
      <family val="2"/>
    </font>
    <font>
      <b/>
      <sz val="10"/>
      <color indexed="81"/>
      <name val="Tahoma"/>
      <family val="2"/>
    </font>
    <font>
      <sz val="18"/>
      <name val="Arial"/>
      <family val="2"/>
    </font>
    <font>
      <b/>
      <sz val="10"/>
      <name val="Arial"/>
      <family val="2"/>
    </font>
    <font>
      <b/>
      <sz val="22"/>
      <name val="Arial"/>
      <family val="2"/>
    </font>
    <font>
      <b/>
      <sz val="18"/>
      <name val="Arial"/>
      <family val="2"/>
    </font>
    <font>
      <b/>
      <sz val="20"/>
      <name val="Arial"/>
      <family val="2"/>
    </font>
    <font>
      <sz val="8"/>
      <name val="Arial"/>
      <family val="2"/>
    </font>
    <font>
      <b/>
      <sz val="12"/>
      <name val="Arial"/>
      <family val="2"/>
    </font>
    <font>
      <sz val="10"/>
      <name val="Arial"/>
      <family val="2"/>
    </font>
    <font>
      <sz val="22"/>
      <name val="Arial"/>
      <family val="2"/>
    </font>
    <font>
      <sz val="28"/>
      <color rgb="FFFF0000"/>
      <name val="Arial"/>
      <family val="2"/>
    </font>
    <font>
      <sz val="18"/>
      <color theme="3" tint="0.39997558519241921"/>
      <name val="Arial"/>
      <family val="2"/>
    </font>
    <font>
      <sz val="24"/>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54">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Continuous"/>
    </xf>
    <xf numFmtId="0" fontId="0" fillId="0" borderId="0" xfId="0" applyAlignment="1">
      <alignment horizontal="centerContinuous"/>
    </xf>
    <xf numFmtId="165"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3" borderId="0" xfId="0" applyFill="1"/>
    <xf numFmtId="16" fontId="0" fillId="0" borderId="0" xfId="0" applyNumberFormat="1"/>
    <xf numFmtId="0" fontId="0" fillId="0" borderId="0" xfId="0" applyFill="1" applyAlignment="1">
      <alignment horizontal="center"/>
    </xf>
    <xf numFmtId="0" fontId="0" fillId="4" borderId="0" xfId="0" applyFill="1"/>
    <xf numFmtId="0" fontId="4" fillId="4" borderId="0" xfId="0" applyFont="1" applyFill="1"/>
    <xf numFmtId="166" fontId="0" fillId="0" borderId="0" xfId="0" applyNumberFormat="1"/>
    <xf numFmtId="0" fontId="0" fillId="0" borderId="1" xfId="0" applyBorder="1"/>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Continuous"/>
    </xf>
    <xf numFmtId="0" fontId="0" fillId="0" borderId="1" xfId="0" applyBorder="1" applyAlignment="1">
      <alignment horizontal="centerContinuous"/>
    </xf>
    <xf numFmtId="0" fontId="0" fillId="0" borderId="4" xfId="0" applyBorder="1" applyAlignment="1">
      <alignment horizontal="centerContinuous"/>
    </xf>
    <xf numFmtId="0" fontId="0" fillId="0" borderId="5" xfId="0" applyBorder="1"/>
    <xf numFmtId="0" fontId="0" fillId="0" borderId="6" xfId="0" applyBorder="1"/>
    <xf numFmtId="166" fontId="0" fillId="0" borderId="7" xfId="0" applyNumberFormat="1" applyBorder="1" applyAlignment="1">
      <alignment horizontal="center"/>
    </xf>
    <xf numFmtId="166" fontId="0" fillId="0" borderId="0"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166" fontId="0" fillId="0" borderId="2" xfId="0" applyNumberFormat="1" applyBorder="1" applyAlignment="1">
      <alignment horizontal="center"/>
    </xf>
    <xf numFmtId="166"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165" fontId="0" fillId="0" borderId="10" xfId="0" applyNumberFormat="1" applyBorder="1" applyAlignment="1">
      <alignment horizontal="center"/>
    </xf>
    <xf numFmtId="166" fontId="0" fillId="0" borderId="10" xfId="0" applyNumberFormat="1" applyBorder="1"/>
    <xf numFmtId="166" fontId="0" fillId="0" borderId="10" xfId="0" applyNumberFormat="1" applyBorder="1" applyAlignment="1">
      <alignment horizontal="center"/>
    </xf>
    <xf numFmtId="0" fontId="0" fillId="0" borderId="0" xfId="0" applyBorder="1"/>
    <xf numFmtId="166" fontId="0" fillId="0" borderId="0" xfId="0" applyNumberFormat="1" applyFill="1" applyBorder="1" applyAlignment="1">
      <alignment horizontal="center"/>
    </xf>
    <xf numFmtId="168" fontId="0" fillId="0" borderId="10" xfId="0" applyNumberFormat="1" applyBorder="1"/>
    <xf numFmtId="0" fontId="0" fillId="0" borderId="10" xfId="0" applyFill="1" applyBorder="1" applyAlignment="1">
      <alignment horizontal="center"/>
    </xf>
    <xf numFmtId="0" fontId="0" fillId="0" borderId="9" xfId="0" applyFill="1" applyBorder="1" applyAlignment="1">
      <alignment horizontal="center"/>
    </xf>
    <xf numFmtId="166" fontId="0" fillId="0" borderId="11" xfId="0" applyNumberFormat="1" applyBorder="1" applyAlignment="1">
      <alignment horizontal="center"/>
    </xf>
    <xf numFmtId="0" fontId="0" fillId="5" borderId="15" xfId="0" applyFill="1" applyBorder="1" applyAlignment="1" applyProtection="1">
      <alignment horizontal="center"/>
      <protection locked="0"/>
    </xf>
    <xf numFmtId="167" fontId="0" fillId="0" borderId="10" xfId="0" applyNumberFormat="1" applyBorder="1"/>
    <xf numFmtId="167" fontId="0" fillId="0" borderId="10" xfId="0" applyNumberFormat="1" applyBorder="1" applyAlignment="1">
      <alignment horizontal="center"/>
    </xf>
    <xf numFmtId="166" fontId="0" fillId="6" borderId="15" xfId="0" applyNumberFormat="1" applyFill="1" applyBorder="1" applyAlignment="1">
      <alignment horizontal="center"/>
    </xf>
    <xf numFmtId="167" fontId="0" fillId="6" borderId="15" xfId="0" applyNumberFormat="1" applyFill="1" applyBorder="1" applyAlignment="1">
      <alignment horizontal="center"/>
    </xf>
    <xf numFmtId="0" fontId="0" fillId="6" borderId="15" xfId="0" applyFill="1" applyBorder="1" applyAlignment="1">
      <alignment horizontal="center"/>
    </xf>
    <xf numFmtId="0" fontId="0" fillId="6" borderId="15" xfId="0" applyFill="1" applyBorder="1"/>
    <xf numFmtId="0" fontId="0" fillId="0" borderId="0" xfId="0" applyFill="1" applyBorder="1"/>
    <xf numFmtId="0" fontId="0" fillId="7" borderId="15" xfId="0" applyFill="1" applyBorder="1"/>
    <xf numFmtId="0" fontId="0" fillId="7" borderId="15" xfId="0" applyFill="1" applyBorder="1" applyAlignment="1">
      <alignment horizontal="center"/>
    </xf>
    <xf numFmtId="166" fontId="0" fillId="7" borderId="15" xfId="0" applyNumberFormat="1" applyFill="1" applyBorder="1" applyAlignment="1">
      <alignment horizontal="center"/>
    </xf>
    <xf numFmtId="167" fontId="0" fillId="7" borderId="15" xfId="0" applyNumberFormat="1" applyFill="1" applyBorder="1" applyAlignment="1">
      <alignment horizontal="center"/>
    </xf>
    <xf numFmtId="0" fontId="0" fillId="0" borderId="1" xfId="0" applyFill="1" applyBorder="1"/>
    <xf numFmtId="164" fontId="0" fillId="0" borderId="0" xfId="0" applyNumberFormat="1" applyBorder="1" applyAlignment="1">
      <alignment horizontal="center"/>
    </xf>
    <xf numFmtId="0" fontId="0" fillId="0" borderId="0" xfId="0" applyBorder="1" applyAlignment="1">
      <alignment horizontal="center"/>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2" xfId="0" applyFill="1" applyBorder="1" applyAlignment="1" applyProtection="1">
      <alignment horizontal="center"/>
      <protection locked="0"/>
    </xf>
    <xf numFmtId="164" fontId="0" fillId="0" borderId="24" xfId="0" applyNumberFormat="1" applyBorder="1" applyAlignment="1">
      <alignment horizontal="centerContinuous"/>
    </xf>
    <xf numFmtId="164" fontId="0" fillId="0" borderId="25" xfId="0" applyNumberForma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64" fontId="0" fillId="0" borderId="26" xfId="0" applyNumberFormat="1" applyBorder="1" applyAlignment="1">
      <alignment horizontal="centerContinuous"/>
    </xf>
    <xf numFmtId="16" fontId="0" fillId="0" borderId="24" xfId="0" applyNumberFormat="1" applyBorder="1" applyAlignment="1">
      <alignment horizontal="centerContinuous"/>
    </xf>
    <xf numFmtId="0" fontId="0" fillId="5" borderId="15"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left"/>
    </xf>
    <xf numFmtId="0" fontId="0" fillId="5" borderId="12" xfId="0" applyFill="1" applyBorder="1" applyAlignment="1">
      <alignment horizontal="left"/>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xf numFmtId="0" fontId="0" fillId="5" borderId="19"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9"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5" borderId="33" xfId="0" applyFill="1" applyBorder="1" applyAlignment="1">
      <alignment horizontal="center"/>
    </xf>
    <xf numFmtId="0" fontId="0" fillId="5" borderId="11" xfId="0" applyFill="1" applyBorder="1" applyAlignment="1">
      <alignment horizontal="left"/>
    </xf>
    <xf numFmtId="0" fontId="0" fillId="5" borderId="5" xfId="0" applyFill="1" applyBorder="1" applyAlignment="1">
      <alignment horizontal="left"/>
    </xf>
    <xf numFmtId="0" fontId="0" fillId="5" borderId="33"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lignment horizontal="center"/>
    </xf>
    <xf numFmtId="0" fontId="0" fillId="5" borderId="17" xfId="0" applyFill="1" applyBorder="1" applyAlignment="1">
      <alignment horizontal="left"/>
    </xf>
    <xf numFmtId="0" fontId="0" fillId="5" borderId="35" xfId="0" applyFill="1" applyBorder="1" applyAlignment="1">
      <alignment horizontal="left"/>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2" xfId="0" applyFill="1" applyBorder="1" applyAlignment="1">
      <alignment horizontal="left"/>
    </xf>
    <xf numFmtId="0" fontId="0" fillId="5" borderId="29" xfId="0" applyFill="1" applyBorder="1" applyAlignment="1">
      <alignment horizontal="left"/>
    </xf>
    <xf numFmtId="0" fontId="0" fillId="5" borderId="37" xfId="0" applyFill="1" applyBorder="1" applyAlignment="1">
      <alignment horizontal="center"/>
    </xf>
    <xf numFmtId="0" fontId="0" fillId="5" borderId="9" xfId="0" applyFill="1" applyBorder="1" applyAlignment="1">
      <alignment horizontal="left"/>
    </xf>
    <xf numFmtId="0" fontId="0" fillId="5" borderId="3" xfId="0" applyFill="1" applyBorder="1" applyAlignment="1">
      <alignment horizontal="left"/>
    </xf>
    <xf numFmtId="0" fontId="0" fillId="5" borderId="3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9"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35" xfId="0" applyFill="1" applyBorder="1" applyAlignment="1">
      <alignment horizontal="center"/>
    </xf>
    <xf numFmtId="164" fontId="0" fillId="2" borderId="0" xfId="0" applyNumberFormat="1" applyFill="1" applyAlignment="1">
      <alignment horizontal="center"/>
    </xf>
    <xf numFmtId="0" fontId="7" fillId="0" borderId="0" xfId="0" applyFont="1" applyAlignment="1">
      <alignment horizontal="centerContinuous"/>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0" fillId="0" borderId="0" xfId="0" applyAlignment="1">
      <alignment horizontal="left"/>
    </xf>
    <xf numFmtId="169" fontId="0" fillId="2" borderId="39" xfId="0" applyNumberFormat="1" applyFill="1" applyBorder="1" applyAlignment="1">
      <alignment horizontal="center"/>
    </xf>
    <xf numFmtId="169" fontId="0" fillId="2" borderId="32" xfId="0" applyNumberFormat="1" applyFill="1" applyBorder="1" applyAlignment="1">
      <alignment horizontal="center"/>
    </xf>
    <xf numFmtId="169" fontId="0" fillId="2" borderId="40" xfId="0" applyNumberFormat="1" applyFill="1" applyBorder="1" applyAlignment="1">
      <alignment horizontal="center"/>
    </xf>
    <xf numFmtId="169" fontId="0" fillId="2" borderId="31" xfId="0" applyNumberFormat="1" applyFill="1" applyBorder="1" applyAlignment="1">
      <alignment horizontal="center"/>
    </xf>
    <xf numFmtId="169" fontId="0" fillId="2" borderId="41" xfId="0" applyNumberFormat="1" applyFill="1" applyBorder="1" applyAlignment="1">
      <alignment horizontal="center"/>
    </xf>
    <xf numFmtId="0" fontId="0" fillId="0" borderId="0" xfId="0" applyAlignment="1">
      <alignment vertical="top"/>
    </xf>
    <xf numFmtId="0" fontId="8" fillId="0" borderId="0" xfId="0" applyFont="1" applyAlignment="1">
      <alignment horizontal="center"/>
    </xf>
    <xf numFmtId="0" fontId="8" fillId="0" borderId="0" xfId="0" applyFont="1" applyAlignment="1">
      <alignment horizontal="left"/>
    </xf>
    <xf numFmtId="1" fontId="0" fillId="0" borderId="0" xfId="0" applyNumberFormat="1"/>
    <xf numFmtId="0" fontId="0" fillId="5" borderId="35" xfId="0" applyFill="1" applyBorder="1" applyAlignment="1">
      <alignment horizontal="left" wrapText="1"/>
    </xf>
    <xf numFmtId="0" fontId="0" fillId="5" borderId="12" xfId="0" applyFill="1" applyBorder="1" applyAlignment="1">
      <alignment horizontal="left" wrapText="1"/>
    </xf>
    <xf numFmtId="0" fontId="0" fillId="5" borderId="29" xfId="0" applyFill="1" applyBorder="1" applyAlignment="1">
      <alignment horizontal="center" wrapText="1"/>
    </xf>
    <xf numFmtId="0" fontId="0" fillId="5" borderId="5" xfId="0" applyFill="1" applyBorder="1" applyAlignment="1">
      <alignment horizontal="left" wrapText="1"/>
    </xf>
    <xf numFmtId="0" fontId="0" fillId="5" borderId="3" xfId="0" applyFill="1" applyBorder="1" applyAlignment="1">
      <alignment horizontal="left" wrapText="1"/>
    </xf>
    <xf numFmtId="0" fontId="0" fillId="5" borderId="29" xfId="0" applyFill="1" applyBorder="1" applyAlignment="1">
      <alignment horizontal="left" wrapText="1"/>
    </xf>
    <xf numFmtId="0" fontId="0" fillId="5" borderId="12" xfId="0" applyFill="1" applyBorder="1" applyAlignment="1">
      <alignment horizontal="center" wrapText="1"/>
    </xf>
    <xf numFmtId="0" fontId="0" fillId="5" borderId="3" xfId="0" applyFill="1" applyBorder="1" applyAlignment="1">
      <alignment horizontal="center" wrapText="1"/>
    </xf>
    <xf numFmtId="0" fontId="0" fillId="5" borderId="35" xfId="0" applyFill="1" applyBorder="1" applyAlignment="1">
      <alignment horizontal="center" wrapText="1"/>
    </xf>
    <xf numFmtId="0" fontId="9" fillId="0" borderId="0" xfId="0" applyFont="1"/>
    <xf numFmtId="0" fontId="0" fillId="2" borderId="0" xfId="0" applyFill="1" applyAlignment="1">
      <alignment horizontal="left"/>
    </xf>
    <xf numFmtId="0" fontId="8" fillId="0" borderId="0" xfId="0" applyFont="1"/>
    <xf numFmtId="14" fontId="0" fillId="0" borderId="0" xfId="0" applyNumberFormat="1"/>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left" vertical="center"/>
    </xf>
    <xf numFmtId="0" fontId="0" fillId="0" borderId="15" xfId="0" applyBorder="1" applyAlignment="1">
      <alignment horizontal="center"/>
    </xf>
    <xf numFmtId="169" fontId="0" fillId="2" borderId="15" xfId="0" applyNumberFormat="1" applyFill="1" applyBorder="1" applyAlignment="1">
      <alignment horizontal="center"/>
    </xf>
    <xf numFmtId="169" fontId="0" fillId="2" borderId="15" xfId="0" applyNumberFormat="1" applyFill="1" applyBorder="1" applyAlignment="1">
      <alignment horizontal="left"/>
    </xf>
    <xf numFmtId="0" fontId="0" fillId="0" borderId="0" xfId="0" applyNumberFormat="1"/>
    <xf numFmtId="0" fontId="13" fillId="0" borderId="0" xfId="0" applyFont="1"/>
    <xf numFmtId="169" fontId="0" fillId="0" borderId="39" xfId="0" quotePrefix="1" applyNumberFormat="1" applyFill="1" applyBorder="1" applyAlignment="1">
      <alignment horizontal="center"/>
    </xf>
    <xf numFmtId="0" fontId="0" fillId="0" borderId="32" xfId="0" applyBorder="1" applyAlignment="1">
      <alignment horizontal="left"/>
    </xf>
    <xf numFmtId="0" fontId="8" fillId="0" borderId="0" xfId="0" applyFont="1" applyAlignment="1">
      <alignment horizontal="right"/>
    </xf>
    <xf numFmtId="0" fontId="0" fillId="0" borderId="31" xfId="0" applyBorder="1" applyAlignment="1">
      <alignment horizontal="right"/>
    </xf>
    <xf numFmtId="0" fontId="0" fillId="5" borderId="16" xfId="0" applyFill="1" applyBorder="1" applyAlignment="1">
      <alignment horizontal="right"/>
    </xf>
    <xf numFmtId="0" fontId="0" fillId="5" borderId="19" xfId="0" applyFill="1" applyBorder="1" applyAlignment="1">
      <alignment horizontal="right"/>
    </xf>
    <xf numFmtId="0" fontId="0" fillId="5" borderId="21" xfId="0" applyFill="1" applyBorder="1" applyAlignment="1">
      <alignment horizontal="right"/>
    </xf>
    <xf numFmtId="0" fontId="0" fillId="5" borderId="33" xfId="0" applyFill="1" applyBorder="1" applyAlignment="1">
      <alignment horizontal="right"/>
    </xf>
    <xf numFmtId="0" fontId="0" fillId="5" borderId="37" xfId="0" applyFill="1" applyBorder="1" applyAlignment="1">
      <alignment horizontal="right"/>
    </xf>
    <xf numFmtId="0" fontId="0" fillId="0" borderId="2" xfId="0" applyBorder="1" applyAlignment="1">
      <alignment horizontal="right"/>
    </xf>
    <xf numFmtId="0" fontId="0" fillId="6" borderId="15" xfId="0" applyFill="1" applyBorder="1" applyAlignment="1">
      <alignment horizontal="right"/>
    </xf>
    <xf numFmtId="0" fontId="0" fillId="0" borderId="0" xfId="0" applyBorder="1" applyAlignment="1">
      <alignment horizontal="right"/>
    </xf>
    <xf numFmtId="0" fontId="0" fillId="7" borderId="15" xfId="0" applyFill="1" applyBorder="1" applyAlignment="1">
      <alignment horizontal="right"/>
    </xf>
    <xf numFmtId="0" fontId="0" fillId="0" borderId="15" xfId="0" applyBorder="1"/>
    <xf numFmtId="1" fontId="0" fillId="0" borderId="15" xfId="0" applyNumberFormat="1" applyBorder="1"/>
    <xf numFmtId="16" fontId="0" fillId="2" borderId="15" xfId="0" applyNumberFormat="1" applyFill="1" applyBorder="1"/>
    <xf numFmtId="0" fontId="0" fillId="4" borderId="15" xfId="0" applyFill="1" applyBorder="1"/>
    <xf numFmtId="0" fontId="0" fillId="3" borderId="15" xfId="0" applyFill="1" applyBorder="1"/>
    <xf numFmtId="0" fontId="0" fillId="0" borderId="15" xfId="0" applyFill="1" applyBorder="1"/>
    <xf numFmtId="0" fontId="10" fillId="0" borderId="0" xfId="0" applyFont="1" applyAlignment="1">
      <alignment vertical="top"/>
    </xf>
    <xf numFmtId="0" fontId="0" fillId="0" borderId="2" xfId="0" applyBorder="1" applyAlignment="1">
      <alignment wrapText="1"/>
    </xf>
    <xf numFmtId="0" fontId="14" fillId="6" borderId="15" xfId="0" applyFont="1" applyFill="1" applyBorder="1" applyAlignment="1">
      <alignment horizontal="right"/>
    </xf>
    <xf numFmtId="0" fontId="14" fillId="6" borderId="15" xfId="0" applyFont="1" applyFill="1" applyBorder="1"/>
    <xf numFmtId="166" fontId="14" fillId="6" borderId="15" xfId="0" applyNumberFormat="1" applyFont="1" applyFill="1" applyBorder="1" applyAlignment="1">
      <alignment horizontal="center"/>
    </xf>
    <xf numFmtId="0" fontId="8" fillId="0" borderId="0" xfId="0" applyFont="1" applyAlignment="1">
      <alignment vertical="top"/>
    </xf>
    <xf numFmtId="0" fontId="10" fillId="0" borderId="0" xfId="0" applyFont="1"/>
    <xf numFmtId="0" fontId="16" fillId="8" borderId="0" xfId="0" applyFont="1" applyFill="1"/>
    <xf numFmtId="0" fontId="14" fillId="0" borderId="0" xfId="0" applyFont="1"/>
    <xf numFmtId="0" fontId="0" fillId="0" borderId="7" xfId="0" applyBorder="1" applyAlignment="1">
      <alignment horizontal="centerContinuous"/>
    </xf>
    <xf numFmtId="0" fontId="0" fillId="0" borderId="0" xfId="0" applyBorder="1" applyAlignment="1">
      <alignment horizontal="centerContinuous"/>
    </xf>
    <xf numFmtId="0" fontId="0" fillId="0" borderId="8" xfId="0" applyBorder="1" applyAlignment="1">
      <alignment horizontal="centerContinuous"/>
    </xf>
    <xf numFmtId="0" fontId="14" fillId="0" borderId="0" xfId="0" applyFont="1" applyAlignment="1">
      <alignment horizontal="left"/>
    </xf>
    <xf numFmtId="164" fontId="0" fillId="0" borderId="0" xfId="0" applyNumberFormat="1" applyAlignment="1">
      <alignment horizontal="left"/>
    </xf>
    <xf numFmtId="170" fontId="0" fillId="0" borderId="0" xfId="1" applyNumberFormat="1" applyFont="1" applyAlignment="1">
      <alignment horizontal="left"/>
    </xf>
    <xf numFmtId="0" fontId="0" fillId="0" borderId="0" xfId="0" applyAlignment="1">
      <alignment wrapText="1"/>
    </xf>
    <xf numFmtId="0" fontId="0" fillId="6" borderId="0" xfId="0" applyFill="1" applyBorder="1"/>
    <xf numFmtId="0" fontId="0" fillId="7" borderId="0" xfId="0" applyFill="1" applyBorder="1"/>
    <xf numFmtId="0" fontId="15" fillId="0" borderId="0" xfId="0" applyFont="1" applyFill="1"/>
    <xf numFmtId="0" fontId="14" fillId="0" borderId="0" xfId="0" applyFont="1" applyAlignment="1">
      <alignment horizontal="center"/>
    </xf>
    <xf numFmtId="0" fontId="14" fillId="0" borderId="2" xfId="0" applyFont="1" applyBorder="1" applyAlignment="1">
      <alignment wrapText="1"/>
    </xf>
    <xf numFmtId="0" fontId="0" fillId="0" borderId="0" xfId="0"/>
    <xf numFmtId="1" fontId="0" fillId="0" borderId="0" xfId="1" applyNumberFormat="1" applyFont="1" applyAlignment="1">
      <alignment horizontal="center"/>
    </xf>
    <xf numFmtId="0" fontId="14" fillId="3" borderId="0" xfId="0" applyFont="1" applyFill="1"/>
    <xf numFmtId="0" fontId="0" fillId="0" borderId="0" xfId="0"/>
    <xf numFmtId="0" fontId="0" fillId="8" borderId="0" xfId="0" applyFill="1" applyAlignment="1">
      <alignment horizontal="center"/>
    </xf>
    <xf numFmtId="0" fontId="0" fillId="9" borderId="0" xfId="0" applyFill="1"/>
    <xf numFmtId="0" fontId="14" fillId="9" borderId="0" xfId="0" applyFont="1" applyFill="1"/>
    <xf numFmtId="0" fontId="3" fillId="0" borderId="0" xfId="0" applyFont="1"/>
    <xf numFmtId="0" fontId="0" fillId="0" borderId="0" xfId="0"/>
    <xf numFmtId="0" fontId="0" fillId="10" borderId="0" xfId="0" applyFill="1"/>
    <xf numFmtId="170" fontId="0" fillId="0" borderId="0" xfId="1" applyNumberFormat="1" applyFont="1"/>
    <xf numFmtId="166" fontId="0" fillId="0" borderId="0" xfId="0" applyNumberForma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1" fontId="0" fillId="7" borderId="15" xfId="0" applyNumberFormat="1" applyFill="1" applyBorder="1" applyAlignment="1">
      <alignment horizontal="center"/>
    </xf>
    <xf numFmtId="0" fontId="0" fillId="0" borderId="0" xfId="0"/>
    <xf numFmtId="0" fontId="0" fillId="0" borderId="0" xfId="0"/>
    <xf numFmtId="0" fontId="0" fillId="0" borderId="0" xfId="0"/>
    <xf numFmtId="0" fontId="0" fillId="0" borderId="0" xfId="0"/>
    <xf numFmtId="1" fontId="0" fillId="0" borderId="0" xfId="1" applyNumberFormat="1" applyFont="1"/>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8" fillId="0" borderId="0" xfId="0" applyFont="1" applyFill="1"/>
    <xf numFmtId="0" fontId="0" fillId="0" borderId="0" xfId="0"/>
    <xf numFmtId="0" fontId="0" fillId="0" borderId="0" xfId="0"/>
    <xf numFmtId="0" fontId="0" fillId="0" borderId="0" xfId="0"/>
    <xf numFmtId="0" fontId="10" fillId="9" borderId="0" xfId="0" applyFont="1" applyFill="1"/>
    <xf numFmtId="0" fontId="0" fillId="0" borderId="0" xfId="0"/>
    <xf numFmtId="0" fontId="10" fillId="0" borderId="0" xfId="0" applyFont="1" applyFill="1"/>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8" fillId="0" borderId="42" xfId="0" applyFont="1" applyBorder="1" applyAlignment="1">
      <alignment horizontal="center" wrapText="1"/>
    </xf>
    <xf numFmtId="0" fontId="8" fillId="0" borderId="43" xfId="0" applyFont="1" applyBorder="1" applyAlignment="1">
      <alignment horizontal="center" wrapText="1"/>
    </xf>
    <xf numFmtId="0" fontId="17" fillId="0" borderId="0" xfId="0" applyFont="1" applyFill="1" applyAlignment="1"/>
    <xf numFmtId="0" fontId="0" fillId="0" borderId="0" xfId="0" applyFill="1" applyAlignment="1"/>
    <xf numFmtId="0" fontId="0" fillId="0" borderId="1" xfId="0" applyBorder="1"/>
    <xf numFmtId="0" fontId="0" fillId="0" borderId="4" xfId="0" applyBorder="1"/>
    <xf numFmtId="0" fontId="0" fillId="0" borderId="7" xfId="0" applyBorder="1"/>
    <xf numFmtId="0" fontId="0" fillId="0" borderId="0" xfId="0"/>
    <xf numFmtId="0" fontId="0" fillId="0" borderId="8" xfId="0"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ntrol" Target="../activeX/activeX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8"/>
  <sheetViews>
    <sheetView workbookViewId="0">
      <selection activeCell="A7" sqref="A7:C7"/>
    </sheetView>
  </sheetViews>
  <sheetFormatPr defaultRowHeight="12.9"/>
  <cols>
    <col min="2" max="2" width="16.375" customWidth="1"/>
    <col min="3" max="3" width="14.375" customWidth="1"/>
  </cols>
  <sheetData>
    <row r="1" spans="1:3">
      <c r="A1">
        <v>591</v>
      </c>
      <c r="B1" t="s">
        <v>199</v>
      </c>
      <c r="C1" t="s">
        <v>44</v>
      </c>
    </row>
    <row r="2" spans="1:3">
      <c r="A2">
        <v>584</v>
      </c>
      <c r="B2" t="s">
        <v>198</v>
      </c>
      <c r="C2" t="s">
        <v>38</v>
      </c>
    </row>
    <row r="3" spans="1:3">
      <c r="A3">
        <v>205</v>
      </c>
      <c r="B3" t="s">
        <v>105</v>
      </c>
      <c r="C3" t="s">
        <v>201</v>
      </c>
    </row>
    <row r="4" spans="1:3">
      <c r="A4">
        <v>1151</v>
      </c>
      <c r="B4" t="s">
        <v>57</v>
      </c>
      <c r="C4" t="s">
        <v>42</v>
      </c>
    </row>
    <row r="5" spans="1:3">
      <c r="A5">
        <v>158</v>
      </c>
      <c r="B5" t="s">
        <v>14</v>
      </c>
      <c r="C5" t="s">
        <v>92</v>
      </c>
    </row>
    <row r="6" spans="1:3">
      <c r="A6">
        <v>175</v>
      </c>
      <c r="B6" t="s">
        <v>10</v>
      </c>
      <c r="C6" t="s">
        <v>41</v>
      </c>
    </row>
    <row r="7" spans="1:3">
      <c r="A7">
        <v>249</v>
      </c>
      <c r="B7" t="s">
        <v>0</v>
      </c>
      <c r="C7" t="s">
        <v>39</v>
      </c>
    </row>
    <row r="8" spans="1:3">
      <c r="A8">
        <v>1153</v>
      </c>
      <c r="B8" t="s">
        <v>2</v>
      </c>
      <c r="C8" t="s">
        <v>93</v>
      </c>
    </row>
    <row r="9" spans="1:3">
      <c r="A9">
        <v>484</v>
      </c>
      <c r="B9" t="s">
        <v>13</v>
      </c>
      <c r="C9" t="s">
        <v>94</v>
      </c>
    </row>
    <row r="10" spans="1:3">
      <c r="A10">
        <v>485</v>
      </c>
      <c r="B10" t="s">
        <v>12</v>
      </c>
      <c r="C10" t="s">
        <v>209</v>
      </c>
    </row>
    <row r="11" spans="1:3">
      <c r="A11">
        <v>588</v>
      </c>
      <c r="B11" t="s">
        <v>30</v>
      </c>
      <c r="C11" t="s">
        <v>46</v>
      </c>
    </row>
    <row r="12" spans="1:3">
      <c r="A12">
        <v>676</v>
      </c>
      <c r="B12" t="s">
        <v>31</v>
      </c>
      <c r="C12" t="s">
        <v>47</v>
      </c>
    </row>
    <row r="13" spans="1:3">
      <c r="A13">
        <v>679</v>
      </c>
      <c r="B13" t="s">
        <v>25</v>
      </c>
      <c r="C13" t="s">
        <v>45</v>
      </c>
    </row>
    <row r="14" spans="1:3">
      <c r="A14">
        <v>220</v>
      </c>
      <c r="B14" t="s">
        <v>126</v>
      </c>
      <c r="C14" t="s">
        <v>85</v>
      </c>
    </row>
    <row r="15" spans="1:3">
      <c r="A15">
        <v>667</v>
      </c>
      <c r="B15" t="s">
        <v>203</v>
      </c>
      <c r="C15" t="s">
        <v>43</v>
      </c>
    </row>
    <row r="16" spans="1:3">
      <c r="A16">
        <v>97</v>
      </c>
      <c r="B16" t="s">
        <v>1</v>
      </c>
      <c r="C16" t="s">
        <v>40</v>
      </c>
    </row>
    <row r="17" spans="1:3">
      <c r="A17">
        <v>82</v>
      </c>
      <c r="B17" t="s">
        <v>200</v>
      </c>
      <c r="C17" t="s">
        <v>86</v>
      </c>
    </row>
    <row r="18" spans="1:3">
      <c r="A18">
        <v>154</v>
      </c>
      <c r="B18" t="s">
        <v>204</v>
      </c>
      <c r="C18" t="s">
        <v>205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7"/>
  <dimension ref="A1:AW146"/>
  <sheetViews>
    <sheetView workbookViewId="0"/>
  </sheetViews>
  <sheetFormatPr defaultRowHeight="12.9"/>
  <cols>
    <col min="1" max="1" width="9.125" style="147"/>
    <col min="2" max="3" width="15.75" customWidth="1"/>
    <col min="4" max="20" width="5.25" customWidth="1"/>
    <col min="21" max="21" width="8.625" customWidth="1"/>
    <col min="22" max="22" width="13.6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36" t="s">
        <v>24</v>
      </c>
      <c r="C1" s="249"/>
      <c r="D1" s="249"/>
      <c r="E1" s="249"/>
      <c r="F1" s="249"/>
      <c r="G1" s="249"/>
      <c r="H1" s="249"/>
      <c r="I1" s="249"/>
      <c r="J1" s="249"/>
      <c r="K1" s="249"/>
      <c r="L1" s="249"/>
      <c r="M1" s="249"/>
      <c r="N1" s="249"/>
      <c r="O1" s="249"/>
      <c r="P1" s="249"/>
      <c r="Q1" s="249"/>
      <c r="R1" s="249"/>
      <c r="S1" s="249"/>
      <c r="T1" s="249"/>
      <c r="U1" s="249"/>
      <c r="V1" s="249"/>
      <c r="W1" s="250"/>
    </row>
    <row r="2" spans="2:23">
      <c r="B2" s="251"/>
      <c r="C2" s="252"/>
      <c r="D2" s="252"/>
      <c r="E2" s="252"/>
      <c r="F2" s="252"/>
      <c r="G2" s="252"/>
      <c r="H2" s="252"/>
      <c r="I2" s="252"/>
      <c r="J2" s="252"/>
      <c r="K2" s="252"/>
      <c r="L2" s="252"/>
      <c r="M2" s="252"/>
      <c r="N2" s="252"/>
      <c r="O2" s="252"/>
      <c r="P2" s="252"/>
      <c r="Q2" s="252"/>
      <c r="R2" s="252"/>
      <c r="S2" s="252"/>
      <c r="T2" s="252"/>
      <c r="U2" s="252"/>
      <c r="V2" s="252"/>
      <c r="W2" s="253"/>
    </row>
    <row r="3" spans="2:23" ht="12.75" customHeight="1">
      <c r="B3" s="242" t="s">
        <v>118</v>
      </c>
      <c r="C3" s="252"/>
      <c r="D3" s="252"/>
      <c r="E3" s="252"/>
      <c r="F3" s="252"/>
      <c r="G3" s="252"/>
      <c r="H3" s="252"/>
      <c r="I3" s="252"/>
      <c r="J3" s="252"/>
      <c r="K3" s="252"/>
      <c r="L3" s="252"/>
      <c r="M3" s="252"/>
      <c r="N3" s="252"/>
      <c r="O3" s="252"/>
      <c r="P3" s="252"/>
      <c r="Q3" s="252"/>
      <c r="R3" s="252"/>
      <c r="S3" s="252"/>
      <c r="T3" s="252"/>
      <c r="U3" s="252"/>
      <c r="V3" s="252"/>
      <c r="W3" s="252"/>
    </row>
    <row r="4" spans="2:23">
      <c r="B4" s="252"/>
      <c r="C4" s="252"/>
      <c r="D4" s="252"/>
      <c r="E4" s="252"/>
      <c r="F4" s="252"/>
      <c r="G4" s="252"/>
      <c r="H4" s="252"/>
      <c r="I4" s="252"/>
      <c r="J4" s="252"/>
      <c r="K4" s="252"/>
      <c r="L4" s="252"/>
      <c r="M4" s="252"/>
      <c r="N4" s="252"/>
      <c r="O4" s="252"/>
      <c r="P4" s="252"/>
      <c r="Q4" s="252"/>
      <c r="R4" s="252"/>
      <c r="S4" s="252"/>
      <c r="T4" s="252"/>
      <c r="U4" s="252"/>
      <c r="V4" s="252"/>
      <c r="W4" s="252"/>
    </row>
    <row r="5" spans="2:23">
      <c r="B5" s="252"/>
      <c r="C5" s="252"/>
      <c r="D5" s="252"/>
      <c r="E5" s="252"/>
      <c r="F5" s="252"/>
      <c r="G5" s="252"/>
      <c r="H5" s="252"/>
      <c r="I5" s="252"/>
      <c r="J5" s="252"/>
      <c r="K5" s="252"/>
      <c r="L5" s="252"/>
      <c r="M5" s="252"/>
      <c r="N5" s="252"/>
      <c r="O5" s="252"/>
      <c r="P5" s="252"/>
      <c r="Q5" s="252"/>
      <c r="R5" s="252"/>
      <c r="S5" s="252"/>
      <c r="T5" s="252"/>
      <c r="U5" s="252"/>
      <c r="V5" s="252"/>
      <c r="W5" s="252"/>
    </row>
    <row r="6" spans="2:23">
      <c r="B6" s="252"/>
      <c r="C6" s="252"/>
      <c r="D6" s="252"/>
      <c r="E6" s="252"/>
      <c r="F6" s="252"/>
      <c r="G6" s="252"/>
      <c r="H6" s="252"/>
      <c r="I6" s="252"/>
      <c r="J6" s="252"/>
      <c r="K6" s="252"/>
      <c r="L6" s="252"/>
      <c r="M6" s="252"/>
      <c r="N6" s="252"/>
      <c r="O6" s="252"/>
      <c r="P6" s="252"/>
      <c r="Q6" s="252"/>
      <c r="R6" s="252"/>
      <c r="S6" s="252"/>
      <c r="T6" s="252"/>
      <c r="U6" s="252"/>
      <c r="V6" s="252"/>
      <c r="W6" s="252"/>
    </row>
    <row r="7" spans="2:23">
      <c r="B7" s="252"/>
      <c r="C7" s="252"/>
      <c r="D7" s="252"/>
      <c r="E7" s="252"/>
      <c r="F7" s="252"/>
      <c r="G7" s="252"/>
      <c r="H7" s="252"/>
      <c r="I7" s="252"/>
      <c r="J7" s="252"/>
      <c r="K7" s="252"/>
      <c r="L7" s="252"/>
      <c r="M7" s="252"/>
      <c r="N7" s="252"/>
      <c r="O7" s="252"/>
      <c r="P7" s="252"/>
      <c r="Q7" s="252"/>
      <c r="R7" s="252"/>
      <c r="S7" s="252"/>
      <c r="T7" s="252"/>
      <c r="U7" s="252"/>
      <c r="V7" s="252"/>
      <c r="W7" s="252"/>
    </row>
    <row r="8" spans="2:23">
      <c r="B8" s="252"/>
      <c r="C8" s="252"/>
      <c r="D8" s="252"/>
      <c r="E8" s="252"/>
      <c r="F8" s="252"/>
      <c r="G8" s="252"/>
      <c r="H8" s="252"/>
      <c r="I8" s="252"/>
      <c r="J8" s="252"/>
      <c r="K8" s="252"/>
      <c r="L8" s="252"/>
      <c r="M8" s="252"/>
      <c r="N8" s="252"/>
      <c r="O8" s="252"/>
      <c r="P8" s="252"/>
      <c r="Q8" s="252"/>
      <c r="R8" s="252"/>
      <c r="S8" s="252"/>
      <c r="T8" s="252"/>
      <c r="U8" s="252"/>
      <c r="V8" s="252"/>
      <c r="W8" s="252"/>
    </row>
    <row r="9" spans="2:23">
      <c r="B9" s="252"/>
      <c r="C9" s="252"/>
      <c r="D9" s="252"/>
      <c r="E9" s="252"/>
      <c r="F9" s="252"/>
      <c r="G9" s="252"/>
      <c r="H9" s="252"/>
      <c r="I9" s="252"/>
      <c r="J9" s="252"/>
      <c r="K9" s="252"/>
      <c r="L9" s="252"/>
      <c r="M9" s="252"/>
      <c r="N9" s="252"/>
      <c r="O9" s="252"/>
      <c r="P9" s="252"/>
      <c r="Q9" s="252"/>
      <c r="R9" s="252"/>
      <c r="S9" s="252"/>
      <c r="T9" s="252"/>
      <c r="U9" s="252"/>
      <c r="V9" s="252"/>
      <c r="W9" s="252"/>
    </row>
    <row r="10" spans="2:23">
      <c r="B10" s="252"/>
      <c r="C10" s="252"/>
      <c r="D10" s="252"/>
      <c r="E10" s="252"/>
      <c r="F10" s="252"/>
      <c r="G10" s="252"/>
      <c r="H10" s="252"/>
      <c r="I10" s="252"/>
      <c r="J10" s="252"/>
      <c r="K10" s="252"/>
      <c r="L10" s="252"/>
      <c r="M10" s="252"/>
      <c r="N10" s="252"/>
      <c r="O10" s="252"/>
      <c r="P10" s="252"/>
      <c r="Q10" s="252"/>
      <c r="R10" s="252"/>
      <c r="S10" s="252"/>
      <c r="T10" s="252"/>
      <c r="U10" s="252"/>
      <c r="V10" s="252"/>
      <c r="W10" s="252"/>
    </row>
    <row r="11" spans="2:23">
      <c r="B11" s="252"/>
      <c r="C11" s="252"/>
      <c r="D11" s="252"/>
      <c r="E11" s="252"/>
      <c r="F11" s="252"/>
      <c r="G11" s="252"/>
      <c r="H11" s="252"/>
      <c r="I11" s="252"/>
      <c r="J11" s="252"/>
      <c r="K11" s="252"/>
      <c r="L11" s="252"/>
      <c r="M11" s="252"/>
      <c r="N11" s="252"/>
      <c r="O11" s="252"/>
      <c r="P11" s="252"/>
      <c r="Q11" s="252"/>
      <c r="R11" s="252"/>
      <c r="S11" s="252"/>
      <c r="T11" s="252"/>
      <c r="U11" s="252"/>
      <c r="V11" s="252"/>
      <c r="W11" s="252"/>
    </row>
    <row r="12" spans="2:23">
      <c r="B12" s="252"/>
      <c r="C12" s="252"/>
      <c r="D12" s="252"/>
      <c r="E12" s="252"/>
      <c r="F12" s="252"/>
      <c r="G12" s="252"/>
      <c r="H12" s="252"/>
      <c r="I12" s="252"/>
      <c r="J12" s="252"/>
      <c r="K12" s="252"/>
      <c r="L12" s="252"/>
      <c r="M12" s="252"/>
      <c r="N12" s="252"/>
      <c r="O12" s="252"/>
      <c r="P12" s="252"/>
      <c r="Q12" s="252"/>
      <c r="R12" s="252"/>
      <c r="S12" s="252"/>
      <c r="T12" s="252"/>
      <c r="U12" s="252"/>
      <c r="V12" s="252"/>
      <c r="W12" s="252"/>
    </row>
    <row r="13" spans="2:23">
      <c r="B13" s="252"/>
      <c r="C13" s="252"/>
      <c r="D13" s="252"/>
      <c r="E13" s="252"/>
      <c r="F13" s="252"/>
      <c r="G13" s="252"/>
      <c r="H13" s="252"/>
      <c r="I13" s="252"/>
      <c r="J13" s="252"/>
      <c r="K13" s="252"/>
      <c r="L13" s="252"/>
      <c r="M13" s="252"/>
      <c r="N13" s="252"/>
      <c r="O13" s="252"/>
      <c r="P13" s="252"/>
      <c r="Q13" s="252"/>
      <c r="R13" s="252"/>
      <c r="S13" s="252"/>
      <c r="T13" s="252"/>
      <c r="U13" s="252"/>
      <c r="V13" s="252"/>
      <c r="W13" s="252"/>
    </row>
    <row r="14" spans="2:23" ht="12.75" customHeight="1">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8">
      <c r="B15" s="174" t="s">
        <v>174</v>
      </c>
      <c r="C15" s="130"/>
      <c r="D15" s="130"/>
      <c r="E15" s="130"/>
      <c r="F15" s="130"/>
      <c r="G15" s="130"/>
      <c r="H15" s="130"/>
      <c r="I15" s="130"/>
      <c r="J15" s="130"/>
      <c r="K15" s="130"/>
      <c r="L15" s="130"/>
      <c r="M15" s="130"/>
      <c r="N15" s="130"/>
      <c r="O15" s="130"/>
      <c r="P15" s="130"/>
      <c r="Q15" s="130"/>
      <c r="R15" s="130"/>
      <c r="S15" s="130"/>
      <c r="T15" s="130"/>
      <c r="U15" s="130"/>
      <c r="V15" s="130"/>
      <c r="W15" s="130"/>
    </row>
    <row r="16" spans="2:23" ht="23.8">
      <c r="B16" s="174" t="s">
        <v>176</v>
      </c>
      <c r="C16" s="130"/>
      <c r="D16" s="130"/>
      <c r="E16" s="130"/>
      <c r="F16" s="130"/>
      <c r="G16" s="130"/>
      <c r="H16" s="130"/>
      <c r="I16" s="130"/>
      <c r="J16" s="130"/>
      <c r="K16" s="130"/>
      <c r="L16" s="130"/>
      <c r="M16" s="130"/>
      <c r="N16" s="130"/>
      <c r="O16" s="130"/>
      <c r="P16" s="130"/>
      <c r="Q16" s="130"/>
      <c r="R16" s="130"/>
      <c r="S16" s="130"/>
      <c r="T16" s="130"/>
      <c r="U16" s="130"/>
      <c r="V16" s="130"/>
      <c r="W16" s="130"/>
    </row>
    <row r="17" spans="2:23" ht="23.8">
      <c r="B17" s="174" t="s">
        <v>175</v>
      </c>
      <c r="C17" s="130"/>
      <c r="D17" s="130"/>
      <c r="E17" s="130"/>
      <c r="F17" s="130"/>
      <c r="G17" s="130"/>
      <c r="H17" s="130"/>
      <c r="I17" s="130"/>
      <c r="J17" s="130"/>
      <c r="K17" s="130"/>
      <c r="L17" s="130"/>
      <c r="M17" s="130"/>
      <c r="N17" s="130"/>
      <c r="O17" s="130"/>
      <c r="P17" s="130"/>
      <c r="Q17" s="130"/>
      <c r="R17" s="130"/>
      <c r="S17" s="130"/>
      <c r="T17" s="130"/>
      <c r="U17" s="130"/>
      <c r="V17" s="130"/>
      <c r="W17" s="130"/>
    </row>
    <row r="18" spans="2:23" ht="23.8">
      <c r="B18" s="174" t="s">
        <v>177</v>
      </c>
      <c r="C18" s="130"/>
      <c r="D18" s="130"/>
      <c r="E18" s="130"/>
      <c r="F18" s="130"/>
      <c r="G18" s="130"/>
      <c r="H18" s="130"/>
      <c r="I18" s="130"/>
      <c r="J18" s="130"/>
      <c r="K18" s="130"/>
      <c r="L18" s="130"/>
      <c r="M18" s="130"/>
      <c r="N18" s="130"/>
      <c r="O18" s="130"/>
      <c r="P18" s="130"/>
      <c r="Q18" s="130"/>
      <c r="R18" s="130"/>
      <c r="S18" s="130"/>
      <c r="T18" s="130"/>
      <c r="U18" s="130"/>
      <c r="V18" s="130"/>
      <c r="W18" s="130"/>
    </row>
    <row r="19" spans="2:23">
      <c r="B19" s="130"/>
      <c r="C19" s="130"/>
      <c r="D19" s="130"/>
      <c r="E19" s="130"/>
      <c r="F19" s="130"/>
      <c r="G19" s="130"/>
      <c r="H19" s="130"/>
      <c r="I19" s="130"/>
      <c r="J19" s="130"/>
      <c r="K19" s="130"/>
      <c r="L19" s="130"/>
      <c r="M19" s="130"/>
      <c r="N19" s="130"/>
      <c r="O19" s="130"/>
      <c r="P19" s="130"/>
      <c r="Q19" s="130"/>
      <c r="R19" s="130"/>
      <c r="S19" s="130"/>
      <c r="T19" s="130"/>
      <c r="U19" s="130"/>
      <c r="V19" s="130"/>
      <c r="W19" s="130"/>
    </row>
    <row r="20" spans="2:23">
      <c r="B20" s="8" t="s">
        <v>90</v>
      </c>
      <c r="C20" s="7">
        <v>2008</v>
      </c>
    </row>
    <row r="21" spans="2:23">
      <c r="B21" s="8" t="s">
        <v>26</v>
      </c>
      <c r="C21" s="7" t="s">
        <v>103</v>
      </c>
    </row>
    <row r="22" spans="2:23">
      <c r="B22" s="8" t="s">
        <v>27</v>
      </c>
      <c r="C22" s="120">
        <v>39697</v>
      </c>
    </row>
    <row r="23" spans="2:23">
      <c r="B23" s="8"/>
    </row>
    <row r="24" spans="2:23" ht="13.6">
      <c r="B24" s="8"/>
      <c r="I24" s="145"/>
    </row>
    <row r="25" spans="2:23">
      <c r="B25" s="8" t="s">
        <v>15</v>
      </c>
      <c r="C25" s="7">
        <f>COUNT(A37:A69)</f>
        <v>28</v>
      </c>
    </row>
    <row r="26" spans="2:23" ht="18" customHeight="1">
      <c r="B26" s="8" t="s">
        <v>29</v>
      </c>
      <c r="C26" s="7"/>
      <c r="M26" s="143"/>
    </row>
    <row r="27" spans="2:23" ht="20.399999999999999" customHeight="1">
      <c r="B27" s="8" t="s">
        <v>29</v>
      </c>
      <c r="C27" s="144" t="s">
        <v>102</v>
      </c>
      <c r="D27" t="s">
        <v>119</v>
      </c>
      <c r="M27" s="143"/>
    </row>
    <row r="28" spans="2:23">
      <c r="C28" s="10"/>
    </row>
    <row r="29" spans="2:23">
      <c r="B29" s="8" t="s">
        <v>3</v>
      </c>
      <c r="C29" s="10">
        <f>COUNT(D72:U72)</f>
        <v>18</v>
      </c>
      <c r="D29" t="s">
        <v>36</v>
      </c>
      <c r="E29" t="s">
        <v>37</v>
      </c>
    </row>
    <row r="30" spans="2:23">
      <c r="B30" s="8" t="s">
        <v>23</v>
      </c>
      <c r="C30" s="1">
        <f>IF(Races_Sailed&gt;=6,1,0)</f>
        <v>1</v>
      </c>
      <c r="D30" t="s">
        <v>36</v>
      </c>
      <c r="E30" t="s">
        <v>37</v>
      </c>
    </row>
    <row r="31" spans="2:23">
      <c r="B31" s="8" t="s">
        <v>111</v>
      </c>
      <c r="C31" s="7" t="b">
        <v>0</v>
      </c>
      <c r="D31" t="s">
        <v>112</v>
      </c>
    </row>
    <row r="32" spans="2:23">
      <c r="B32" s="8" t="s">
        <v>120</v>
      </c>
      <c r="C32" s="7" t="s">
        <v>121</v>
      </c>
      <c r="D32" t="s">
        <v>122</v>
      </c>
    </row>
    <row r="33" spans="1:23" ht="13.6" thickBot="1">
      <c r="B33" s="8" t="s">
        <v>87</v>
      </c>
      <c r="C33" s="124" t="s">
        <v>89</v>
      </c>
    </row>
    <row r="34" spans="1:23">
      <c r="D34" s="69"/>
      <c r="E34" s="70"/>
      <c r="F34" s="70"/>
      <c r="G34" s="69"/>
      <c r="H34" s="70"/>
      <c r="I34" s="77"/>
      <c r="J34" s="70"/>
      <c r="K34" s="70"/>
      <c r="L34" s="70"/>
      <c r="M34" s="69"/>
      <c r="N34" s="70"/>
      <c r="O34" s="77"/>
      <c r="P34" s="70"/>
      <c r="Q34" s="70"/>
      <c r="R34" s="70"/>
      <c r="S34" s="78"/>
      <c r="T34" s="71"/>
      <c r="U34" s="72"/>
    </row>
    <row r="35" spans="1:23" ht="14.3" thickBot="1">
      <c r="A35" s="157"/>
      <c r="B35" s="131"/>
      <c r="C35" s="1"/>
      <c r="D35" s="73">
        <v>1</v>
      </c>
      <c r="E35" s="58">
        <f>D35+1</f>
        <v>2</v>
      </c>
      <c r="F35" s="58">
        <f t="shared" ref="F35:U35" si="0">E35+1</f>
        <v>3</v>
      </c>
      <c r="G35" s="58">
        <f t="shared" si="0"/>
        <v>4</v>
      </c>
      <c r="H35" s="58">
        <f t="shared" si="0"/>
        <v>5</v>
      </c>
      <c r="I35" s="58">
        <f t="shared" si="0"/>
        <v>6</v>
      </c>
      <c r="J35" s="58">
        <f t="shared" si="0"/>
        <v>7</v>
      </c>
      <c r="K35" s="58">
        <f t="shared" si="0"/>
        <v>8</v>
      </c>
      <c r="L35" s="58">
        <f t="shared" si="0"/>
        <v>9</v>
      </c>
      <c r="M35" s="58">
        <f t="shared" si="0"/>
        <v>10</v>
      </c>
      <c r="N35" s="58">
        <f t="shared" si="0"/>
        <v>11</v>
      </c>
      <c r="O35" s="58">
        <f t="shared" si="0"/>
        <v>12</v>
      </c>
      <c r="P35" s="58">
        <f t="shared" si="0"/>
        <v>13</v>
      </c>
      <c r="Q35" s="58">
        <f t="shared" si="0"/>
        <v>14</v>
      </c>
      <c r="R35" s="58">
        <f t="shared" si="0"/>
        <v>15</v>
      </c>
      <c r="S35" s="58">
        <f t="shared" si="0"/>
        <v>16</v>
      </c>
      <c r="T35" s="58">
        <f t="shared" si="0"/>
        <v>17</v>
      </c>
      <c r="U35" s="58">
        <f t="shared" si="0"/>
        <v>18</v>
      </c>
      <c r="V35" s="1"/>
      <c r="W35" s="1"/>
    </row>
    <row r="36" spans="1:23" ht="13.6" thickBot="1">
      <c r="A36" s="158" t="s">
        <v>75</v>
      </c>
      <c r="B36" s="156" t="s">
        <v>74</v>
      </c>
      <c r="C36" s="156" t="s">
        <v>76</v>
      </c>
      <c r="D36" s="155">
        <f>IF('from RC Jamboree'!B$13,'from RC Jamboree'!B$13,"")</f>
        <v>39697</v>
      </c>
      <c r="E36" s="155">
        <f>IF('from RC Jamboree'!C$13,'from RC Jamboree'!C$13,"")</f>
        <v>39697</v>
      </c>
      <c r="F36" s="155">
        <f>IF('from RC Jamboree'!D$13,'from RC Jamboree'!D$13,"")</f>
        <v>39697</v>
      </c>
      <c r="G36" s="155">
        <f>IF('from RC Jamboree'!E$13,'from RC Jamboree'!E$13,"")</f>
        <v>39697</v>
      </c>
      <c r="H36" s="155">
        <f>IF('from RC Jamboree'!F$13,'from RC Jamboree'!F$13,"")</f>
        <v>39697</v>
      </c>
      <c r="I36" s="155">
        <f>IF('from RC Jamboree'!G$13,'from RC Jamboree'!G$13,"")</f>
        <v>39697</v>
      </c>
      <c r="J36" s="155">
        <f>IF('from RC Jamboree'!H$13,'from RC Jamboree'!H$13,"")</f>
        <v>39697</v>
      </c>
      <c r="K36" s="155">
        <f>IF('from RC Jamboree'!I$13,'from RC Jamboree'!I$13,"")</f>
        <v>39698</v>
      </c>
      <c r="L36" s="155">
        <f>IF('from RC Jamboree'!J$13,'from RC Jamboree'!J$13,"")</f>
        <v>39698</v>
      </c>
      <c r="M36" s="155">
        <f>IF('from RC Jamboree'!K$13,'from RC Jamboree'!K$13,"")</f>
        <v>39698</v>
      </c>
      <c r="N36" s="155">
        <f>IF('from RC Jamboree'!L$13,'from RC Jamboree'!L$13,"")</f>
        <v>39698</v>
      </c>
      <c r="O36" s="155">
        <f>IF('from RC Jamboree'!M$13,'from RC Jamboree'!M$13,"")</f>
        <v>39698</v>
      </c>
      <c r="P36" s="155">
        <f>IF('from RC Jamboree'!N$13,'from RC Jamboree'!N$13,"")</f>
        <v>39698</v>
      </c>
      <c r="Q36" s="155">
        <f>IF('from RC Jamboree'!O$13,'from RC Jamboree'!O$13,"")</f>
        <v>39698</v>
      </c>
      <c r="R36" s="155">
        <f>IF('from RC Jamboree'!P$13,'from RC Jamboree'!P$13,"")</f>
        <v>39698</v>
      </c>
      <c r="S36" s="155">
        <f>IF('from RC Jamboree'!Q$13,'from RC Jamboree'!Q$13,"")</f>
        <v>39698</v>
      </c>
      <c r="T36" s="155">
        <f>IF('from RC Jamboree'!R$13,'from RC Jamboree'!R$13,"")</f>
        <v>39698</v>
      </c>
      <c r="U36" s="155">
        <f>IF('from RC Jamboree'!S$13,'from RC Jamboree'!S$13,"")</f>
        <v>39698</v>
      </c>
      <c r="V36" s="1"/>
      <c r="W36" s="1" t="s">
        <v>104</v>
      </c>
    </row>
    <row r="37" spans="1:23" ht="26.5" thickBot="1">
      <c r="A37" s="159">
        <v>484</v>
      </c>
      <c r="B37" s="102" t="s">
        <v>13</v>
      </c>
      <c r="C37" s="134" t="s">
        <v>135</v>
      </c>
      <c r="D37" s="60" t="e">
        <f>MATCH($W37,'from RC Jamboree'!B$14:B$48,0)</f>
        <v>#N/A</v>
      </c>
      <c r="E37" s="60" t="e">
        <f>MATCH($W37,'from RC Jamboree'!C$14:C$48,0)</f>
        <v>#N/A</v>
      </c>
      <c r="F37" s="60" t="e">
        <f>MATCH($W37,'from RC Jamboree'!D$14:D$48,0)</f>
        <v>#N/A</v>
      </c>
      <c r="G37" s="60" t="e">
        <f>MATCH($W37,'from RC Jamboree'!E$14:E$48,0)</f>
        <v>#N/A</v>
      </c>
      <c r="H37" s="60" t="e">
        <f>MATCH($W37,'from RC Jamboree'!F$14:F$48,0)</f>
        <v>#N/A</v>
      </c>
      <c r="I37" s="60" t="e">
        <f>MATCH($W37,'from RC Jamboree'!G$14:G$48,0)</f>
        <v>#N/A</v>
      </c>
      <c r="J37" s="60" t="e">
        <f>MATCH($W37,'from RC Jamboree'!H$14:H$48,0)</f>
        <v>#N/A</v>
      </c>
      <c r="K37" s="60" t="e">
        <f>MATCH($W37,'from RC Jamboree'!I$14:I$48,0)</f>
        <v>#N/A</v>
      </c>
      <c r="L37" s="60" t="e">
        <f>MATCH($W37,'from RC Jamboree'!J$14:J$48,0)</f>
        <v>#N/A</v>
      </c>
      <c r="M37" s="60" t="e">
        <f>MATCH($W37,'from RC Jamboree'!K$14:K$48,0)</f>
        <v>#N/A</v>
      </c>
      <c r="N37" s="60" t="e">
        <f>MATCH($W37,'from RC Jamboree'!L$14:L$48,0)</f>
        <v>#N/A</v>
      </c>
      <c r="O37" s="60" t="e">
        <f>MATCH($W37,'from RC Jamboree'!M$14:M$48,0)</f>
        <v>#N/A</v>
      </c>
      <c r="P37" s="60" t="e">
        <f>MATCH($W37,'from RC Jamboree'!N$14:N$48,0)</f>
        <v>#N/A</v>
      </c>
      <c r="Q37" s="60" t="e">
        <f>MATCH($W37,'from RC Jamboree'!O$14:O$48,0)</f>
        <v>#N/A</v>
      </c>
      <c r="R37" s="60" t="e">
        <f>MATCH($W37,'from RC Jamboree'!P$14:P$48,0)</f>
        <v>#N/A</v>
      </c>
      <c r="S37" s="60" t="e">
        <f>MATCH($W37,'from RC Jamboree'!Q$14:Q$48,0)</f>
        <v>#N/A</v>
      </c>
      <c r="T37" s="60" t="e">
        <f>MATCH($W37,'from RC Jamboree'!R$14:R$48,0)</f>
        <v>#N/A</v>
      </c>
      <c r="U37" s="60" t="e">
        <f>MATCH($W37,'from RC Jamboree'!S$14:S$48,0)</f>
        <v>#N/A</v>
      </c>
      <c r="V37" t="str">
        <f t="shared" ref="V37:V68" si="1">IF(B37=0,"",B37)</f>
        <v>Jolly Mon</v>
      </c>
      <c r="W37">
        <v>1</v>
      </c>
    </row>
    <row r="38" spans="1:23" ht="39.4" thickBot="1">
      <c r="A38" s="160">
        <v>255</v>
      </c>
      <c r="B38" s="81" t="s">
        <v>107</v>
      </c>
      <c r="C38" s="135" t="s">
        <v>136</v>
      </c>
      <c r="D38" s="60" t="e">
        <f>MATCH($W38,'from RC Jamboree'!B$14:B$48,0)</f>
        <v>#N/A</v>
      </c>
      <c r="E38" s="60" t="e">
        <f>MATCH($W38,'from RC Jamboree'!C$14:C$48,0)</f>
        <v>#N/A</v>
      </c>
      <c r="F38" s="60" t="e">
        <f>MATCH($W38,'from RC Jamboree'!D$14:D$48,0)</f>
        <v>#N/A</v>
      </c>
      <c r="G38" s="60" t="e">
        <f>MATCH($W38,'from RC Jamboree'!E$14:E$48,0)</f>
        <v>#N/A</v>
      </c>
      <c r="H38" s="60" t="e">
        <f>MATCH($W38,'from RC Jamboree'!F$14:F$48,0)</f>
        <v>#N/A</v>
      </c>
      <c r="I38" s="60" t="e">
        <f>MATCH($W38,'from RC Jamboree'!G$14:G$48,0)</f>
        <v>#N/A</v>
      </c>
      <c r="J38" s="60" t="e">
        <f>MATCH($W38,'from RC Jamboree'!H$14:H$48,0)</f>
        <v>#N/A</v>
      </c>
      <c r="K38" s="60" t="e">
        <f>MATCH($W38,'from RC Jamboree'!I$14:I$48,0)</f>
        <v>#N/A</v>
      </c>
      <c r="L38" s="60" t="e">
        <f>MATCH($W38,'from RC Jamboree'!J$14:J$48,0)</f>
        <v>#N/A</v>
      </c>
      <c r="M38" s="60" t="e">
        <f>MATCH($W38,'from RC Jamboree'!K$14:K$48,0)</f>
        <v>#N/A</v>
      </c>
      <c r="N38" s="60" t="e">
        <f>MATCH($W38,'from RC Jamboree'!L$14:L$48,0)</f>
        <v>#N/A</v>
      </c>
      <c r="O38" s="60" t="e">
        <f>MATCH($W38,'from RC Jamboree'!M$14:M$48,0)</f>
        <v>#N/A</v>
      </c>
      <c r="P38" s="60" t="e">
        <f>MATCH($W38,'from RC Jamboree'!N$14:N$48,0)</f>
        <v>#N/A</v>
      </c>
      <c r="Q38" s="60" t="e">
        <f>MATCH($W38,'from RC Jamboree'!O$14:O$48,0)</f>
        <v>#N/A</v>
      </c>
      <c r="R38" s="60" t="e">
        <f>MATCH($W38,'from RC Jamboree'!P$14:P$48,0)</f>
        <v>#N/A</v>
      </c>
      <c r="S38" s="60" t="e">
        <f>MATCH($W38,'from RC Jamboree'!Q$14:Q$48,0)</f>
        <v>#N/A</v>
      </c>
      <c r="T38" s="60" t="e">
        <f>MATCH($W38,'from RC Jamboree'!R$14:R$48,0)</f>
        <v>#N/A</v>
      </c>
      <c r="U38" s="60" t="e">
        <f>MATCH($W38,'from RC Jamboree'!S$14:S$48,0)</f>
        <v>#N/A</v>
      </c>
      <c r="V38" t="str">
        <f t="shared" si="1"/>
        <v>Angry Chameleon</v>
      </c>
      <c r="W38">
        <v>2</v>
      </c>
    </row>
    <row r="39" spans="1:23" ht="26.5" thickBot="1">
      <c r="A39" s="160">
        <v>52</v>
      </c>
      <c r="B39" s="81" t="s">
        <v>32</v>
      </c>
      <c r="C39" s="135" t="s">
        <v>137</v>
      </c>
      <c r="D39" s="60" t="e">
        <f>MATCH($W39,'from RC Jamboree'!B$14:B$48,0)</f>
        <v>#N/A</v>
      </c>
      <c r="E39" s="60" t="e">
        <f>MATCH($W39,'from RC Jamboree'!C$14:C$48,0)</f>
        <v>#N/A</v>
      </c>
      <c r="F39" s="60" t="e">
        <f>MATCH($W39,'from RC Jamboree'!D$14:D$48,0)</f>
        <v>#N/A</v>
      </c>
      <c r="G39" s="60" t="e">
        <f>MATCH($W39,'from RC Jamboree'!E$14:E$48,0)</f>
        <v>#N/A</v>
      </c>
      <c r="H39" s="60" t="e">
        <f>MATCH($W39,'from RC Jamboree'!F$14:F$48,0)</f>
        <v>#N/A</v>
      </c>
      <c r="I39" s="60" t="e">
        <f>MATCH($W39,'from RC Jamboree'!G$14:G$48,0)</f>
        <v>#N/A</v>
      </c>
      <c r="J39" s="60" t="e">
        <f>MATCH($W39,'from RC Jamboree'!H$14:H$48,0)</f>
        <v>#N/A</v>
      </c>
      <c r="K39" s="60" t="e">
        <f>MATCH($W39,'from RC Jamboree'!I$14:I$48,0)</f>
        <v>#N/A</v>
      </c>
      <c r="L39" s="60" t="e">
        <f>MATCH($W39,'from RC Jamboree'!J$14:J$48,0)</f>
        <v>#N/A</v>
      </c>
      <c r="M39" s="60" t="e">
        <f>MATCH($W39,'from RC Jamboree'!K$14:K$48,0)</f>
        <v>#N/A</v>
      </c>
      <c r="N39" s="60" t="e">
        <f>MATCH($W39,'from RC Jamboree'!L$14:L$48,0)</f>
        <v>#N/A</v>
      </c>
      <c r="O39" s="60" t="e">
        <f>MATCH($W39,'from RC Jamboree'!M$14:M$48,0)</f>
        <v>#N/A</v>
      </c>
      <c r="P39" s="60" t="e">
        <f>MATCH($W39,'from RC Jamboree'!N$14:N$48,0)</f>
        <v>#N/A</v>
      </c>
      <c r="Q39" s="60" t="e">
        <f>MATCH($W39,'from RC Jamboree'!O$14:O$48,0)</f>
        <v>#N/A</v>
      </c>
      <c r="R39" s="60" t="e">
        <f>MATCH($W39,'from RC Jamboree'!P$14:P$48,0)</f>
        <v>#N/A</v>
      </c>
      <c r="S39" s="60" t="e">
        <f>MATCH($W39,'from RC Jamboree'!Q$14:Q$48,0)</f>
        <v>#N/A</v>
      </c>
      <c r="T39" s="60" t="e">
        <f>MATCH($W39,'from RC Jamboree'!R$14:R$48,0)</f>
        <v>#N/A</v>
      </c>
      <c r="U39" s="60" t="e">
        <f>MATCH($W39,'from RC Jamboree'!S$14:S$48,0)</f>
        <v>#N/A</v>
      </c>
      <c r="V39" t="str">
        <f t="shared" si="1"/>
        <v>Pinocchio</v>
      </c>
      <c r="W39">
        <v>3</v>
      </c>
    </row>
    <row r="40" spans="1:23" ht="26.5" thickBot="1">
      <c r="A40" s="160">
        <v>485</v>
      </c>
      <c r="B40" s="81" t="s">
        <v>138</v>
      </c>
      <c r="C40" s="135" t="s">
        <v>139</v>
      </c>
      <c r="D40" s="60" t="e">
        <f>MATCH($W40,'from RC Jamboree'!B$14:B$48,0)</f>
        <v>#N/A</v>
      </c>
      <c r="E40" s="60" t="e">
        <f>MATCH($W40,'from RC Jamboree'!C$14:C$48,0)</f>
        <v>#N/A</v>
      </c>
      <c r="F40" s="60" t="e">
        <f>MATCH($W40,'from RC Jamboree'!D$14:D$48,0)</f>
        <v>#N/A</v>
      </c>
      <c r="G40" s="60" t="e">
        <f>MATCH($W40,'from RC Jamboree'!E$14:E$48,0)</f>
        <v>#N/A</v>
      </c>
      <c r="H40" s="60" t="e">
        <f>MATCH($W40,'from RC Jamboree'!F$14:F$48,0)</f>
        <v>#N/A</v>
      </c>
      <c r="I40" s="60" t="e">
        <f>MATCH($W40,'from RC Jamboree'!G$14:G$48,0)</f>
        <v>#N/A</v>
      </c>
      <c r="J40" s="60" t="e">
        <f>MATCH($W40,'from RC Jamboree'!H$14:H$48,0)</f>
        <v>#N/A</v>
      </c>
      <c r="K40" s="60" t="e">
        <f>MATCH($W40,'from RC Jamboree'!I$14:I$48,0)</f>
        <v>#N/A</v>
      </c>
      <c r="L40" s="60" t="e">
        <f>MATCH($W40,'from RC Jamboree'!J$14:J$48,0)</f>
        <v>#N/A</v>
      </c>
      <c r="M40" s="60" t="e">
        <f>MATCH($W40,'from RC Jamboree'!K$14:K$48,0)</f>
        <v>#N/A</v>
      </c>
      <c r="N40" s="60" t="e">
        <f>MATCH($W40,'from RC Jamboree'!L$14:L$48,0)</f>
        <v>#N/A</v>
      </c>
      <c r="O40" s="60" t="e">
        <f>MATCH($W40,'from RC Jamboree'!M$14:M$48,0)</f>
        <v>#N/A</v>
      </c>
      <c r="P40" s="60" t="e">
        <f>MATCH($W40,'from RC Jamboree'!N$14:N$48,0)</f>
        <v>#N/A</v>
      </c>
      <c r="Q40" s="60" t="e">
        <f>MATCH($W40,'from RC Jamboree'!O$14:O$48,0)</f>
        <v>#N/A</v>
      </c>
      <c r="R40" s="60" t="e">
        <f>MATCH($W40,'from RC Jamboree'!P$14:P$48,0)</f>
        <v>#N/A</v>
      </c>
      <c r="S40" s="60" t="e">
        <f>MATCH($W40,'from RC Jamboree'!Q$14:Q$48,0)</f>
        <v>#N/A</v>
      </c>
      <c r="T40" s="60" t="e">
        <f>MATCH($W40,'from RC Jamboree'!R$14:R$48,0)</f>
        <v>#N/A</v>
      </c>
      <c r="U40" s="60" t="e">
        <f>MATCH($W40,'from RC Jamboree'!S$14:S$48,0)</f>
        <v>#N/A</v>
      </c>
      <c r="V40" t="str">
        <f t="shared" si="1"/>
        <v>Argo</v>
      </c>
      <c r="W40">
        <v>4</v>
      </c>
    </row>
    <row r="41" spans="1:23" ht="39.4" thickBot="1">
      <c r="A41" s="161">
        <v>285</v>
      </c>
      <c r="B41" s="106" t="s">
        <v>108</v>
      </c>
      <c r="C41" s="136" t="s">
        <v>140</v>
      </c>
      <c r="D41" s="60" t="e">
        <f>MATCH($W41,'from RC Jamboree'!B$14:B$48,0)</f>
        <v>#N/A</v>
      </c>
      <c r="E41" s="60" t="e">
        <f>MATCH($W41,'from RC Jamboree'!C$14:C$48,0)</f>
        <v>#N/A</v>
      </c>
      <c r="F41" s="60" t="e">
        <f>MATCH($W41,'from RC Jamboree'!D$14:D$48,0)</f>
        <v>#N/A</v>
      </c>
      <c r="G41" s="60" t="e">
        <f>MATCH($W41,'from RC Jamboree'!E$14:E$48,0)</f>
        <v>#N/A</v>
      </c>
      <c r="H41" s="60" t="e">
        <f>MATCH($W41,'from RC Jamboree'!F$14:F$48,0)</f>
        <v>#N/A</v>
      </c>
      <c r="I41" s="60" t="e">
        <f>MATCH($W41,'from RC Jamboree'!G$14:G$48,0)</f>
        <v>#N/A</v>
      </c>
      <c r="J41" s="60" t="e">
        <f>MATCH($W41,'from RC Jamboree'!H$14:H$48,0)</f>
        <v>#N/A</v>
      </c>
      <c r="K41" s="60" t="e">
        <f>MATCH($W41,'from RC Jamboree'!I$14:I$48,0)</f>
        <v>#N/A</v>
      </c>
      <c r="L41" s="60" t="e">
        <f>MATCH($W41,'from RC Jamboree'!J$14:J$48,0)</f>
        <v>#N/A</v>
      </c>
      <c r="M41" s="60" t="e">
        <f>MATCH($W41,'from RC Jamboree'!K$14:K$48,0)</f>
        <v>#N/A</v>
      </c>
      <c r="N41" s="60" t="e">
        <f>MATCH($W41,'from RC Jamboree'!L$14:L$48,0)</f>
        <v>#N/A</v>
      </c>
      <c r="O41" s="60" t="e">
        <f>MATCH($W41,'from RC Jamboree'!M$14:M$48,0)</f>
        <v>#N/A</v>
      </c>
      <c r="P41" s="60" t="e">
        <f>MATCH($W41,'from RC Jamboree'!N$14:N$48,0)</f>
        <v>#N/A</v>
      </c>
      <c r="Q41" s="60" t="e">
        <f>MATCH($W41,'from RC Jamboree'!O$14:O$48,0)</f>
        <v>#N/A</v>
      </c>
      <c r="R41" s="60" t="e">
        <f>MATCH($W41,'from RC Jamboree'!P$14:P$48,0)</f>
        <v>#N/A</v>
      </c>
      <c r="S41" s="60" t="e">
        <f>MATCH($W41,'from RC Jamboree'!Q$14:Q$48,0)</f>
        <v>#N/A</v>
      </c>
      <c r="T41" s="60" t="e">
        <f>MATCH($W41,'from RC Jamboree'!R$14:R$48,0)</f>
        <v>#N/A</v>
      </c>
      <c r="U41" s="60" t="e">
        <f>MATCH($W41,'from RC Jamboree'!S$14:S$48,0)</f>
        <v>#N/A</v>
      </c>
      <c r="V41" t="str">
        <f t="shared" si="1"/>
        <v>Crush</v>
      </c>
      <c r="W41">
        <v>5</v>
      </c>
    </row>
    <row r="42" spans="1:23" ht="26.5" thickBot="1">
      <c r="A42" s="162">
        <v>676</v>
      </c>
      <c r="B42" s="94" t="s">
        <v>31</v>
      </c>
      <c r="C42" s="137" t="s">
        <v>141</v>
      </c>
      <c r="D42" s="60" t="e">
        <f>MATCH($W42,'from RC Jamboree'!B$14:B$48,0)</f>
        <v>#N/A</v>
      </c>
      <c r="E42" s="60" t="e">
        <f>MATCH($W42,'from RC Jamboree'!C$14:C$48,0)</f>
        <v>#N/A</v>
      </c>
      <c r="F42" s="60" t="e">
        <f>MATCH($W42,'from RC Jamboree'!D$14:D$48,0)</f>
        <v>#N/A</v>
      </c>
      <c r="G42" s="60" t="e">
        <f>MATCH($W42,'from RC Jamboree'!E$14:E$48,0)</f>
        <v>#N/A</v>
      </c>
      <c r="H42" s="60" t="e">
        <f>MATCH($W42,'from RC Jamboree'!F$14:F$48,0)</f>
        <v>#N/A</v>
      </c>
      <c r="I42" s="60" t="e">
        <f>MATCH($W42,'from RC Jamboree'!G$14:G$48,0)</f>
        <v>#N/A</v>
      </c>
      <c r="J42" s="60" t="e">
        <f>MATCH($W42,'from RC Jamboree'!H$14:H$48,0)</f>
        <v>#N/A</v>
      </c>
      <c r="K42" s="60" t="e">
        <f>MATCH($W42,'from RC Jamboree'!I$14:I$48,0)</f>
        <v>#N/A</v>
      </c>
      <c r="L42" s="60" t="e">
        <f>MATCH($W42,'from RC Jamboree'!J$14:J$48,0)</f>
        <v>#N/A</v>
      </c>
      <c r="M42" s="60" t="e">
        <f>MATCH($W42,'from RC Jamboree'!K$14:K$48,0)</f>
        <v>#N/A</v>
      </c>
      <c r="N42" s="60" t="e">
        <f>MATCH($W42,'from RC Jamboree'!L$14:L$48,0)</f>
        <v>#N/A</v>
      </c>
      <c r="O42" s="60" t="e">
        <f>MATCH($W42,'from RC Jamboree'!M$14:M$48,0)</f>
        <v>#N/A</v>
      </c>
      <c r="P42" s="60" t="e">
        <f>MATCH($W42,'from RC Jamboree'!N$14:N$48,0)</f>
        <v>#N/A</v>
      </c>
      <c r="Q42" s="60" t="e">
        <f>MATCH($W42,'from RC Jamboree'!O$14:O$48,0)</f>
        <v>#N/A</v>
      </c>
      <c r="R42" s="60" t="e">
        <f>MATCH($W42,'from RC Jamboree'!P$14:P$48,0)</f>
        <v>#N/A</v>
      </c>
      <c r="S42" s="60" t="e">
        <f>MATCH($W42,'from RC Jamboree'!Q$14:Q$48,0)</f>
        <v>#N/A</v>
      </c>
      <c r="T42" s="60" t="e">
        <f>MATCH($W42,'from RC Jamboree'!R$14:R$48,0)</f>
        <v>#N/A</v>
      </c>
      <c r="U42" s="60" t="e">
        <f>MATCH($W42,'from RC Jamboree'!S$14:S$48,0)</f>
        <v>#N/A</v>
      </c>
      <c r="V42" t="str">
        <f t="shared" si="1"/>
        <v>Paradox</v>
      </c>
      <c r="W42">
        <v>6</v>
      </c>
    </row>
    <row r="43" spans="1:23" ht="52.3" thickBot="1">
      <c r="A43" s="160">
        <v>59</v>
      </c>
      <c r="B43" s="81" t="s">
        <v>142</v>
      </c>
      <c r="C43" s="135" t="s">
        <v>143</v>
      </c>
      <c r="D43" s="60" t="e">
        <f>MATCH($W43,'from RC Jamboree'!B$14:B$48,0)</f>
        <v>#N/A</v>
      </c>
      <c r="E43" s="60" t="e">
        <f>MATCH($W43,'from RC Jamboree'!C$14:C$48,0)</f>
        <v>#N/A</v>
      </c>
      <c r="F43" s="60" t="e">
        <f>MATCH($W43,'from RC Jamboree'!D$14:D$48,0)</f>
        <v>#N/A</v>
      </c>
      <c r="G43" s="60" t="e">
        <f>MATCH($W43,'from RC Jamboree'!E$14:E$48,0)</f>
        <v>#N/A</v>
      </c>
      <c r="H43" s="60" t="e">
        <f>MATCH($W43,'from RC Jamboree'!F$14:F$48,0)</f>
        <v>#N/A</v>
      </c>
      <c r="I43" s="60" t="e">
        <f>MATCH($W43,'from RC Jamboree'!G$14:G$48,0)</f>
        <v>#N/A</v>
      </c>
      <c r="J43" s="60" t="e">
        <f>MATCH($W43,'from RC Jamboree'!H$14:H$48,0)</f>
        <v>#N/A</v>
      </c>
      <c r="K43" s="60" t="e">
        <f>MATCH($W43,'from RC Jamboree'!I$14:I$48,0)</f>
        <v>#N/A</v>
      </c>
      <c r="L43" s="60" t="e">
        <f>MATCH($W43,'from RC Jamboree'!J$14:J$48,0)</f>
        <v>#N/A</v>
      </c>
      <c r="M43" s="60" t="e">
        <f>MATCH($W43,'from RC Jamboree'!K$14:K$48,0)</f>
        <v>#N/A</v>
      </c>
      <c r="N43" s="60" t="e">
        <f>MATCH($W43,'from RC Jamboree'!L$14:L$48,0)</f>
        <v>#N/A</v>
      </c>
      <c r="O43" s="60" t="e">
        <f>MATCH($W43,'from RC Jamboree'!M$14:M$48,0)</f>
        <v>#N/A</v>
      </c>
      <c r="P43" s="60" t="e">
        <f>MATCH($W43,'from RC Jamboree'!N$14:N$48,0)</f>
        <v>#N/A</v>
      </c>
      <c r="Q43" s="60" t="e">
        <f>MATCH($W43,'from RC Jamboree'!O$14:O$48,0)</f>
        <v>#N/A</v>
      </c>
      <c r="R43" s="60" t="e">
        <f>MATCH($W43,'from RC Jamboree'!P$14:P$48,0)</f>
        <v>#N/A</v>
      </c>
      <c r="S43" s="60" t="e">
        <f>MATCH($W43,'from RC Jamboree'!Q$14:Q$48,0)</f>
        <v>#N/A</v>
      </c>
      <c r="T43" s="60" t="e">
        <f>MATCH($W43,'from RC Jamboree'!R$14:R$48,0)</f>
        <v>#N/A</v>
      </c>
      <c r="U43" s="60" t="e">
        <f>MATCH($W43,'from RC Jamboree'!S$14:S$48,0)</f>
        <v>#N/A</v>
      </c>
      <c r="V43" t="str">
        <f t="shared" si="1"/>
        <v>Church Key</v>
      </c>
      <c r="W43">
        <v>7</v>
      </c>
    </row>
    <row r="44" spans="1:23" ht="39.4" thickBot="1">
      <c r="A44" s="160">
        <v>265</v>
      </c>
      <c r="B44" s="81" t="s">
        <v>2</v>
      </c>
      <c r="C44" s="135" t="s">
        <v>144</v>
      </c>
      <c r="D44" s="60" t="e">
        <f>MATCH($W44,'from RC Jamboree'!B$14:B$48,0)</f>
        <v>#N/A</v>
      </c>
      <c r="E44" s="60" t="e">
        <f>MATCH($W44,'from RC Jamboree'!C$14:C$48,0)</f>
        <v>#N/A</v>
      </c>
      <c r="F44" s="60" t="e">
        <f>MATCH($W44,'from RC Jamboree'!D$14:D$48,0)</f>
        <v>#N/A</v>
      </c>
      <c r="G44" s="60" t="e">
        <f>MATCH($W44,'from RC Jamboree'!E$14:E$48,0)</f>
        <v>#N/A</v>
      </c>
      <c r="H44" s="60" t="e">
        <f>MATCH($W44,'from RC Jamboree'!F$14:F$48,0)</f>
        <v>#N/A</v>
      </c>
      <c r="I44" s="60" t="e">
        <f>MATCH($W44,'from RC Jamboree'!G$14:G$48,0)</f>
        <v>#N/A</v>
      </c>
      <c r="J44" s="60" t="e">
        <f>MATCH($W44,'from RC Jamboree'!H$14:H$48,0)</f>
        <v>#N/A</v>
      </c>
      <c r="K44" s="60" t="e">
        <f>MATCH($W44,'from RC Jamboree'!I$14:I$48,0)</f>
        <v>#N/A</v>
      </c>
      <c r="L44" s="60" t="e">
        <f>MATCH($W44,'from RC Jamboree'!J$14:J$48,0)</f>
        <v>#N/A</v>
      </c>
      <c r="M44" s="60" t="e">
        <f>MATCH($W44,'from RC Jamboree'!K$14:K$48,0)</f>
        <v>#N/A</v>
      </c>
      <c r="N44" s="60" t="e">
        <f>MATCH($W44,'from RC Jamboree'!L$14:L$48,0)</f>
        <v>#N/A</v>
      </c>
      <c r="O44" s="60" t="e">
        <f>MATCH($W44,'from RC Jamboree'!M$14:M$48,0)</f>
        <v>#N/A</v>
      </c>
      <c r="P44" s="60" t="e">
        <f>MATCH($W44,'from RC Jamboree'!N$14:N$48,0)</f>
        <v>#N/A</v>
      </c>
      <c r="Q44" s="60" t="e">
        <f>MATCH($W44,'from RC Jamboree'!O$14:O$48,0)</f>
        <v>#N/A</v>
      </c>
      <c r="R44" s="60" t="e">
        <f>MATCH($W44,'from RC Jamboree'!P$14:P$48,0)</f>
        <v>#N/A</v>
      </c>
      <c r="S44" s="60" t="e">
        <f>MATCH($W44,'from RC Jamboree'!Q$14:Q$48,0)</f>
        <v>#N/A</v>
      </c>
      <c r="T44" s="60" t="e">
        <f>MATCH($W44,'from RC Jamboree'!R$14:R$48,0)</f>
        <v>#N/A</v>
      </c>
      <c r="U44" s="60" t="e">
        <f>MATCH($W44,'from RC Jamboree'!S$14:S$48,0)</f>
        <v>#N/A</v>
      </c>
      <c r="V44" t="str">
        <f t="shared" si="1"/>
        <v>Gostosa</v>
      </c>
      <c r="W44">
        <v>8</v>
      </c>
    </row>
    <row r="45" spans="1:23" ht="39.4" thickBot="1">
      <c r="A45" s="160">
        <v>588</v>
      </c>
      <c r="B45" s="81" t="s">
        <v>30</v>
      </c>
      <c r="C45" s="135" t="s">
        <v>145</v>
      </c>
      <c r="D45" s="60" t="e">
        <f>MATCH($W45,'from RC Jamboree'!B$14:B$48,0)</f>
        <v>#N/A</v>
      </c>
      <c r="E45" s="60" t="e">
        <f>MATCH($W45,'from RC Jamboree'!C$14:C$48,0)</f>
        <v>#N/A</v>
      </c>
      <c r="F45" s="60" t="e">
        <f>MATCH($W45,'from RC Jamboree'!D$14:D$48,0)</f>
        <v>#N/A</v>
      </c>
      <c r="G45" s="60" t="e">
        <f>MATCH($W45,'from RC Jamboree'!E$14:E$48,0)</f>
        <v>#N/A</v>
      </c>
      <c r="H45" s="60" t="e">
        <f>MATCH($W45,'from RC Jamboree'!F$14:F$48,0)</f>
        <v>#N/A</v>
      </c>
      <c r="I45" s="60" t="e">
        <f>MATCH($W45,'from RC Jamboree'!G$14:G$48,0)</f>
        <v>#N/A</v>
      </c>
      <c r="J45" s="60" t="e">
        <f>MATCH($W45,'from RC Jamboree'!H$14:H$48,0)</f>
        <v>#N/A</v>
      </c>
      <c r="K45" s="60" t="e">
        <f>MATCH($W45,'from RC Jamboree'!I$14:I$48,0)</f>
        <v>#N/A</v>
      </c>
      <c r="L45" s="60" t="e">
        <f>MATCH($W45,'from RC Jamboree'!J$14:J$48,0)</f>
        <v>#N/A</v>
      </c>
      <c r="M45" s="60" t="e">
        <f>MATCH($W45,'from RC Jamboree'!K$14:K$48,0)</f>
        <v>#N/A</v>
      </c>
      <c r="N45" s="60" t="e">
        <f>MATCH($W45,'from RC Jamboree'!L$14:L$48,0)</f>
        <v>#N/A</v>
      </c>
      <c r="O45" s="60" t="e">
        <f>MATCH($W45,'from RC Jamboree'!M$14:M$48,0)</f>
        <v>#N/A</v>
      </c>
      <c r="P45" s="60" t="e">
        <f>MATCH($W45,'from RC Jamboree'!N$14:N$48,0)</f>
        <v>#N/A</v>
      </c>
      <c r="Q45" s="60" t="e">
        <f>MATCH($W45,'from RC Jamboree'!O$14:O$48,0)</f>
        <v>#N/A</v>
      </c>
      <c r="R45" s="60" t="e">
        <f>MATCH($W45,'from RC Jamboree'!P$14:P$48,0)</f>
        <v>#N/A</v>
      </c>
      <c r="S45" s="60" t="e">
        <f>MATCH($W45,'from RC Jamboree'!Q$14:Q$48,0)</f>
        <v>#N/A</v>
      </c>
      <c r="T45" s="60" t="e">
        <f>MATCH($W45,'from RC Jamboree'!R$14:R$48,0)</f>
        <v>#N/A</v>
      </c>
      <c r="U45" s="60" t="e">
        <f>MATCH($W45,'from RC Jamboree'!S$14:S$48,0)</f>
        <v>#N/A</v>
      </c>
      <c r="V45" t="str">
        <f t="shared" si="1"/>
        <v>Gallant Fox</v>
      </c>
      <c r="W45">
        <v>9</v>
      </c>
    </row>
    <row r="46" spans="1:23" ht="39.4" thickBot="1">
      <c r="A46" s="163">
        <v>148</v>
      </c>
      <c r="B46" s="109" t="s">
        <v>146</v>
      </c>
      <c r="C46" s="138" t="s">
        <v>147</v>
      </c>
      <c r="D46" s="60" t="e">
        <f>MATCH($W46,'from RC Jamboree'!B$14:B$48,0)</f>
        <v>#N/A</v>
      </c>
      <c r="E46" s="60" t="e">
        <f>MATCH($W46,'from RC Jamboree'!C$14:C$48,0)</f>
        <v>#N/A</v>
      </c>
      <c r="F46" s="60" t="e">
        <f>MATCH($W46,'from RC Jamboree'!D$14:D$48,0)</f>
        <v>#N/A</v>
      </c>
      <c r="G46" s="60" t="e">
        <f>MATCH($W46,'from RC Jamboree'!E$14:E$48,0)</f>
        <v>#N/A</v>
      </c>
      <c r="H46" s="60" t="e">
        <f>MATCH($W46,'from RC Jamboree'!F$14:F$48,0)</f>
        <v>#N/A</v>
      </c>
      <c r="I46" s="60" t="e">
        <f>MATCH($W46,'from RC Jamboree'!G$14:G$48,0)</f>
        <v>#N/A</v>
      </c>
      <c r="J46" s="60" t="e">
        <f>MATCH($W46,'from RC Jamboree'!H$14:H$48,0)</f>
        <v>#N/A</v>
      </c>
      <c r="K46" s="60" t="e">
        <f>MATCH($W46,'from RC Jamboree'!I$14:I$48,0)</f>
        <v>#N/A</v>
      </c>
      <c r="L46" s="60" t="e">
        <f>MATCH($W46,'from RC Jamboree'!J$14:J$48,0)</f>
        <v>#N/A</v>
      </c>
      <c r="M46" s="60" t="e">
        <f>MATCH($W46,'from RC Jamboree'!K$14:K$48,0)</f>
        <v>#N/A</v>
      </c>
      <c r="N46" s="60" t="e">
        <f>MATCH($W46,'from RC Jamboree'!L$14:L$48,0)</f>
        <v>#N/A</v>
      </c>
      <c r="O46" s="60" t="e">
        <f>MATCH($W46,'from RC Jamboree'!M$14:M$48,0)</f>
        <v>#N/A</v>
      </c>
      <c r="P46" s="60" t="e">
        <f>MATCH($W46,'from RC Jamboree'!N$14:N$48,0)</f>
        <v>#N/A</v>
      </c>
      <c r="Q46" s="60" t="e">
        <f>MATCH($W46,'from RC Jamboree'!O$14:O$48,0)</f>
        <v>#N/A</v>
      </c>
      <c r="R46" s="60" t="e">
        <f>MATCH($W46,'from RC Jamboree'!P$14:P$48,0)</f>
        <v>#N/A</v>
      </c>
      <c r="S46" s="60" t="e">
        <f>MATCH($W46,'from RC Jamboree'!Q$14:Q$48,0)</f>
        <v>#N/A</v>
      </c>
      <c r="T46" s="60" t="e">
        <f>MATCH($W46,'from RC Jamboree'!R$14:R$48,0)</f>
        <v>#N/A</v>
      </c>
      <c r="U46" s="60" t="e">
        <f>MATCH($W46,'from RC Jamboree'!S$14:S$48,0)</f>
        <v>#N/A</v>
      </c>
      <c r="V46" t="str">
        <f t="shared" si="1"/>
        <v>Fast Company</v>
      </c>
      <c r="W46">
        <v>10</v>
      </c>
    </row>
    <row r="47" spans="1:23" ht="26.5" thickBot="1">
      <c r="A47" s="159">
        <v>91</v>
      </c>
      <c r="B47" s="102" t="s">
        <v>110</v>
      </c>
      <c r="C47" s="134" t="s">
        <v>148</v>
      </c>
      <c r="D47" s="60" t="e">
        <f>MATCH($W47,'from RC Jamboree'!B$14:B$48,0)</f>
        <v>#N/A</v>
      </c>
      <c r="E47" s="60" t="e">
        <f>MATCH($W47,'from RC Jamboree'!C$14:C$48,0)</f>
        <v>#N/A</v>
      </c>
      <c r="F47" s="60" t="e">
        <f>MATCH($W47,'from RC Jamboree'!D$14:D$48,0)</f>
        <v>#N/A</v>
      </c>
      <c r="G47" s="60" t="e">
        <f>MATCH($W47,'from RC Jamboree'!E$14:E$48,0)</f>
        <v>#N/A</v>
      </c>
      <c r="H47" s="60" t="e">
        <f>MATCH($W47,'from RC Jamboree'!F$14:F$48,0)</f>
        <v>#N/A</v>
      </c>
      <c r="I47" s="60" t="e">
        <f>MATCH($W47,'from RC Jamboree'!G$14:G$48,0)</f>
        <v>#N/A</v>
      </c>
      <c r="J47" s="60" t="e">
        <f>MATCH($W47,'from RC Jamboree'!H$14:H$48,0)</f>
        <v>#N/A</v>
      </c>
      <c r="K47" s="60" t="e">
        <f>MATCH($W47,'from RC Jamboree'!I$14:I$48,0)</f>
        <v>#N/A</v>
      </c>
      <c r="L47" s="60" t="e">
        <f>MATCH($W47,'from RC Jamboree'!J$14:J$48,0)</f>
        <v>#N/A</v>
      </c>
      <c r="M47" s="60" t="e">
        <f>MATCH($W47,'from RC Jamboree'!K$14:K$48,0)</f>
        <v>#N/A</v>
      </c>
      <c r="N47" s="60" t="e">
        <f>MATCH($W47,'from RC Jamboree'!L$14:L$48,0)</f>
        <v>#N/A</v>
      </c>
      <c r="O47" s="60" t="e">
        <f>MATCH($W47,'from RC Jamboree'!M$14:M$48,0)</f>
        <v>#N/A</v>
      </c>
      <c r="P47" s="60" t="e">
        <f>MATCH($W47,'from RC Jamboree'!N$14:N$48,0)</f>
        <v>#N/A</v>
      </c>
      <c r="Q47" s="60" t="e">
        <f>MATCH($W47,'from RC Jamboree'!O$14:O$48,0)</f>
        <v>#N/A</v>
      </c>
      <c r="R47" s="60" t="e">
        <f>MATCH($W47,'from RC Jamboree'!P$14:P$48,0)</f>
        <v>#N/A</v>
      </c>
      <c r="S47" s="60" t="e">
        <f>MATCH($W47,'from RC Jamboree'!Q$14:Q$48,0)</f>
        <v>#N/A</v>
      </c>
      <c r="T47" s="60" t="e">
        <f>MATCH($W47,'from RC Jamboree'!R$14:R$48,0)</f>
        <v>#N/A</v>
      </c>
      <c r="U47" s="60" t="e">
        <f>MATCH($W47,'from RC Jamboree'!S$14:S$48,0)</f>
        <v>#N/A</v>
      </c>
      <c r="V47" t="str">
        <f t="shared" si="1"/>
        <v>Moosetaken Identity</v>
      </c>
      <c r="W47">
        <v>11</v>
      </c>
    </row>
    <row r="48" spans="1:23" ht="26.5" thickBot="1">
      <c r="A48" s="160">
        <v>175</v>
      </c>
      <c r="B48" s="81" t="s">
        <v>10</v>
      </c>
      <c r="C48" s="135" t="s">
        <v>149</v>
      </c>
      <c r="D48" s="60" t="e">
        <f>MATCH($W48,'from RC Jamboree'!B$14:B$48,0)</f>
        <v>#N/A</v>
      </c>
      <c r="E48" s="60" t="e">
        <f>MATCH($W48,'from RC Jamboree'!C$14:C$48,0)</f>
        <v>#N/A</v>
      </c>
      <c r="F48" s="60" t="e">
        <f>MATCH($W48,'from RC Jamboree'!D$14:D$48,0)</f>
        <v>#N/A</v>
      </c>
      <c r="G48" s="60" t="e">
        <f>MATCH($W48,'from RC Jamboree'!E$14:E$48,0)</f>
        <v>#N/A</v>
      </c>
      <c r="H48" s="60" t="e">
        <f>MATCH($W48,'from RC Jamboree'!F$14:F$48,0)</f>
        <v>#N/A</v>
      </c>
      <c r="I48" s="60" t="e">
        <f>MATCH($W48,'from RC Jamboree'!G$14:G$48,0)</f>
        <v>#N/A</v>
      </c>
      <c r="J48" s="60" t="e">
        <f>MATCH($W48,'from RC Jamboree'!H$14:H$48,0)</f>
        <v>#N/A</v>
      </c>
      <c r="K48" s="60" t="e">
        <f>MATCH($W48,'from RC Jamboree'!I$14:I$48,0)</f>
        <v>#N/A</v>
      </c>
      <c r="L48" s="60" t="e">
        <f>MATCH($W48,'from RC Jamboree'!J$14:J$48,0)</f>
        <v>#N/A</v>
      </c>
      <c r="M48" s="60" t="e">
        <f>MATCH($W48,'from RC Jamboree'!K$14:K$48,0)</f>
        <v>#N/A</v>
      </c>
      <c r="N48" s="60" t="e">
        <f>MATCH($W48,'from RC Jamboree'!L$14:L$48,0)</f>
        <v>#N/A</v>
      </c>
      <c r="O48" s="60" t="e">
        <f>MATCH($W48,'from RC Jamboree'!M$14:M$48,0)</f>
        <v>#N/A</v>
      </c>
      <c r="P48" s="60" t="e">
        <f>MATCH($W48,'from RC Jamboree'!N$14:N$48,0)</f>
        <v>#N/A</v>
      </c>
      <c r="Q48" s="60" t="e">
        <f>MATCH($W48,'from RC Jamboree'!O$14:O$48,0)</f>
        <v>#N/A</v>
      </c>
      <c r="R48" s="60" t="e">
        <f>MATCH($W48,'from RC Jamboree'!P$14:P$48,0)</f>
        <v>#N/A</v>
      </c>
      <c r="S48" s="60" t="e">
        <f>MATCH($W48,'from RC Jamboree'!Q$14:Q$48,0)</f>
        <v>#N/A</v>
      </c>
      <c r="T48" s="60" t="e">
        <f>MATCH($W48,'from RC Jamboree'!R$14:R$48,0)</f>
        <v>#N/A</v>
      </c>
      <c r="U48" s="60" t="e">
        <f>MATCH($W48,'from RC Jamboree'!S$14:S$48,0)</f>
        <v>#N/A</v>
      </c>
      <c r="V48" t="str">
        <f t="shared" si="1"/>
        <v>Over the Edge</v>
      </c>
      <c r="W48">
        <v>12</v>
      </c>
    </row>
    <row r="49" spans="1:30" ht="26.5" thickBot="1">
      <c r="A49" s="160">
        <v>155</v>
      </c>
      <c r="B49" s="81" t="s">
        <v>57</v>
      </c>
      <c r="C49" s="135" t="s">
        <v>150</v>
      </c>
      <c r="D49" s="60" t="e">
        <f>MATCH($W49,'from RC Jamboree'!B$14:B$48,0)</f>
        <v>#N/A</v>
      </c>
      <c r="E49" s="60" t="e">
        <f>MATCH($W49,'from RC Jamboree'!C$14:C$48,0)</f>
        <v>#N/A</v>
      </c>
      <c r="F49" s="60" t="e">
        <f>MATCH($W49,'from RC Jamboree'!D$14:D$48,0)</f>
        <v>#N/A</v>
      </c>
      <c r="G49" s="60" t="e">
        <f>MATCH($W49,'from RC Jamboree'!E$14:E$48,0)</f>
        <v>#N/A</v>
      </c>
      <c r="H49" s="60" t="e">
        <f>MATCH($W49,'from RC Jamboree'!F$14:F$48,0)</f>
        <v>#N/A</v>
      </c>
      <c r="I49" s="60" t="e">
        <f>MATCH($W49,'from RC Jamboree'!G$14:G$48,0)</f>
        <v>#N/A</v>
      </c>
      <c r="J49" s="60" t="e">
        <f>MATCH($W49,'from RC Jamboree'!H$14:H$48,0)</f>
        <v>#N/A</v>
      </c>
      <c r="K49" s="60" t="e">
        <f>MATCH($W49,'from RC Jamboree'!I$14:I$48,0)</f>
        <v>#N/A</v>
      </c>
      <c r="L49" s="60" t="e">
        <f>MATCH($W49,'from RC Jamboree'!J$14:J$48,0)</f>
        <v>#N/A</v>
      </c>
      <c r="M49" s="60" t="e">
        <f>MATCH($W49,'from RC Jamboree'!K$14:K$48,0)</f>
        <v>#N/A</v>
      </c>
      <c r="N49" s="60" t="e">
        <f>MATCH($W49,'from RC Jamboree'!L$14:L$48,0)</f>
        <v>#N/A</v>
      </c>
      <c r="O49" s="60" t="e">
        <f>MATCH($W49,'from RC Jamboree'!M$14:M$48,0)</f>
        <v>#N/A</v>
      </c>
      <c r="P49" s="60" t="e">
        <f>MATCH($W49,'from RC Jamboree'!N$14:N$48,0)</f>
        <v>#N/A</v>
      </c>
      <c r="Q49" s="60" t="e">
        <f>MATCH($W49,'from RC Jamboree'!O$14:O$48,0)</f>
        <v>#N/A</v>
      </c>
      <c r="R49" s="60" t="e">
        <f>MATCH($W49,'from RC Jamboree'!P$14:P$48,0)</f>
        <v>#N/A</v>
      </c>
      <c r="S49" s="60" t="e">
        <f>MATCH($W49,'from RC Jamboree'!Q$14:Q$48,0)</f>
        <v>#N/A</v>
      </c>
      <c r="T49" s="60" t="e">
        <f>MATCH($W49,'from RC Jamboree'!R$14:R$48,0)</f>
        <v>#N/A</v>
      </c>
      <c r="U49" s="60" t="e">
        <f>MATCH($W49,'from RC Jamboree'!S$14:S$48,0)</f>
        <v>#N/A</v>
      </c>
      <c r="V49" t="str">
        <f t="shared" si="1"/>
        <v>FKA</v>
      </c>
      <c r="W49">
        <v>13</v>
      </c>
    </row>
    <row r="50" spans="1:30" ht="26.5" thickBot="1">
      <c r="A50" s="160">
        <v>16</v>
      </c>
      <c r="B50" s="81" t="s">
        <v>11</v>
      </c>
      <c r="C50" s="135" t="s">
        <v>151</v>
      </c>
      <c r="D50" s="60" t="e">
        <f>MATCH($W50,'from RC Jamboree'!B$14:B$48,0)</f>
        <v>#N/A</v>
      </c>
      <c r="E50" s="60" t="e">
        <f>MATCH($W50,'from RC Jamboree'!C$14:C$48,0)</f>
        <v>#N/A</v>
      </c>
      <c r="F50" s="60" t="e">
        <f>MATCH($W50,'from RC Jamboree'!D$14:D$48,0)</f>
        <v>#N/A</v>
      </c>
      <c r="G50" s="60" t="e">
        <f>MATCH($W50,'from RC Jamboree'!E$14:E$48,0)</f>
        <v>#N/A</v>
      </c>
      <c r="H50" s="60" t="e">
        <f>MATCH($W50,'from RC Jamboree'!F$14:F$48,0)</f>
        <v>#N/A</v>
      </c>
      <c r="I50" s="60" t="e">
        <f>MATCH($W50,'from RC Jamboree'!G$14:G$48,0)</f>
        <v>#N/A</v>
      </c>
      <c r="J50" s="60" t="e">
        <f>MATCH($W50,'from RC Jamboree'!H$14:H$48,0)</f>
        <v>#N/A</v>
      </c>
      <c r="K50" s="60" t="e">
        <f>MATCH($W50,'from RC Jamboree'!I$14:I$48,0)</f>
        <v>#N/A</v>
      </c>
      <c r="L50" s="60" t="e">
        <f>MATCH($W50,'from RC Jamboree'!J$14:J$48,0)</f>
        <v>#N/A</v>
      </c>
      <c r="M50" s="60" t="e">
        <f>MATCH($W50,'from RC Jamboree'!K$14:K$48,0)</f>
        <v>#N/A</v>
      </c>
      <c r="N50" s="60" t="e">
        <f>MATCH($W50,'from RC Jamboree'!L$14:L$48,0)</f>
        <v>#N/A</v>
      </c>
      <c r="O50" s="60" t="e">
        <f>MATCH($W50,'from RC Jamboree'!M$14:M$48,0)</f>
        <v>#N/A</v>
      </c>
      <c r="P50" s="60" t="e">
        <f>MATCH($W50,'from RC Jamboree'!N$14:N$48,0)</f>
        <v>#N/A</v>
      </c>
      <c r="Q50" s="60" t="e">
        <f>MATCH($W50,'from RC Jamboree'!O$14:O$48,0)</f>
        <v>#N/A</v>
      </c>
      <c r="R50" s="60" t="e">
        <f>MATCH($W50,'from RC Jamboree'!P$14:P$48,0)</f>
        <v>#N/A</v>
      </c>
      <c r="S50" s="60" t="e">
        <f>MATCH($W50,'from RC Jamboree'!Q$14:Q$48,0)</f>
        <v>#N/A</v>
      </c>
      <c r="T50" s="60" t="e">
        <f>MATCH($W50,'from RC Jamboree'!R$14:R$48,0)</f>
        <v>#N/A</v>
      </c>
      <c r="U50" s="60" t="e">
        <f>MATCH($W50,'from RC Jamboree'!S$14:S$48,0)</f>
        <v>#N/A</v>
      </c>
      <c r="V50" t="str">
        <f t="shared" si="1"/>
        <v>Shamrock IV</v>
      </c>
      <c r="W50">
        <v>14</v>
      </c>
    </row>
    <row r="51" spans="1:30" ht="26.5" thickBot="1">
      <c r="A51" s="161">
        <v>739</v>
      </c>
      <c r="B51" s="106" t="s">
        <v>152</v>
      </c>
      <c r="C51" s="139" t="s">
        <v>153</v>
      </c>
      <c r="D51" s="60" t="e">
        <f>MATCH($W51,'from RC Jamboree'!B$14:B$48,0)</f>
        <v>#N/A</v>
      </c>
      <c r="E51" s="60" t="e">
        <f>MATCH($W51,'from RC Jamboree'!C$14:C$48,0)</f>
        <v>#N/A</v>
      </c>
      <c r="F51" s="60" t="e">
        <f>MATCH($W51,'from RC Jamboree'!D$14:D$48,0)</f>
        <v>#N/A</v>
      </c>
      <c r="G51" s="60" t="e">
        <f>MATCH($W51,'from RC Jamboree'!E$14:E$48,0)</f>
        <v>#N/A</v>
      </c>
      <c r="H51" s="60" t="e">
        <f>MATCH($W51,'from RC Jamboree'!F$14:F$48,0)</f>
        <v>#N/A</v>
      </c>
      <c r="I51" s="60" t="e">
        <f>MATCH($W51,'from RC Jamboree'!G$14:G$48,0)</f>
        <v>#N/A</v>
      </c>
      <c r="J51" s="60" t="e">
        <f>MATCH($W51,'from RC Jamboree'!H$14:H$48,0)</f>
        <v>#N/A</v>
      </c>
      <c r="K51" s="60" t="e">
        <f>MATCH($W51,'from RC Jamboree'!I$14:I$48,0)</f>
        <v>#N/A</v>
      </c>
      <c r="L51" s="60" t="e">
        <f>MATCH($W51,'from RC Jamboree'!J$14:J$48,0)</f>
        <v>#N/A</v>
      </c>
      <c r="M51" s="60" t="e">
        <f>MATCH($W51,'from RC Jamboree'!K$14:K$48,0)</f>
        <v>#N/A</v>
      </c>
      <c r="N51" s="60" t="e">
        <f>MATCH($W51,'from RC Jamboree'!L$14:L$48,0)</f>
        <v>#N/A</v>
      </c>
      <c r="O51" s="60" t="e">
        <f>MATCH($W51,'from RC Jamboree'!M$14:M$48,0)</f>
        <v>#N/A</v>
      </c>
      <c r="P51" s="60" t="e">
        <f>MATCH($W51,'from RC Jamboree'!N$14:N$48,0)</f>
        <v>#N/A</v>
      </c>
      <c r="Q51" s="60" t="e">
        <f>MATCH($W51,'from RC Jamboree'!O$14:O$48,0)</f>
        <v>#N/A</v>
      </c>
      <c r="R51" s="60" t="e">
        <f>MATCH($W51,'from RC Jamboree'!P$14:P$48,0)</f>
        <v>#N/A</v>
      </c>
      <c r="S51" s="60" t="e">
        <f>MATCH($W51,'from RC Jamboree'!Q$14:Q$48,0)</f>
        <v>#N/A</v>
      </c>
      <c r="T51" s="60" t="e">
        <f>MATCH($W51,'from RC Jamboree'!R$14:R$48,0)</f>
        <v>#N/A</v>
      </c>
      <c r="U51" s="60" t="e">
        <f>MATCH($W51,'from RC Jamboree'!S$14:S$48,0)</f>
        <v>#N/A</v>
      </c>
      <c r="V51" t="str">
        <f t="shared" si="1"/>
        <v>CHRISTE</v>
      </c>
      <c r="W51">
        <v>15</v>
      </c>
    </row>
    <row r="52" spans="1:30" ht="52.3" thickBot="1">
      <c r="A52" s="162">
        <v>116</v>
      </c>
      <c r="B52" s="94" t="s">
        <v>154</v>
      </c>
      <c r="C52" s="137" t="s">
        <v>155</v>
      </c>
      <c r="D52" s="60" t="e">
        <f>MATCH($W52,'from RC Jamboree'!B$14:B$48,0)</f>
        <v>#N/A</v>
      </c>
      <c r="E52" s="60" t="e">
        <f>MATCH($W52,'from RC Jamboree'!C$14:C$48,0)</f>
        <v>#N/A</v>
      </c>
      <c r="F52" s="60" t="e">
        <f>MATCH($W52,'from RC Jamboree'!D$14:D$48,0)</f>
        <v>#N/A</v>
      </c>
      <c r="G52" s="60" t="e">
        <f>MATCH($W52,'from RC Jamboree'!E$14:E$48,0)</f>
        <v>#N/A</v>
      </c>
      <c r="H52" s="60" t="e">
        <f>MATCH($W52,'from RC Jamboree'!F$14:F$48,0)</f>
        <v>#N/A</v>
      </c>
      <c r="I52" s="60" t="e">
        <f>MATCH($W52,'from RC Jamboree'!G$14:G$48,0)</f>
        <v>#N/A</v>
      </c>
      <c r="J52" s="60" t="e">
        <f>MATCH($W52,'from RC Jamboree'!H$14:H$48,0)</f>
        <v>#N/A</v>
      </c>
      <c r="K52" s="60" t="e">
        <f>MATCH($W52,'from RC Jamboree'!I$14:I$48,0)</f>
        <v>#N/A</v>
      </c>
      <c r="L52" s="60" t="e">
        <f>MATCH($W52,'from RC Jamboree'!J$14:J$48,0)</f>
        <v>#N/A</v>
      </c>
      <c r="M52" s="60" t="e">
        <f>MATCH($W52,'from RC Jamboree'!K$14:K$48,0)</f>
        <v>#N/A</v>
      </c>
      <c r="N52" s="60" t="e">
        <f>MATCH($W52,'from RC Jamboree'!L$14:L$48,0)</f>
        <v>#N/A</v>
      </c>
      <c r="O52" s="60" t="e">
        <f>MATCH($W52,'from RC Jamboree'!M$14:M$48,0)</f>
        <v>#N/A</v>
      </c>
      <c r="P52" s="60" t="e">
        <f>MATCH($W52,'from RC Jamboree'!N$14:N$48,0)</f>
        <v>#N/A</v>
      </c>
      <c r="Q52" s="60" t="e">
        <f>MATCH($W52,'from RC Jamboree'!O$14:O$48,0)</f>
        <v>#N/A</v>
      </c>
      <c r="R52" s="60" t="e">
        <f>MATCH($W52,'from RC Jamboree'!P$14:P$48,0)</f>
        <v>#N/A</v>
      </c>
      <c r="S52" s="60" t="e">
        <f>MATCH($W52,'from RC Jamboree'!Q$14:Q$48,0)</f>
        <v>#N/A</v>
      </c>
      <c r="T52" s="60" t="e">
        <f>MATCH($W52,'from RC Jamboree'!R$14:R$48,0)</f>
        <v>#N/A</v>
      </c>
      <c r="U52" s="60" t="e">
        <f>MATCH($W52,'from RC Jamboree'!S$14:S$48,0)</f>
        <v>#N/A</v>
      </c>
      <c r="V52" t="str">
        <f t="shared" si="1"/>
        <v>Overachiever</v>
      </c>
      <c r="W52">
        <v>16</v>
      </c>
    </row>
    <row r="53" spans="1:30" ht="26.5" thickBot="1">
      <c r="A53" s="160">
        <v>220</v>
      </c>
      <c r="B53" s="81" t="s">
        <v>126</v>
      </c>
      <c r="C53" s="135" t="s">
        <v>171</v>
      </c>
      <c r="D53" s="60" t="e">
        <f>MATCH($W53,'from RC Jamboree'!B$14:B$48,0)</f>
        <v>#N/A</v>
      </c>
      <c r="E53" s="60" t="e">
        <f>MATCH($W53,'from RC Jamboree'!C$14:C$48,0)</f>
        <v>#N/A</v>
      </c>
      <c r="F53" s="60" t="e">
        <f>MATCH($W53,'from RC Jamboree'!D$14:D$48,0)</f>
        <v>#N/A</v>
      </c>
      <c r="G53" s="60" t="e">
        <f>MATCH($W53,'from RC Jamboree'!E$14:E$48,0)</f>
        <v>#N/A</v>
      </c>
      <c r="H53" s="60" t="e">
        <f>MATCH($W53,'from RC Jamboree'!F$14:F$48,0)</f>
        <v>#N/A</v>
      </c>
      <c r="I53" s="60" t="e">
        <f>MATCH($W53,'from RC Jamboree'!G$14:G$48,0)</f>
        <v>#N/A</v>
      </c>
      <c r="J53" s="60" t="e">
        <f>MATCH($W53,'from RC Jamboree'!H$14:H$48,0)</f>
        <v>#N/A</v>
      </c>
      <c r="K53" s="60" t="e">
        <f>MATCH($W53,'from RC Jamboree'!I$14:I$48,0)</f>
        <v>#N/A</v>
      </c>
      <c r="L53" s="60" t="e">
        <f>MATCH($W53,'from RC Jamboree'!J$14:J$48,0)</f>
        <v>#N/A</v>
      </c>
      <c r="M53" s="60" t="e">
        <f>MATCH($W53,'from RC Jamboree'!K$14:K$48,0)</f>
        <v>#N/A</v>
      </c>
      <c r="N53" s="60" t="e">
        <f>MATCH($W53,'from RC Jamboree'!L$14:L$48,0)</f>
        <v>#N/A</v>
      </c>
      <c r="O53" s="60" t="e">
        <f>MATCH($W53,'from RC Jamboree'!M$14:M$48,0)</f>
        <v>#N/A</v>
      </c>
      <c r="P53" s="60" t="e">
        <f>MATCH($W53,'from RC Jamboree'!N$14:N$48,0)</f>
        <v>#N/A</v>
      </c>
      <c r="Q53" s="60" t="e">
        <f>MATCH($W53,'from RC Jamboree'!O$14:O$48,0)</f>
        <v>#N/A</v>
      </c>
      <c r="R53" s="60" t="e">
        <f>MATCH($W53,'from RC Jamboree'!P$14:P$48,0)</f>
        <v>#N/A</v>
      </c>
      <c r="S53" s="60" t="e">
        <f>MATCH($W53,'from RC Jamboree'!Q$14:Q$48,0)</f>
        <v>#N/A</v>
      </c>
      <c r="T53" s="60" t="e">
        <f>MATCH($W53,'from RC Jamboree'!R$14:R$48,0)</f>
        <v>#N/A</v>
      </c>
      <c r="U53" s="60" t="e">
        <f>MATCH($W53,'from RC Jamboree'!S$14:S$48,0)</f>
        <v>#N/A</v>
      </c>
      <c r="V53" t="str">
        <f t="shared" si="1"/>
        <v>Stercus Accidit</v>
      </c>
      <c r="W53">
        <v>17</v>
      </c>
    </row>
    <row r="54" spans="1:30" ht="39.4" thickBot="1">
      <c r="A54" s="160">
        <v>205</v>
      </c>
      <c r="B54" s="79" t="s">
        <v>105</v>
      </c>
      <c r="C54" s="140" t="s">
        <v>156</v>
      </c>
      <c r="D54" s="60" t="e">
        <f>MATCH($W54,'from RC Jamboree'!B$14:B$48,0)</f>
        <v>#N/A</v>
      </c>
      <c r="E54" s="60" t="e">
        <f>MATCH($W54,'from RC Jamboree'!C$14:C$48,0)</f>
        <v>#N/A</v>
      </c>
      <c r="F54" s="60" t="e">
        <f>MATCH($W54,'from RC Jamboree'!D$14:D$48,0)</f>
        <v>#N/A</v>
      </c>
      <c r="G54" s="60" t="e">
        <f>MATCH($W54,'from RC Jamboree'!E$14:E$48,0)</f>
        <v>#N/A</v>
      </c>
      <c r="H54" s="60" t="e">
        <f>MATCH($W54,'from RC Jamboree'!F$14:F$48,0)</f>
        <v>#N/A</v>
      </c>
      <c r="I54" s="60" t="e">
        <f>MATCH($W54,'from RC Jamboree'!G$14:G$48,0)</f>
        <v>#N/A</v>
      </c>
      <c r="J54" s="60" t="e">
        <f>MATCH($W54,'from RC Jamboree'!H$14:H$48,0)</f>
        <v>#N/A</v>
      </c>
      <c r="K54" s="60" t="e">
        <f>MATCH($W54,'from RC Jamboree'!I$14:I$48,0)</f>
        <v>#N/A</v>
      </c>
      <c r="L54" s="60" t="e">
        <f>MATCH($W54,'from RC Jamboree'!J$14:J$48,0)</f>
        <v>#N/A</v>
      </c>
      <c r="M54" s="60" t="e">
        <f>MATCH($W54,'from RC Jamboree'!K$14:K$48,0)</f>
        <v>#N/A</v>
      </c>
      <c r="N54" s="60" t="e">
        <f>MATCH($W54,'from RC Jamboree'!L$14:L$48,0)</f>
        <v>#N/A</v>
      </c>
      <c r="O54" s="60" t="e">
        <f>MATCH($W54,'from RC Jamboree'!M$14:M$48,0)</f>
        <v>#N/A</v>
      </c>
      <c r="P54" s="60" t="e">
        <f>MATCH($W54,'from RC Jamboree'!N$14:N$48,0)</f>
        <v>#N/A</v>
      </c>
      <c r="Q54" s="60" t="e">
        <f>MATCH($W54,'from RC Jamboree'!O$14:O$48,0)</f>
        <v>#N/A</v>
      </c>
      <c r="R54" s="60" t="e">
        <f>MATCH($W54,'from RC Jamboree'!P$14:P$48,0)</f>
        <v>#N/A</v>
      </c>
      <c r="S54" s="60" t="e">
        <f>MATCH($W54,'from RC Jamboree'!Q$14:Q$48,0)</f>
        <v>#N/A</v>
      </c>
      <c r="T54" s="60" t="e">
        <f>MATCH($W54,'from RC Jamboree'!R$14:R$48,0)</f>
        <v>#N/A</v>
      </c>
      <c r="U54" s="60" t="e">
        <f>MATCH($W54,'from RC Jamboree'!S$14:S$48,0)</f>
        <v>#N/A</v>
      </c>
      <c r="V54" t="str">
        <f t="shared" si="1"/>
        <v>The Office</v>
      </c>
      <c r="W54">
        <v>18</v>
      </c>
    </row>
    <row r="55" spans="1:30" ht="26.5" thickBot="1">
      <c r="A55" s="160">
        <v>357</v>
      </c>
      <c r="B55" s="79" t="s">
        <v>109</v>
      </c>
      <c r="C55" s="140" t="s">
        <v>157</v>
      </c>
      <c r="D55" s="60" t="e">
        <f>MATCH($W55,'from RC Jamboree'!B$14:B$48,0)</f>
        <v>#N/A</v>
      </c>
      <c r="E55" s="60" t="e">
        <f>MATCH($W55,'from RC Jamboree'!C$14:C$48,0)</f>
        <v>#N/A</v>
      </c>
      <c r="F55" s="60" t="e">
        <f>MATCH($W55,'from RC Jamboree'!D$14:D$48,0)</f>
        <v>#N/A</v>
      </c>
      <c r="G55" s="60" t="e">
        <f>MATCH($W55,'from RC Jamboree'!E$14:E$48,0)</f>
        <v>#N/A</v>
      </c>
      <c r="H55" s="60" t="e">
        <f>MATCH($W55,'from RC Jamboree'!F$14:F$48,0)</f>
        <v>#N/A</v>
      </c>
      <c r="I55" s="60" t="e">
        <f>MATCH($W55,'from RC Jamboree'!G$14:G$48,0)</f>
        <v>#N/A</v>
      </c>
      <c r="J55" s="60" t="e">
        <f>MATCH($W55,'from RC Jamboree'!H$14:H$48,0)</f>
        <v>#N/A</v>
      </c>
      <c r="K55" s="60" t="e">
        <f>MATCH($W55,'from RC Jamboree'!I$14:I$48,0)</f>
        <v>#N/A</v>
      </c>
      <c r="L55" s="60" t="e">
        <f>MATCH($W55,'from RC Jamboree'!J$14:J$48,0)</f>
        <v>#N/A</v>
      </c>
      <c r="M55" s="60" t="e">
        <f>MATCH($W55,'from RC Jamboree'!K$14:K$48,0)</f>
        <v>#N/A</v>
      </c>
      <c r="N55" s="60" t="e">
        <f>MATCH($W55,'from RC Jamboree'!L$14:L$48,0)</f>
        <v>#N/A</v>
      </c>
      <c r="O55" s="60" t="e">
        <f>MATCH($W55,'from RC Jamboree'!M$14:M$48,0)</f>
        <v>#N/A</v>
      </c>
      <c r="P55" s="60" t="e">
        <f>MATCH($W55,'from RC Jamboree'!N$14:N$48,0)</f>
        <v>#N/A</v>
      </c>
      <c r="Q55" s="60" t="e">
        <f>MATCH($W55,'from RC Jamboree'!O$14:O$48,0)</f>
        <v>#N/A</v>
      </c>
      <c r="R55" s="60" t="e">
        <f>MATCH($W55,'from RC Jamboree'!P$14:P$48,0)</f>
        <v>#N/A</v>
      </c>
      <c r="S55" s="60" t="e">
        <f>MATCH($W55,'from RC Jamboree'!Q$14:Q$48,0)</f>
        <v>#N/A</v>
      </c>
      <c r="T55" s="60" t="e">
        <f>MATCH($W55,'from RC Jamboree'!R$14:R$48,0)</f>
        <v>#N/A</v>
      </c>
      <c r="U55" s="60" t="e">
        <f>MATCH($W55,'from RC Jamboree'!S$14:S$48,0)</f>
        <v>#N/A</v>
      </c>
      <c r="V55" t="str">
        <f t="shared" si="1"/>
        <v>Dragonfly</v>
      </c>
      <c r="W55">
        <v>19</v>
      </c>
    </row>
    <row r="56" spans="1:30" ht="39.4" thickBot="1">
      <c r="A56" s="163">
        <v>674</v>
      </c>
      <c r="B56" s="116" t="s">
        <v>158</v>
      </c>
      <c r="C56" s="141" t="s">
        <v>159</v>
      </c>
      <c r="D56" s="60" t="e">
        <f>MATCH($W56,'from RC Jamboree'!B$14:B$48,0)</f>
        <v>#N/A</v>
      </c>
      <c r="E56" s="60" t="e">
        <f>MATCH($W56,'from RC Jamboree'!C$14:C$48,0)</f>
        <v>#N/A</v>
      </c>
      <c r="F56" s="60" t="e">
        <f>MATCH($W56,'from RC Jamboree'!D$14:D$48,0)</f>
        <v>#N/A</v>
      </c>
      <c r="G56" s="60" t="e">
        <f>MATCH($W56,'from RC Jamboree'!E$14:E$48,0)</f>
        <v>#N/A</v>
      </c>
      <c r="H56" s="60" t="e">
        <f>MATCH($W56,'from RC Jamboree'!F$14:F$48,0)</f>
        <v>#N/A</v>
      </c>
      <c r="I56" s="60" t="e">
        <f>MATCH($W56,'from RC Jamboree'!G$14:G$48,0)</f>
        <v>#N/A</v>
      </c>
      <c r="J56" s="60" t="e">
        <f>MATCH($W56,'from RC Jamboree'!H$14:H$48,0)</f>
        <v>#N/A</v>
      </c>
      <c r="K56" s="60" t="e">
        <f>MATCH($W56,'from RC Jamboree'!I$14:I$48,0)</f>
        <v>#N/A</v>
      </c>
      <c r="L56" s="60" t="e">
        <f>MATCH($W56,'from RC Jamboree'!J$14:J$48,0)</f>
        <v>#N/A</v>
      </c>
      <c r="M56" s="60" t="e">
        <f>MATCH($W56,'from RC Jamboree'!K$14:K$48,0)</f>
        <v>#N/A</v>
      </c>
      <c r="N56" s="60" t="e">
        <f>MATCH($W56,'from RC Jamboree'!L$14:L$48,0)</f>
        <v>#N/A</v>
      </c>
      <c r="O56" s="60" t="e">
        <f>MATCH($W56,'from RC Jamboree'!M$14:M$48,0)</f>
        <v>#N/A</v>
      </c>
      <c r="P56" s="60" t="e">
        <f>MATCH($W56,'from RC Jamboree'!N$14:N$48,0)</f>
        <v>#N/A</v>
      </c>
      <c r="Q56" s="60" t="e">
        <f>MATCH($W56,'from RC Jamboree'!O$14:O$48,0)</f>
        <v>#N/A</v>
      </c>
      <c r="R56" s="60" t="e">
        <f>MATCH($W56,'from RC Jamboree'!P$14:P$48,0)</f>
        <v>#N/A</v>
      </c>
      <c r="S56" s="60" t="e">
        <f>MATCH($W56,'from RC Jamboree'!Q$14:Q$48,0)</f>
        <v>#N/A</v>
      </c>
      <c r="T56" s="60" t="e">
        <f>MATCH($W56,'from RC Jamboree'!R$14:R$48,0)</f>
        <v>#N/A</v>
      </c>
      <c r="U56" s="60" t="e">
        <f>MATCH($W56,'from RC Jamboree'!S$14:S$48,0)</f>
        <v>#N/A</v>
      </c>
      <c r="V56" t="str">
        <f t="shared" si="1"/>
        <v>Boom Boom</v>
      </c>
      <c r="W56">
        <v>20</v>
      </c>
    </row>
    <row r="57" spans="1:30" ht="26.5" thickBot="1">
      <c r="A57" s="159">
        <v>249</v>
      </c>
      <c r="B57" s="118" t="s">
        <v>0</v>
      </c>
      <c r="C57" s="142" t="s">
        <v>160</v>
      </c>
      <c r="D57" s="60" t="e">
        <f>MATCH($W57,'from RC Jamboree'!B$14:B$48,0)</f>
        <v>#N/A</v>
      </c>
      <c r="E57" s="60" t="e">
        <f>MATCH($W57,'from RC Jamboree'!C$14:C$48,0)</f>
        <v>#N/A</v>
      </c>
      <c r="F57" s="60" t="e">
        <f>MATCH($W57,'from RC Jamboree'!D$14:D$48,0)</f>
        <v>#N/A</v>
      </c>
      <c r="G57" s="60" t="e">
        <f>MATCH($W57,'from RC Jamboree'!E$14:E$48,0)</f>
        <v>#N/A</v>
      </c>
      <c r="H57" s="60" t="e">
        <f>MATCH($W57,'from RC Jamboree'!F$14:F$48,0)</f>
        <v>#N/A</v>
      </c>
      <c r="I57" s="60" t="e">
        <f>MATCH($W57,'from RC Jamboree'!G$14:G$48,0)</f>
        <v>#N/A</v>
      </c>
      <c r="J57" s="60" t="e">
        <f>MATCH($W57,'from RC Jamboree'!H$14:H$48,0)</f>
        <v>#N/A</v>
      </c>
      <c r="K57" s="60" t="e">
        <f>MATCH($W57,'from RC Jamboree'!I$14:I$48,0)</f>
        <v>#N/A</v>
      </c>
      <c r="L57" s="60" t="e">
        <f>MATCH($W57,'from RC Jamboree'!J$14:J$48,0)</f>
        <v>#N/A</v>
      </c>
      <c r="M57" s="60" t="e">
        <f>MATCH($W57,'from RC Jamboree'!K$14:K$48,0)</f>
        <v>#N/A</v>
      </c>
      <c r="N57" s="60" t="e">
        <f>MATCH($W57,'from RC Jamboree'!L$14:L$48,0)</f>
        <v>#N/A</v>
      </c>
      <c r="O57" s="60" t="e">
        <f>MATCH($W57,'from RC Jamboree'!M$14:M$48,0)</f>
        <v>#N/A</v>
      </c>
      <c r="P57" s="60" t="e">
        <f>MATCH($W57,'from RC Jamboree'!N$14:N$48,0)</f>
        <v>#N/A</v>
      </c>
      <c r="Q57" s="60" t="e">
        <f>MATCH($W57,'from RC Jamboree'!O$14:O$48,0)</f>
        <v>#N/A</v>
      </c>
      <c r="R57" s="60" t="e">
        <f>MATCH($W57,'from RC Jamboree'!P$14:P$48,0)</f>
        <v>#N/A</v>
      </c>
      <c r="S57" s="60" t="e">
        <f>MATCH($W57,'from RC Jamboree'!Q$14:Q$48,0)</f>
        <v>#N/A</v>
      </c>
      <c r="T57" s="60" t="e">
        <f>MATCH($W57,'from RC Jamboree'!R$14:R$48,0)</f>
        <v>#N/A</v>
      </c>
      <c r="U57" s="60" t="e">
        <f>MATCH($W57,'from RC Jamboree'!S$14:S$48,0)</f>
        <v>#N/A</v>
      </c>
      <c r="V57" t="str">
        <f t="shared" si="1"/>
        <v>Dolce</v>
      </c>
      <c r="W57">
        <v>21</v>
      </c>
    </row>
    <row r="58" spans="1:30" ht="26.5" thickBot="1">
      <c r="A58" s="160">
        <v>1001</v>
      </c>
      <c r="B58" s="79" t="s">
        <v>161</v>
      </c>
      <c r="C58" s="140" t="s">
        <v>162</v>
      </c>
      <c r="D58" s="60" t="e">
        <f>MATCH($W58,'from RC Jamboree'!B$14:B$48,0)</f>
        <v>#N/A</v>
      </c>
      <c r="E58" s="60" t="e">
        <f>MATCH($W58,'from RC Jamboree'!C$14:C$48,0)</f>
        <v>#N/A</v>
      </c>
      <c r="F58" s="60" t="e">
        <f>MATCH($W58,'from RC Jamboree'!D$14:D$48,0)</f>
        <v>#N/A</v>
      </c>
      <c r="G58" s="60" t="e">
        <f>MATCH($W58,'from RC Jamboree'!E$14:E$48,0)</f>
        <v>#N/A</v>
      </c>
      <c r="H58" s="60" t="e">
        <f>MATCH($W58,'from RC Jamboree'!F$14:F$48,0)</f>
        <v>#N/A</v>
      </c>
      <c r="I58" s="60" t="e">
        <f>MATCH($W58,'from RC Jamboree'!G$14:G$48,0)</f>
        <v>#N/A</v>
      </c>
      <c r="J58" s="60" t="e">
        <f>MATCH($W58,'from RC Jamboree'!H$14:H$48,0)</f>
        <v>#N/A</v>
      </c>
      <c r="K58" s="60" t="e">
        <f>MATCH($W58,'from RC Jamboree'!I$14:I$48,0)</f>
        <v>#N/A</v>
      </c>
      <c r="L58" s="60" t="e">
        <f>MATCH($W58,'from RC Jamboree'!J$14:J$48,0)</f>
        <v>#N/A</v>
      </c>
      <c r="M58" s="60" t="e">
        <f>MATCH($W58,'from RC Jamboree'!K$14:K$48,0)</f>
        <v>#N/A</v>
      </c>
      <c r="N58" s="60" t="e">
        <f>MATCH($W58,'from RC Jamboree'!L$14:L$48,0)</f>
        <v>#N/A</v>
      </c>
      <c r="O58" s="60" t="e">
        <f>MATCH($W58,'from RC Jamboree'!M$14:M$48,0)</f>
        <v>#N/A</v>
      </c>
      <c r="P58" s="60" t="e">
        <f>MATCH($W58,'from RC Jamboree'!N$14:N$48,0)</f>
        <v>#N/A</v>
      </c>
      <c r="Q58" s="60" t="e">
        <f>MATCH($W58,'from RC Jamboree'!O$14:O$48,0)</f>
        <v>#N/A</v>
      </c>
      <c r="R58" s="60" t="e">
        <f>MATCH($W58,'from RC Jamboree'!P$14:P$48,0)</f>
        <v>#N/A</v>
      </c>
      <c r="S58" s="60" t="e">
        <f>MATCH($W58,'from RC Jamboree'!Q$14:Q$48,0)</f>
        <v>#N/A</v>
      </c>
      <c r="T58" s="60" t="e">
        <f>MATCH($W58,'from RC Jamboree'!R$14:R$48,0)</f>
        <v>#N/A</v>
      </c>
      <c r="U58" s="60" t="e">
        <f>MATCH($W58,'from RC Jamboree'!S$14:S$48,0)</f>
        <v>#N/A</v>
      </c>
      <c r="V58" t="str">
        <f t="shared" si="1"/>
        <v>USA 1001</v>
      </c>
      <c r="W58">
        <v>22</v>
      </c>
      <c r="AB58" t="s">
        <v>77</v>
      </c>
      <c r="AC58" s="39">
        <f>MATCH(Races_Sailed,$D72:$U72,0)</f>
        <v>18</v>
      </c>
    </row>
    <row r="59" spans="1:30" ht="26.5" thickBot="1">
      <c r="A59" s="160">
        <v>679</v>
      </c>
      <c r="B59" s="79" t="s">
        <v>169</v>
      </c>
      <c r="C59" s="140" t="s">
        <v>170</v>
      </c>
      <c r="D59" s="60" t="e">
        <f>MATCH($W59,'from RC Jamboree'!B$14:B$48,0)</f>
        <v>#N/A</v>
      </c>
      <c r="E59" s="60" t="e">
        <f>MATCH($W59,'from RC Jamboree'!C$14:C$48,0)</f>
        <v>#N/A</v>
      </c>
      <c r="F59" s="60" t="e">
        <f>MATCH($W59,'from RC Jamboree'!D$14:D$48,0)</f>
        <v>#N/A</v>
      </c>
      <c r="G59" s="60" t="e">
        <f>MATCH($W59,'from RC Jamboree'!E$14:E$48,0)</f>
        <v>#N/A</v>
      </c>
      <c r="H59" s="60" t="e">
        <f>MATCH($W59,'from RC Jamboree'!F$14:F$48,0)</f>
        <v>#N/A</v>
      </c>
      <c r="I59" s="60" t="e">
        <f>MATCH($W59,'from RC Jamboree'!G$14:G$48,0)</f>
        <v>#N/A</v>
      </c>
      <c r="J59" s="60" t="e">
        <f>MATCH($W59,'from RC Jamboree'!H$14:H$48,0)</f>
        <v>#N/A</v>
      </c>
      <c r="K59" s="60" t="e">
        <f>MATCH($W59,'from RC Jamboree'!I$14:I$48,0)</f>
        <v>#N/A</v>
      </c>
      <c r="L59" s="60" t="e">
        <f>MATCH($W59,'from RC Jamboree'!J$14:J$48,0)</f>
        <v>#N/A</v>
      </c>
      <c r="M59" s="60" t="e">
        <f>MATCH($W59,'from RC Jamboree'!K$14:K$48,0)</f>
        <v>#N/A</v>
      </c>
      <c r="N59" s="60" t="e">
        <f>MATCH($W59,'from RC Jamboree'!L$14:L$48,0)</f>
        <v>#N/A</v>
      </c>
      <c r="O59" s="60" t="e">
        <f>MATCH($W59,'from RC Jamboree'!M$14:M$48,0)</f>
        <v>#N/A</v>
      </c>
      <c r="P59" s="60" t="e">
        <f>MATCH($W59,'from RC Jamboree'!N$14:N$48,0)</f>
        <v>#N/A</v>
      </c>
      <c r="Q59" s="60" t="e">
        <f>MATCH($W59,'from RC Jamboree'!O$14:O$48,0)</f>
        <v>#N/A</v>
      </c>
      <c r="R59" s="60" t="e">
        <f>MATCH($W59,'from RC Jamboree'!P$14:P$48,0)</f>
        <v>#N/A</v>
      </c>
      <c r="S59" s="60" t="e">
        <f>MATCH($W59,'from RC Jamboree'!Q$14:Q$48,0)</f>
        <v>#N/A</v>
      </c>
      <c r="T59" s="60" t="e">
        <f>MATCH($W59,'from RC Jamboree'!R$14:R$48,0)</f>
        <v>#N/A</v>
      </c>
      <c r="U59" s="60" t="e">
        <f>MATCH($W59,'from RC Jamboree'!S$14:S$48,0)</f>
        <v>#N/A</v>
      </c>
      <c r="V59" t="str">
        <f t="shared" si="1"/>
        <v>Misty Two Six</v>
      </c>
      <c r="W59">
        <v>23</v>
      </c>
      <c r="AB59" t="s">
        <v>78</v>
      </c>
      <c r="AC59" s="39">
        <f>MATCH(Races_Sailed-1,$D72:$U72,0)</f>
        <v>17</v>
      </c>
      <c r="AD59" s="39"/>
    </row>
    <row r="60" spans="1:30" ht="39.4" thickBot="1">
      <c r="A60" s="160">
        <v>158</v>
      </c>
      <c r="B60" s="79" t="s">
        <v>14</v>
      </c>
      <c r="C60" s="140" t="s">
        <v>163</v>
      </c>
      <c r="D60" s="60" t="e">
        <f>MATCH($W60,'from RC Jamboree'!B$14:B$48,0)</f>
        <v>#N/A</v>
      </c>
      <c r="E60" s="60" t="e">
        <f>MATCH($W60,'from RC Jamboree'!C$14:C$48,0)</f>
        <v>#N/A</v>
      </c>
      <c r="F60" s="60" t="e">
        <f>MATCH($W60,'from RC Jamboree'!D$14:D$48,0)</f>
        <v>#N/A</v>
      </c>
      <c r="G60" s="60" t="e">
        <f>MATCH($W60,'from RC Jamboree'!E$14:E$48,0)</f>
        <v>#N/A</v>
      </c>
      <c r="H60" s="60" t="e">
        <f>MATCH($W60,'from RC Jamboree'!F$14:F$48,0)</f>
        <v>#N/A</v>
      </c>
      <c r="I60" s="60" t="e">
        <f>MATCH($W60,'from RC Jamboree'!G$14:G$48,0)</f>
        <v>#N/A</v>
      </c>
      <c r="J60" s="60" t="e">
        <f>MATCH($W60,'from RC Jamboree'!H$14:H$48,0)</f>
        <v>#N/A</v>
      </c>
      <c r="K60" s="60" t="e">
        <f>MATCH($W60,'from RC Jamboree'!I$14:I$48,0)</f>
        <v>#N/A</v>
      </c>
      <c r="L60" s="60" t="e">
        <f>MATCH($W60,'from RC Jamboree'!J$14:J$48,0)</f>
        <v>#N/A</v>
      </c>
      <c r="M60" s="60" t="e">
        <f>MATCH($W60,'from RC Jamboree'!K$14:K$48,0)</f>
        <v>#N/A</v>
      </c>
      <c r="N60" s="60" t="e">
        <f>MATCH($W60,'from RC Jamboree'!L$14:L$48,0)</f>
        <v>#N/A</v>
      </c>
      <c r="O60" s="60" t="e">
        <f>MATCH($W60,'from RC Jamboree'!M$14:M$48,0)</f>
        <v>#N/A</v>
      </c>
      <c r="P60" s="60" t="e">
        <f>MATCH($W60,'from RC Jamboree'!N$14:N$48,0)</f>
        <v>#N/A</v>
      </c>
      <c r="Q60" s="60" t="e">
        <f>MATCH($W60,'from RC Jamboree'!O$14:O$48,0)</f>
        <v>#N/A</v>
      </c>
      <c r="R60" s="60" t="e">
        <f>MATCH($W60,'from RC Jamboree'!P$14:P$48,0)</f>
        <v>#N/A</v>
      </c>
      <c r="S60" s="60" t="e">
        <f>MATCH($W60,'from RC Jamboree'!Q$14:Q$48,0)</f>
        <v>#N/A</v>
      </c>
      <c r="T60" s="60" t="e">
        <f>MATCH($W60,'from RC Jamboree'!R$14:R$48,0)</f>
        <v>#N/A</v>
      </c>
      <c r="U60" s="60" t="e">
        <f>MATCH($W60,'from RC Jamboree'!S$14:S$48,0)</f>
        <v>#N/A</v>
      </c>
      <c r="V60" t="str">
        <f t="shared" si="1"/>
        <v>Excitable Boy</v>
      </c>
      <c r="W60">
        <v>24</v>
      </c>
      <c r="AB60" t="s">
        <v>79</v>
      </c>
      <c r="AC60" s="58">
        <f>COUNT($W$75:$W$107)</f>
        <v>0</v>
      </c>
    </row>
    <row r="61" spans="1:30" ht="39.4" thickBot="1">
      <c r="A61" s="163">
        <v>31</v>
      </c>
      <c r="B61" s="116" t="s">
        <v>133</v>
      </c>
      <c r="C61" s="141" t="s">
        <v>164</v>
      </c>
      <c r="D61" s="60" t="e">
        <f>MATCH($W61,'from RC Jamboree'!B$14:B$48,0)</f>
        <v>#N/A</v>
      </c>
      <c r="E61" s="60" t="e">
        <f>MATCH($W61,'from RC Jamboree'!C$14:C$48,0)</f>
        <v>#N/A</v>
      </c>
      <c r="F61" s="60" t="e">
        <f>MATCH($W61,'from RC Jamboree'!D$14:D$48,0)</f>
        <v>#N/A</v>
      </c>
      <c r="G61" s="60" t="e">
        <f>MATCH($W61,'from RC Jamboree'!E$14:E$48,0)</f>
        <v>#N/A</v>
      </c>
      <c r="H61" s="60" t="e">
        <f>MATCH($W61,'from RC Jamboree'!F$14:F$48,0)</f>
        <v>#N/A</v>
      </c>
      <c r="I61" s="60" t="e">
        <f>MATCH($W61,'from RC Jamboree'!G$14:G$48,0)</f>
        <v>#N/A</v>
      </c>
      <c r="J61" s="60" t="e">
        <f>MATCH($W61,'from RC Jamboree'!H$14:H$48,0)</f>
        <v>#N/A</v>
      </c>
      <c r="K61" s="60" t="e">
        <f>MATCH($W61,'from RC Jamboree'!I$14:I$48,0)</f>
        <v>#N/A</v>
      </c>
      <c r="L61" s="60" t="e">
        <f>MATCH($W61,'from RC Jamboree'!J$14:J$48,0)</f>
        <v>#N/A</v>
      </c>
      <c r="M61" s="60" t="e">
        <f>MATCH($W61,'from RC Jamboree'!K$14:K$48,0)</f>
        <v>#N/A</v>
      </c>
      <c r="N61" s="60" t="e">
        <f>MATCH($W61,'from RC Jamboree'!L$14:L$48,0)</f>
        <v>#N/A</v>
      </c>
      <c r="O61" s="60" t="e">
        <f>MATCH($W61,'from RC Jamboree'!M$14:M$48,0)</f>
        <v>#N/A</v>
      </c>
      <c r="P61" s="60" t="e">
        <f>MATCH($W61,'from RC Jamboree'!N$14:N$48,0)</f>
        <v>#N/A</v>
      </c>
      <c r="Q61" s="60" t="e">
        <f>MATCH($W61,'from RC Jamboree'!O$14:O$48,0)</f>
        <v>#N/A</v>
      </c>
      <c r="R61" s="60" t="e">
        <f>MATCH($W61,'from RC Jamboree'!P$14:P$48,0)</f>
        <v>#N/A</v>
      </c>
      <c r="S61" s="60" t="e">
        <f>MATCH($W61,'from RC Jamboree'!Q$14:Q$48,0)</f>
        <v>#N/A</v>
      </c>
      <c r="T61" s="60" t="e">
        <f>MATCH($W61,'from RC Jamboree'!R$14:R$48,0)</f>
        <v>#N/A</v>
      </c>
      <c r="U61" s="60" t="e">
        <f>MATCH($W61,'from RC Jamboree'!S$14:S$48,0)</f>
        <v>#N/A</v>
      </c>
      <c r="V61" t="str">
        <f t="shared" si="1"/>
        <v>Forecheck</v>
      </c>
      <c r="W61">
        <v>25</v>
      </c>
      <c r="AC61" s="58"/>
    </row>
    <row r="62" spans="1:30" ht="52.3" thickBot="1">
      <c r="A62" s="163">
        <v>259</v>
      </c>
      <c r="B62" s="116" t="s">
        <v>106</v>
      </c>
      <c r="C62" s="141" t="s">
        <v>165</v>
      </c>
      <c r="D62" s="60" t="e">
        <f>MATCH($W62,'from RC Jamboree'!B$14:B$48,0)</f>
        <v>#N/A</v>
      </c>
      <c r="E62" s="60" t="e">
        <f>MATCH($W62,'from RC Jamboree'!C$14:C$48,0)</f>
        <v>#N/A</v>
      </c>
      <c r="F62" s="60" t="e">
        <f>MATCH($W62,'from RC Jamboree'!D$14:D$48,0)</f>
        <v>#N/A</v>
      </c>
      <c r="G62" s="60" t="e">
        <f>MATCH($W62,'from RC Jamboree'!E$14:E$48,0)</f>
        <v>#N/A</v>
      </c>
      <c r="H62" s="60" t="e">
        <f>MATCH($W62,'from RC Jamboree'!F$14:F$48,0)</f>
        <v>#N/A</v>
      </c>
      <c r="I62" s="60" t="e">
        <f>MATCH($W62,'from RC Jamboree'!G$14:G$48,0)</f>
        <v>#N/A</v>
      </c>
      <c r="J62" s="60" t="e">
        <f>MATCH($W62,'from RC Jamboree'!H$14:H$48,0)</f>
        <v>#N/A</v>
      </c>
      <c r="K62" s="60" t="e">
        <f>MATCH($W62,'from RC Jamboree'!I$14:I$48,0)</f>
        <v>#N/A</v>
      </c>
      <c r="L62" s="60" t="e">
        <f>MATCH($W62,'from RC Jamboree'!J$14:J$48,0)</f>
        <v>#N/A</v>
      </c>
      <c r="M62" s="60" t="e">
        <f>MATCH($W62,'from RC Jamboree'!K$14:K$48,0)</f>
        <v>#N/A</v>
      </c>
      <c r="N62" s="60" t="e">
        <f>MATCH($W62,'from RC Jamboree'!L$14:L$48,0)</f>
        <v>#N/A</v>
      </c>
      <c r="O62" s="60" t="e">
        <f>MATCH($W62,'from RC Jamboree'!M$14:M$48,0)</f>
        <v>#N/A</v>
      </c>
      <c r="P62" s="60" t="e">
        <f>MATCH($W62,'from RC Jamboree'!N$14:N$48,0)</f>
        <v>#N/A</v>
      </c>
      <c r="Q62" s="60" t="e">
        <f>MATCH($W62,'from RC Jamboree'!O$14:O$48,0)</f>
        <v>#N/A</v>
      </c>
      <c r="R62" s="60" t="e">
        <f>MATCH($W62,'from RC Jamboree'!P$14:P$48,0)</f>
        <v>#N/A</v>
      </c>
      <c r="S62" s="60" t="e">
        <f>MATCH($W62,'from RC Jamboree'!Q$14:Q$48,0)</f>
        <v>#N/A</v>
      </c>
      <c r="T62" s="60" t="e">
        <f>MATCH($W62,'from RC Jamboree'!R$14:R$48,0)</f>
        <v>#N/A</v>
      </c>
      <c r="U62" s="60" t="e">
        <f>MATCH($W62,'from RC Jamboree'!S$14:S$48,0)</f>
        <v>#N/A</v>
      </c>
      <c r="V62" t="str">
        <f t="shared" si="1"/>
        <v>Spank Me</v>
      </c>
      <c r="W62">
        <v>26</v>
      </c>
      <c r="AC62" s="58"/>
    </row>
    <row r="63" spans="1:30" ht="39.4" thickBot="1">
      <c r="A63" s="163">
        <v>1003</v>
      </c>
      <c r="B63" s="116" t="s">
        <v>166</v>
      </c>
      <c r="C63" s="141" t="s">
        <v>167</v>
      </c>
      <c r="D63" s="60" t="e">
        <f>MATCH($W63,'from RC Jamboree'!B$14:B$48,0)</f>
        <v>#N/A</v>
      </c>
      <c r="E63" s="60" t="e">
        <f>MATCH($W63,'from RC Jamboree'!C$14:C$48,0)</f>
        <v>#N/A</v>
      </c>
      <c r="F63" s="60" t="e">
        <f>MATCH($W63,'from RC Jamboree'!D$14:D$48,0)</f>
        <v>#N/A</v>
      </c>
      <c r="G63" s="60" t="e">
        <f>MATCH($W63,'from RC Jamboree'!E$14:E$48,0)</f>
        <v>#N/A</v>
      </c>
      <c r="H63" s="60" t="e">
        <f>MATCH($W63,'from RC Jamboree'!F$14:F$48,0)</f>
        <v>#N/A</v>
      </c>
      <c r="I63" s="60" t="e">
        <f>MATCH($W63,'from RC Jamboree'!G$14:G$48,0)</f>
        <v>#N/A</v>
      </c>
      <c r="J63" s="60" t="e">
        <f>MATCH($W63,'from RC Jamboree'!H$14:H$48,0)</f>
        <v>#N/A</v>
      </c>
      <c r="K63" s="60" t="e">
        <f>MATCH($W63,'from RC Jamboree'!I$14:I$48,0)</f>
        <v>#N/A</v>
      </c>
      <c r="L63" s="60" t="e">
        <f>MATCH($W63,'from RC Jamboree'!J$14:J$48,0)</f>
        <v>#N/A</v>
      </c>
      <c r="M63" s="60" t="e">
        <f>MATCH($W63,'from RC Jamboree'!K$14:K$48,0)</f>
        <v>#N/A</v>
      </c>
      <c r="N63" s="60" t="e">
        <f>MATCH($W63,'from RC Jamboree'!L$14:L$48,0)</f>
        <v>#N/A</v>
      </c>
      <c r="O63" s="60" t="e">
        <f>MATCH($W63,'from RC Jamboree'!M$14:M$48,0)</f>
        <v>#N/A</v>
      </c>
      <c r="P63" s="60" t="e">
        <f>MATCH($W63,'from RC Jamboree'!N$14:N$48,0)</f>
        <v>#N/A</v>
      </c>
      <c r="Q63" s="60" t="e">
        <f>MATCH($W63,'from RC Jamboree'!O$14:O$48,0)</f>
        <v>#N/A</v>
      </c>
      <c r="R63" s="60" t="e">
        <f>MATCH($W63,'from RC Jamboree'!P$14:P$48,0)</f>
        <v>#N/A</v>
      </c>
      <c r="S63" s="60" t="e">
        <f>MATCH($W63,'from RC Jamboree'!Q$14:Q$48,0)</f>
        <v>#N/A</v>
      </c>
      <c r="T63" s="60" t="e">
        <f>MATCH($W63,'from RC Jamboree'!R$14:R$48,0)</f>
        <v>#N/A</v>
      </c>
      <c r="U63" s="60" t="e">
        <f>MATCH($W63,'from RC Jamboree'!S$14:S$48,0)</f>
        <v>#N/A</v>
      </c>
      <c r="V63" t="str">
        <f t="shared" si="1"/>
        <v>Tempus Fugit</v>
      </c>
      <c r="W63">
        <v>27</v>
      </c>
      <c r="AC63" s="58"/>
    </row>
    <row r="64" spans="1:30" ht="13.6" thickBot="1">
      <c r="A64" s="163">
        <v>404</v>
      </c>
      <c r="B64" s="116" t="s">
        <v>190</v>
      </c>
      <c r="C64" s="141" t="s">
        <v>179</v>
      </c>
      <c r="D64" s="60" t="e">
        <f>MATCH($W64,'from RC Jamboree'!B$14:B$48,0)</f>
        <v>#N/A</v>
      </c>
      <c r="E64" s="60" t="e">
        <f>MATCH($W64,'from RC Jamboree'!C$14:C$48,0)</f>
        <v>#N/A</v>
      </c>
      <c r="F64" s="60" t="e">
        <f>MATCH($W64,'from RC Jamboree'!D$14:D$48,0)</f>
        <v>#N/A</v>
      </c>
      <c r="G64" s="60" t="e">
        <f>MATCH($W64,'from RC Jamboree'!E$14:E$48,0)</f>
        <v>#N/A</v>
      </c>
      <c r="H64" s="60" t="e">
        <f>MATCH($W64,'from RC Jamboree'!F$14:F$48,0)</f>
        <v>#N/A</v>
      </c>
      <c r="I64" s="60" t="e">
        <f>MATCH($W64,'from RC Jamboree'!G$14:G$48,0)</f>
        <v>#N/A</v>
      </c>
      <c r="J64" s="60" t="e">
        <f>MATCH($W64,'from RC Jamboree'!H$14:H$48,0)</f>
        <v>#N/A</v>
      </c>
      <c r="K64" s="60" t="e">
        <f>MATCH($W64,'from RC Jamboree'!I$14:I$48,0)</f>
        <v>#N/A</v>
      </c>
      <c r="L64" s="60" t="e">
        <f>MATCH($W64,'from RC Jamboree'!J$14:J$48,0)</f>
        <v>#N/A</v>
      </c>
      <c r="M64" s="60" t="e">
        <f>MATCH($W64,'from RC Jamboree'!K$14:K$48,0)</f>
        <v>#N/A</v>
      </c>
      <c r="N64" s="60" t="e">
        <f>MATCH($W64,'from RC Jamboree'!L$14:L$48,0)</f>
        <v>#N/A</v>
      </c>
      <c r="O64" s="60" t="e">
        <f>MATCH($W64,'from RC Jamboree'!M$14:M$48,0)</f>
        <v>#N/A</v>
      </c>
      <c r="P64" s="60" t="e">
        <f>MATCH($W64,'from RC Jamboree'!N$14:N$48,0)</f>
        <v>#N/A</v>
      </c>
      <c r="Q64" s="60" t="e">
        <f>MATCH($W64,'from RC Jamboree'!O$14:O$48,0)</f>
        <v>#N/A</v>
      </c>
      <c r="R64" s="60" t="e">
        <f>MATCH($W64,'from RC Jamboree'!P$14:P$48,0)</f>
        <v>#N/A</v>
      </c>
      <c r="S64" s="60" t="e">
        <f>MATCH($W64,'from RC Jamboree'!Q$14:Q$48,0)</f>
        <v>#N/A</v>
      </c>
      <c r="T64" s="60" t="e">
        <f>MATCH($W64,'from RC Jamboree'!R$14:R$48,0)</f>
        <v>#N/A</v>
      </c>
      <c r="U64" s="60" t="e">
        <f>MATCH($W64,'from RC Jamboree'!S$14:S$48,0)</f>
        <v>#N/A</v>
      </c>
      <c r="V64" t="str">
        <f t="shared" si="1"/>
        <v>Clipper</v>
      </c>
      <c r="W64">
        <v>28</v>
      </c>
      <c r="AC64" s="58"/>
    </row>
    <row r="65" spans="1:49" ht="13.6" thickBot="1">
      <c r="A65" s="163"/>
      <c r="B65" s="116"/>
      <c r="C65" s="141"/>
      <c r="D65" s="60" t="e">
        <f>MATCH($W65,'from RC Jamboree'!B$14:B$48,0)</f>
        <v>#N/A</v>
      </c>
      <c r="E65" s="60" t="e">
        <f>MATCH($W65,'from RC Jamboree'!C$14:C$48,0)</f>
        <v>#N/A</v>
      </c>
      <c r="F65" s="60" t="e">
        <f>MATCH($W65,'from RC Jamboree'!D$14:D$48,0)</f>
        <v>#N/A</v>
      </c>
      <c r="G65" s="60" t="e">
        <f>MATCH($W65,'from RC Jamboree'!E$14:E$48,0)</f>
        <v>#N/A</v>
      </c>
      <c r="H65" s="60" t="e">
        <f>MATCH($W65,'from RC Jamboree'!F$14:F$48,0)</f>
        <v>#N/A</v>
      </c>
      <c r="I65" s="60" t="e">
        <f>MATCH($W65,'from RC Jamboree'!G$14:G$48,0)</f>
        <v>#N/A</v>
      </c>
      <c r="J65" s="60" t="e">
        <f>MATCH($W65,'from RC Jamboree'!H$14:H$48,0)</f>
        <v>#N/A</v>
      </c>
      <c r="K65" s="60" t="e">
        <f>MATCH($W65,'from RC Jamboree'!I$14:I$48,0)</f>
        <v>#N/A</v>
      </c>
      <c r="L65" s="60" t="e">
        <f>MATCH($W65,'from RC Jamboree'!J$14:J$48,0)</f>
        <v>#N/A</v>
      </c>
      <c r="M65" s="60" t="e">
        <f>MATCH($W65,'from RC Jamboree'!K$14:K$48,0)</f>
        <v>#N/A</v>
      </c>
      <c r="N65" s="60" t="e">
        <f>MATCH($W65,'from RC Jamboree'!L$14:L$48,0)</f>
        <v>#N/A</v>
      </c>
      <c r="O65" s="60" t="e">
        <f>MATCH($W65,'from RC Jamboree'!M$14:M$48,0)</f>
        <v>#N/A</v>
      </c>
      <c r="P65" s="60" t="e">
        <f>MATCH($W65,'from RC Jamboree'!N$14:N$48,0)</f>
        <v>#N/A</v>
      </c>
      <c r="Q65" s="60" t="e">
        <f>MATCH($W65,'from RC Jamboree'!O$14:O$48,0)</f>
        <v>#N/A</v>
      </c>
      <c r="R65" s="60" t="e">
        <f>MATCH($W65,'from RC Jamboree'!P$14:P$48,0)</f>
        <v>#N/A</v>
      </c>
      <c r="S65" s="60" t="e">
        <f>MATCH($W65,'from RC Jamboree'!Q$14:Q$48,0)</f>
        <v>#N/A</v>
      </c>
      <c r="T65" s="60" t="e">
        <f>MATCH($W65,'from RC Jamboree'!R$14:R$48,0)</f>
        <v>#N/A</v>
      </c>
      <c r="U65" s="60" t="e">
        <f>MATCH($W65,'from RC Jamboree'!S$14:S$48,0)</f>
        <v>#N/A</v>
      </c>
      <c r="V65" t="str">
        <f t="shared" si="1"/>
        <v/>
      </c>
      <c r="W65">
        <v>29</v>
      </c>
      <c r="AC65" s="58"/>
    </row>
    <row r="66" spans="1:49" ht="13.6" thickBot="1">
      <c r="A66" s="163"/>
      <c r="B66" s="116"/>
      <c r="C66" s="141"/>
      <c r="D66" s="60" t="e">
        <f>MATCH($W66,'from RC Jamboree'!B$14:B$48,0)</f>
        <v>#N/A</v>
      </c>
      <c r="E66" s="60" t="e">
        <f>MATCH($W66,'from RC Jamboree'!C$14:C$48,0)</f>
        <v>#N/A</v>
      </c>
      <c r="F66" s="60" t="e">
        <f>MATCH($W66,'from RC Jamboree'!D$14:D$48,0)</f>
        <v>#N/A</v>
      </c>
      <c r="G66" s="60" t="e">
        <f>MATCH($W66,'from RC Jamboree'!E$14:E$48,0)</f>
        <v>#N/A</v>
      </c>
      <c r="H66" s="60" t="e">
        <f>MATCH($W66,'from RC Jamboree'!F$14:F$48,0)</f>
        <v>#N/A</v>
      </c>
      <c r="I66" s="60" t="e">
        <f>MATCH($W66,'from RC Jamboree'!G$14:G$48,0)</f>
        <v>#N/A</v>
      </c>
      <c r="J66" s="60" t="e">
        <f>MATCH($W66,'from RC Jamboree'!H$14:H$48,0)</f>
        <v>#N/A</v>
      </c>
      <c r="K66" s="60" t="e">
        <f>MATCH($W66,'from RC Jamboree'!I$14:I$48,0)</f>
        <v>#N/A</v>
      </c>
      <c r="L66" s="60" t="e">
        <f>MATCH($W66,'from RC Jamboree'!J$14:J$48,0)</f>
        <v>#N/A</v>
      </c>
      <c r="M66" s="60" t="e">
        <f>MATCH($W66,'from RC Jamboree'!K$14:K$48,0)</f>
        <v>#N/A</v>
      </c>
      <c r="N66" s="60" t="e">
        <f>MATCH($W66,'from RC Jamboree'!L$14:L$48,0)</f>
        <v>#N/A</v>
      </c>
      <c r="O66" s="60" t="e">
        <f>MATCH($W66,'from RC Jamboree'!M$14:M$48,0)</f>
        <v>#N/A</v>
      </c>
      <c r="P66" s="60" t="e">
        <f>MATCH($W66,'from RC Jamboree'!N$14:N$48,0)</f>
        <v>#N/A</v>
      </c>
      <c r="Q66" s="60" t="e">
        <f>MATCH($W66,'from RC Jamboree'!O$14:O$48,0)</f>
        <v>#N/A</v>
      </c>
      <c r="R66" s="60" t="e">
        <f>MATCH($W66,'from RC Jamboree'!P$14:P$48,0)</f>
        <v>#N/A</v>
      </c>
      <c r="S66" s="60" t="e">
        <f>MATCH($W66,'from RC Jamboree'!Q$14:Q$48,0)</f>
        <v>#N/A</v>
      </c>
      <c r="T66" s="60" t="e">
        <f>MATCH($W66,'from RC Jamboree'!R$14:R$48,0)</f>
        <v>#N/A</v>
      </c>
      <c r="U66" s="60" t="e">
        <f>MATCH($W66,'from RC Jamboree'!S$14:S$48,0)</f>
        <v>#N/A</v>
      </c>
      <c r="V66" t="str">
        <f t="shared" si="1"/>
        <v/>
      </c>
      <c r="W66">
        <v>30</v>
      </c>
      <c r="AC66" s="58"/>
    </row>
    <row r="67" spans="1:49" ht="13.6" thickBot="1">
      <c r="A67" s="163"/>
      <c r="B67" s="116"/>
      <c r="C67" s="141"/>
      <c r="D67" s="60" t="e">
        <f>MATCH($W67,'from RC Jamboree'!B$14:B$48,0)</f>
        <v>#N/A</v>
      </c>
      <c r="E67" s="60" t="e">
        <f>MATCH($W67,'from RC Jamboree'!C$14:C$48,0)</f>
        <v>#N/A</v>
      </c>
      <c r="F67" s="60" t="e">
        <f>MATCH($W67,'from RC Jamboree'!D$14:D$48,0)</f>
        <v>#N/A</v>
      </c>
      <c r="G67" s="60" t="e">
        <f>MATCH($W67,'from RC Jamboree'!E$14:E$48,0)</f>
        <v>#N/A</v>
      </c>
      <c r="H67" s="60" t="e">
        <f>MATCH($W67,'from RC Jamboree'!F$14:F$48,0)</f>
        <v>#N/A</v>
      </c>
      <c r="I67" s="60" t="e">
        <f>MATCH($W67,'from RC Jamboree'!G$14:G$48,0)</f>
        <v>#N/A</v>
      </c>
      <c r="J67" s="60" t="e">
        <f>MATCH($W67,'from RC Jamboree'!H$14:H$48,0)</f>
        <v>#N/A</v>
      </c>
      <c r="K67" s="60" t="e">
        <f>MATCH($W67,'from RC Jamboree'!I$14:I$48,0)</f>
        <v>#N/A</v>
      </c>
      <c r="L67" s="60" t="e">
        <f>MATCH($W67,'from RC Jamboree'!J$14:J$48,0)</f>
        <v>#N/A</v>
      </c>
      <c r="M67" s="60" t="e">
        <f>MATCH($W67,'from RC Jamboree'!K$14:K$48,0)</f>
        <v>#N/A</v>
      </c>
      <c r="N67" s="60" t="e">
        <f>MATCH($W67,'from RC Jamboree'!L$14:L$48,0)</f>
        <v>#N/A</v>
      </c>
      <c r="O67" s="60" t="e">
        <f>MATCH($W67,'from RC Jamboree'!M$14:M$48,0)</f>
        <v>#N/A</v>
      </c>
      <c r="P67" s="60" t="e">
        <f>MATCH($W67,'from RC Jamboree'!N$14:N$48,0)</f>
        <v>#N/A</v>
      </c>
      <c r="Q67" s="60" t="e">
        <f>MATCH($W67,'from RC Jamboree'!O$14:O$48,0)</f>
        <v>#N/A</v>
      </c>
      <c r="R67" s="60" t="e">
        <f>MATCH($W67,'from RC Jamboree'!P$14:P$48,0)</f>
        <v>#N/A</v>
      </c>
      <c r="S67" s="60" t="e">
        <f>MATCH($W67,'from RC Jamboree'!Q$14:Q$48,0)</f>
        <v>#N/A</v>
      </c>
      <c r="T67" s="60" t="e">
        <f>MATCH($W67,'from RC Jamboree'!R$14:R$48,0)</f>
        <v>#N/A</v>
      </c>
      <c r="U67" s="60" t="e">
        <f>MATCH($W67,'from RC Jamboree'!S$14:S$48,0)</f>
        <v>#N/A</v>
      </c>
      <c r="V67" t="str">
        <f t="shared" si="1"/>
        <v/>
      </c>
      <c r="W67">
        <v>31</v>
      </c>
      <c r="AC67" s="58"/>
    </row>
    <row r="68" spans="1:49" ht="13.6" thickBot="1">
      <c r="A68" s="163"/>
      <c r="B68" s="116"/>
      <c r="C68" s="141"/>
      <c r="D68" s="60" t="e">
        <f>MATCH($W68,'from RC Jamboree'!B$14:B$48,0)</f>
        <v>#N/A</v>
      </c>
      <c r="E68" s="60" t="e">
        <f>MATCH($W68,'from RC Jamboree'!C$14:C$48,0)</f>
        <v>#N/A</v>
      </c>
      <c r="F68" s="60" t="e">
        <f>MATCH($W68,'from RC Jamboree'!D$14:D$48,0)</f>
        <v>#N/A</v>
      </c>
      <c r="G68" s="60" t="e">
        <f>MATCH($W68,'from RC Jamboree'!E$14:E$48,0)</f>
        <v>#N/A</v>
      </c>
      <c r="H68" s="60" t="e">
        <f>MATCH($W68,'from RC Jamboree'!F$14:F$48,0)</f>
        <v>#N/A</v>
      </c>
      <c r="I68" s="60" t="e">
        <f>MATCH($W68,'from RC Jamboree'!G$14:G$48,0)</f>
        <v>#N/A</v>
      </c>
      <c r="J68" s="60" t="e">
        <f>MATCH($W68,'from RC Jamboree'!H$14:H$48,0)</f>
        <v>#N/A</v>
      </c>
      <c r="K68" s="60" t="e">
        <f>MATCH($W68,'from RC Jamboree'!I$14:I$48,0)</f>
        <v>#N/A</v>
      </c>
      <c r="L68" s="60" t="e">
        <f>MATCH($W68,'from RC Jamboree'!J$14:J$48,0)</f>
        <v>#N/A</v>
      </c>
      <c r="M68" s="60" t="e">
        <f>MATCH($W68,'from RC Jamboree'!K$14:K$48,0)</f>
        <v>#N/A</v>
      </c>
      <c r="N68" s="60" t="e">
        <f>MATCH($W68,'from RC Jamboree'!L$14:L$48,0)</f>
        <v>#N/A</v>
      </c>
      <c r="O68" s="60" t="e">
        <f>MATCH($W68,'from RC Jamboree'!M$14:M$48,0)</f>
        <v>#N/A</v>
      </c>
      <c r="P68" s="60" t="e">
        <f>MATCH($W68,'from RC Jamboree'!N$14:N$48,0)</f>
        <v>#N/A</v>
      </c>
      <c r="Q68" s="60" t="e">
        <f>MATCH($W68,'from RC Jamboree'!O$14:O$48,0)</f>
        <v>#N/A</v>
      </c>
      <c r="R68" s="60" t="e">
        <f>MATCH($W68,'from RC Jamboree'!P$14:P$48,0)</f>
        <v>#N/A</v>
      </c>
      <c r="S68" s="60" t="e">
        <f>MATCH($W68,'from RC Jamboree'!Q$14:Q$48,0)</f>
        <v>#N/A</v>
      </c>
      <c r="T68" s="60" t="e">
        <f>MATCH($W68,'from RC Jamboree'!R$14:R$48,0)</f>
        <v>#N/A</v>
      </c>
      <c r="U68" s="60" t="e">
        <f>MATCH($W68,'from RC Jamboree'!S$14:S$48,0)</f>
        <v>#N/A</v>
      </c>
      <c r="V68" t="str">
        <f t="shared" si="1"/>
        <v/>
      </c>
      <c r="W68">
        <v>32</v>
      </c>
      <c r="AC68" s="58"/>
    </row>
    <row r="69" spans="1:49" ht="13.6" thickBot="1">
      <c r="A69" s="161"/>
      <c r="B69" s="89"/>
      <c r="C69" s="136"/>
      <c r="D69" s="60" t="e">
        <f>MATCH($W69,'from RC Jamboree'!B$14:B$48,0)</f>
        <v>#N/A</v>
      </c>
      <c r="E69" s="60" t="e">
        <f>MATCH($W69,'from RC Jamboree'!C$14:C$48,0)</f>
        <v>#N/A</v>
      </c>
      <c r="F69" s="60" t="e">
        <f>MATCH($W69,'from RC Jamboree'!D$14:D$48,0)</f>
        <v>#N/A</v>
      </c>
      <c r="G69" s="60" t="e">
        <f>MATCH($W69,'from RC Jamboree'!E$14:E$48,0)</f>
        <v>#N/A</v>
      </c>
      <c r="H69" s="60" t="e">
        <f>MATCH($W69,'from RC Jamboree'!F$14:F$48,0)</f>
        <v>#N/A</v>
      </c>
      <c r="I69" s="60" t="e">
        <f>MATCH($W69,'from RC Jamboree'!G$14:G$48,0)</f>
        <v>#N/A</v>
      </c>
      <c r="J69" s="60" t="e">
        <f>MATCH($W69,'from RC Jamboree'!H$14:H$48,0)</f>
        <v>#N/A</v>
      </c>
      <c r="K69" s="60" t="e">
        <f>MATCH($W69,'from RC Jamboree'!I$14:I$48,0)</f>
        <v>#N/A</v>
      </c>
      <c r="L69" s="60" t="e">
        <f>MATCH($W69,'from RC Jamboree'!J$14:J$48,0)</f>
        <v>#N/A</v>
      </c>
      <c r="M69" s="60" t="e">
        <f>MATCH($W69,'from RC Jamboree'!K$14:K$48,0)</f>
        <v>#N/A</v>
      </c>
      <c r="N69" s="60" t="e">
        <f>MATCH($W69,'from RC Jamboree'!L$14:L$48,0)</f>
        <v>#N/A</v>
      </c>
      <c r="O69" s="60" t="e">
        <f>MATCH($W69,'from RC Jamboree'!M$14:M$48,0)</f>
        <v>#N/A</v>
      </c>
      <c r="P69" s="60" t="e">
        <f>MATCH($W69,'from RC Jamboree'!N$14:N$48,0)</f>
        <v>#N/A</v>
      </c>
      <c r="Q69" s="60" t="e">
        <f>MATCH($W69,'from RC Jamboree'!O$14:O$48,0)</f>
        <v>#N/A</v>
      </c>
      <c r="R69" s="60" t="e">
        <f>MATCH($W69,'from RC Jamboree'!P$14:P$48,0)</f>
        <v>#N/A</v>
      </c>
      <c r="S69" s="60" t="e">
        <f>MATCH($W69,'from RC Jamboree'!Q$14:Q$48,0)</f>
        <v>#N/A</v>
      </c>
      <c r="T69" s="60" t="e">
        <f>MATCH($W69,'from RC Jamboree'!R$14:R$48,0)</f>
        <v>#N/A</v>
      </c>
      <c r="U69" s="60" t="e">
        <f>MATCH($W69,'from RC Jamboree'!S$14:S$48,0)</f>
        <v>#N/A</v>
      </c>
      <c r="V69" t="str">
        <f>IF(B69=0,"",B69)</f>
        <v/>
      </c>
      <c r="W69">
        <v>33</v>
      </c>
    </row>
    <row r="70" spans="1:49">
      <c r="B70" s="8" t="s">
        <v>28</v>
      </c>
      <c r="S70" s="1"/>
      <c r="T70" s="1"/>
      <c r="U70" s="1"/>
      <c r="V70" s="1"/>
      <c r="W70" s="2"/>
    </row>
    <row r="71" spans="1:49">
      <c r="C71" s="8" t="s">
        <v>80</v>
      </c>
      <c r="D71" s="5">
        <f t="shared" ref="D71:U71" si="2">COUNTA(D37:D69)-IF(Series_Scoring="Appendix A",0,COUNTIF(D37:D69,"dnc"))</f>
        <v>33</v>
      </c>
      <c r="E71" s="5">
        <f t="shared" si="2"/>
        <v>33</v>
      </c>
      <c r="F71" s="5">
        <f t="shared" si="2"/>
        <v>33</v>
      </c>
      <c r="G71" s="5">
        <f t="shared" si="2"/>
        <v>33</v>
      </c>
      <c r="H71" s="5">
        <f t="shared" si="2"/>
        <v>33</v>
      </c>
      <c r="I71" s="5">
        <f t="shared" si="2"/>
        <v>33</v>
      </c>
      <c r="J71" s="5">
        <f t="shared" si="2"/>
        <v>33</v>
      </c>
      <c r="K71" s="5">
        <f t="shared" si="2"/>
        <v>33</v>
      </c>
      <c r="L71" s="5">
        <f t="shared" si="2"/>
        <v>33</v>
      </c>
      <c r="M71" s="5">
        <f t="shared" si="2"/>
        <v>33</v>
      </c>
      <c r="N71" s="5">
        <f t="shared" si="2"/>
        <v>33</v>
      </c>
      <c r="O71" s="5">
        <f t="shared" si="2"/>
        <v>33</v>
      </c>
      <c r="P71" s="5">
        <f t="shared" si="2"/>
        <v>33</v>
      </c>
      <c r="Q71" s="5">
        <f t="shared" si="2"/>
        <v>33</v>
      </c>
      <c r="R71" s="5">
        <f t="shared" si="2"/>
        <v>33</v>
      </c>
      <c r="S71" s="5">
        <f t="shared" si="2"/>
        <v>33</v>
      </c>
      <c r="T71" s="5">
        <f t="shared" si="2"/>
        <v>33</v>
      </c>
      <c r="U71" s="5">
        <f t="shared" si="2"/>
        <v>33</v>
      </c>
      <c r="V71" s="1"/>
      <c r="W71" s="1"/>
      <c r="X71" s="1"/>
      <c r="Y71" s="1"/>
      <c r="Z71" s="1"/>
      <c r="AA71" s="1"/>
      <c r="AD71" s="29"/>
      <c r="AE71" s="32" t="s">
        <v>62</v>
      </c>
      <c r="AF71" s="33"/>
      <c r="AG71" s="33"/>
      <c r="AH71" s="33"/>
      <c r="AI71" s="33"/>
      <c r="AJ71" s="33"/>
      <c r="AK71" s="33"/>
      <c r="AL71" s="33"/>
      <c r="AM71" s="33"/>
      <c r="AN71" s="33"/>
      <c r="AO71" s="33"/>
      <c r="AP71" s="34"/>
      <c r="AQ71" s="29" t="s">
        <v>61</v>
      </c>
      <c r="AR71" s="29" t="s">
        <v>70</v>
      </c>
      <c r="AS71" s="29" t="s">
        <v>70</v>
      </c>
      <c r="AT71" s="29" t="s">
        <v>67</v>
      </c>
      <c r="AU71" s="29" t="s">
        <v>69</v>
      </c>
      <c r="AV71" s="29" t="s">
        <v>72</v>
      </c>
      <c r="AW71" s="42" t="s">
        <v>71</v>
      </c>
    </row>
    <row r="72" spans="1:49">
      <c r="B72" s="38"/>
      <c r="C72" s="38" t="s">
        <v>66</v>
      </c>
      <c r="D72" s="58">
        <f>IF(D71&gt;3,1,"")</f>
        <v>1</v>
      </c>
      <c r="E72" s="58">
        <f>IF(E71&gt;3,COUNT($D72:D72)+1,"")</f>
        <v>2</v>
      </c>
      <c r="F72" s="58">
        <f>IF(F71&gt;3,COUNT($D72:E72)+1,"")</f>
        <v>3</v>
      </c>
      <c r="G72" s="58">
        <f>IF(G71&gt;3,COUNT($D72:F72)+1,"")</f>
        <v>4</v>
      </c>
      <c r="H72" s="58">
        <f>IF(H71&gt;3,COUNT($D72:G72)+1,"")</f>
        <v>5</v>
      </c>
      <c r="I72" s="58">
        <f>IF(I71&gt;3,COUNT($D72:H72)+1,"")</f>
        <v>6</v>
      </c>
      <c r="J72" s="58">
        <f>IF(J71&gt;3,COUNT($D72:I72)+1,"")</f>
        <v>7</v>
      </c>
      <c r="K72" s="58">
        <f>IF(K71&gt;3,COUNT($D72:J72)+1,"")</f>
        <v>8</v>
      </c>
      <c r="L72" s="58">
        <f>IF(L71&gt;3,COUNT($D72:K72)+1,"")</f>
        <v>9</v>
      </c>
      <c r="M72" s="58">
        <f>IF(M71&gt;3,COUNT($D72:L72)+1,"")</f>
        <v>10</v>
      </c>
      <c r="N72" s="58">
        <f>IF(N71&gt;3,COUNT($D72:M72)+1,"")</f>
        <v>11</v>
      </c>
      <c r="O72" s="58">
        <f>IF(O71&gt;3,COUNT($D72:N72)+1,"")</f>
        <v>12</v>
      </c>
      <c r="P72" s="58">
        <f>IF(P71&gt;3,COUNT($D72:O72)+1,"")</f>
        <v>13</v>
      </c>
      <c r="Q72" s="58">
        <f>IF(Q71&gt;3,COUNT($D72:P72)+1,"")</f>
        <v>14</v>
      </c>
      <c r="R72" s="58">
        <f>IF(R71&gt;3,COUNT($D72:Q72)+1,"")</f>
        <v>15</v>
      </c>
      <c r="S72" s="58">
        <f>IF(S71&gt;3,COUNT($D72:R72)+1,"")</f>
        <v>16</v>
      </c>
      <c r="T72" s="58">
        <f>IF(T71&gt;3,COUNT($D72:S72)+1,"")</f>
        <v>17</v>
      </c>
      <c r="U72" s="58">
        <f>IF(U71&gt;3,COUNT($D72:T72)+1,"")</f>
        <v>18</v>
      </c>
      <c r="V72" s="1"/>
      <c r="W72" s="1"/>
      <c r="X72" s="1"/>
      <c r="Y72" s="1"/>
      <c r="Z72" s="1"/>
      <c r="AA72" s="1"/>
      <c r="AD72" s="30"/>
      <c r="AE72" s="18"/>
      <c r="AF72" s="19"/>
      <c r="AG72" s="19"/>
      <c r="AH72" s="19"/>
      <c r="AI72" s="19"/>
      <c r="AJ72" s="19"/>
      <c r="AK72" s="19"/>
      <c r="AL72" s="19"/>
      <c r="AM72" s="19"/>
      <c r="AN72" s="19"/>
      <c r="AO72" s="19"/>
      <c r="AP72" s="19"/>
      <c r="AQ72" s="30"/>
      <c r="AR72" s="30"/>
      <c r="AS72" s="30"/>
      <c r="AT72" s="30"/>
      <c r="AU72" s="30"/>
      <c r="AV72" s="30"/>
      <c r="AW72" s="41"/>
    </row>
    <row r="73" spans="1:49" ht="25" customHeight="1">
      <c r="B73" s="121" t="s">
        <v>83</v>
      </c>
      <c r="C73" s="4"/>
      <c r="D73" s="3"/>
      <c r="E73" s="3"/>
      <c r="F73" s="3"/>
      <c r="G73" s="3"/>
      <c r="H73" s="3"/>
      <c r="I73" s="3"/>
      <c r="J73" s="3"/>
      <c r="K73" s="3"/>
      <c r="L73" s="3"/>
      <c r="M73" s="3"/>
      <c r="N73" s="3"/>
      <c r="O73" s="3"/>
      <c r="P73" s="6"/>
      <c r="Q73" s="6"/>
      <c r="R73" s="6"/>
      <c r="S73" s="6"/>
      <c r="T73" s="6"/>
      <c r="U73" s="6"/>
      <c r="V73" s="1"/>
      <c r="W73" s="1" t="s">
        <v>58</v>
      </c>
      <c r="X73" s="1" t="s">
        <v>5</v>
      </c>
      <c r="Y73" s="1" t="s">
        <v>8</v>
      </c>
      <c r="Z73" s="1" t="s">
        <v>6</v>
      </c>
      <c r="AA73" s="1"/>
      <c r="AD73" s="30" t="s">
        <v>81</v>
      </c>
      <c r="AE73" s="18" t="s">
        <v>59</v>
      </c>
      <c r="AF73" s="19"/>
      <c r="AG73" s="19"/>
      <c r="AH73" s="19"/>
      <c r="AI73" s="19"/>
      <c r="AJ73" s="20"/>
      <c r="AK73" s="18" t="s">
        <v>60</v>
      </c>
      <c r="AL73" s="19"/>
      <c r="AM73" s="19"/>
      <c r="AN73" s="19"/>
      <c r="AO73" s="19"/>
      <c r="AP73" s="19"/>
      <c r="AQ73" s="30" t="s">
        <v>48</v>
      </c>
      <c r="AR73" s="30" t="s">
        <v>63</v>
      </c>
      <c r="AS73" s="30" t="s">
        <v>63</v>
      </c>
      <c r="AT73" s="30" t="s">
        <v>68</v>
      </c>
      <c r="AU73" s="30" t="s">
        <v>67</v>
      </c>
      <c r="AV73" s="30" t="s">
        <v>73</v>
      </c>
      <c r="AW73" s="41" t="s">
        <v>63</v>
      </c>
    </row>
    <row r="74" spans="1:49" s="15" customFormat="1" ht="38.75">
      <c r="A74" s="164" t="s">
        <v>75</v>
      </c>
      <c r="B74" s="15" t="s">
        <v>74</v>
      </c>
      <c r="C74" s="15" t="s">
        <v>76</v>
      </c>
      <c r="D74" s="16">
        <f t="shared" ref="D74:U74" si="3">D36</f>
        <v>39697</v>
      </c>
      <c r="E74" s="16">
        <f t="shared" si="3"/>
        <v>39697</v>
      </c>
      <c r="F74" s="16">
        <f t="shared" si="3"/>
        <v>39697</v>
      </c>
      <c r="G74" s="16"/>
      <c r="H74" s="16">
        <f t="shared" si="3"/>
        <v>39697</v>
      </c>
      <c r="I74" s="16">
        <f t="shared" si="3"/>
        <v>39697</v>
      </c>
      <c r="J74" s="16">
        <f t="shared" si="3"/>
        <v>39697</v>
      </c>
      <c r="K74" s="16">
        <f t="shared" si="3"/>
        <v>39698</v>
      </c>
      <c r="L74" s="16">
        <f t="shared" si="3"/>
        <v>39698</v>
      </c>
      <c r="M74" s="16">
        <f t="shared" si="3"/>
        <v>39698</v>
      </c>
      <c r="N74" s="16">
        <f t="shared" si="3"/>
        <v>39698</v>
      </c>
      <c r="O74" s="16">
        <f t="shared" si="3"/>
        <v>39698</v>
      </c>
      <c r="P74" s="16">
        <f t="shared" si="3"/>
        <v>39698</v>
      </c>
      <c r="Q74" s="16">
        <f t="shared" si="3"/>
        <v>39698</v>
      </c>
      <c r="R74" s="16">
        <f t="shared" si="3"/>
        <v>39698</v>
      </c>
      <c r="S74" s="16">
        <f t="shared" si="3"/>
        <v>39698</v>
      </c>
      <c r="T74" s="16">
        <f t="shared" si="3"/>
        <v>39698</v>
      </c>
      <c r="U74" s="16">
        <f t="shared" si="3"/>
        <v>39698</v>
      </c>
      <c r="V74" s="17" t="s">
        <v>7</v>
      </c>
      <c r="W74" s="17" t="s">
        <v>4</v>
      </c>
      <c r="X74" s="17" t="s">
        <v>49</v>
      </c>
      <c r="Y74" s="17" t="s">
        <v>9</v>
      </c>
      <c r="Z74" s="17" t="s">
        <v>7</v>
      </c>
      <c r="AA74" s="17" t="s">
        <v>16</v>
      </c>
      <c r="AB74" s="15" t="s">
        <v>74</v>
      </c>
      <c r="AC74" s="175" t="s">
        <v>191</v>
      </c>
      <c r="AD74" s="31" t="s">
        <v>82</v>
      </c>
      <c r="AE74" s="21" t="s">
        <v>50</v>
      </c>
      <c r="AF74" s="15" t="s">
        <v>51</v>
      </c>
      <c r="AG74" s="15" t="s">
        <v>52</v>
      </c>
      <c r="AH74" s="15" t="s">
        <v>53</v>
      </c>
      <c r="AI74" s="15" t="s">
        <v>54</v>
      </c>
      <c r="AJ74" s="22" t="s">
        <v>55</v>
      </c>
      <c r="AK74" s="21" t="s">
        <v>50</v>
      </c>
      <c r="AL74" s="15" t="s">
        <v>51</v>
      </c>
      <c r="AM74" s="15" t="s">
        <v>52</v>
      </c>
      <c r="AN74" s="15" t="s">
        <v>53</v>
      </c>
      <c r="AO74" s="15" t="s">
        <v>54</v>
      </c>
      <c r="AP74" s="15" t="s">
        <v>55</v>
      </c>
      <c r="AQ74" s="31" t="s">
        <v>56</v>
      </c>
      <c r="AR74" s="31" t="s">
        <v>64</v>
      </c>
      <c r="AS74" s="31" t="s">
        <v>65</v>
      </c>
      <c r="AT74" s="31" t="s">
        <v>4</v>
      </c>
      <c r="AU74" s="31" t="s">
        <v>4</v>
      </c>
      <c r="AV74" s="31" t="s">
        <v>69</v>
      </c>
      <c r="AW74" s="31" t="s">
        <v>65</v>
      </c>
    </row>
    <row r="75" spans="1:49">
      <c r="A75" s="165">
        <f t="shared" ref="A75:A107" si="4">IF($A37=0,"",$A37)</f>
        <v>484</v>
      </c>
      <c r="B75" s="50" t="str">
        <f t="shared" ref="B75:B107" si="5">IF($B37=0,"",$B37)</f>
        <v>Jolly Mon</v>
      </c>
      <c r="C75" s="50" t="str">
        <f t="shared" ref="C75:C107" si="6">IF($C37=0,"",$C37)</f>
        <v>LaVin/Rochlis&lt;br /&gt;Gilford, NH</v>
      </c>
      <c r="D75" s="47" t="e">
        <f t="shared" ref="D75:U75" si="7">IF(OR(D37="dns",D37="dnf",D37="dsq",D37="ocs",D37="raf"),D$71+1,IF(D37="dnc",IF($AQ75=3,"bye",D$71+1),D37))</f>
        <v>#N/A</v>
      </c>
      <c r="E75" s="47" t="e">
        <f t="shared" si="7"/>
        <v>#N/A</v>
      </c>
      <c r="F75" s="47" t="e">
        <f t="shared" si="7"/>
        <v>#N/A</v>
      </c>
      <c r="G75" s="47" t="e">
        <f t="shared" si="7"/>
        <v>#N/A</v>
      </c>
      <c r="H75" s="47" t="e">
        <f t="shared" si="7"/>
        <v>#N/A</v>
      </c>
      <c r="I75" s="47" t="e">
        <f t="shared" si="7"/>
        <v>#N/A</v>
      </c>
      <c r="J75" s="47" t="e">
        <f>IF(OR(J37="dns",J37="dnf",J37="dsq",J37="ocs",J37="raf"),J$71+1,IF(J37="dnc",IF($AQ75=3,"bye",J$71+1),J37))</f>
        <v>#N/A</v>
      </c>
      <c r="K75" s="47" t="e">
        <f t="shared" si="7"/>
        <v>#N/A</v>
      </c>
      <c r="L75" s="47" t="e">
        <f t="shared" si="7"/>
        <v>#N/A</v>
      </c>
      <c r="M75" s="47" t="e">
        <f t="shared" si="7"/>
        <v>#N/A</v>
      </c>
      <c r="N75" s="47" t="e">
        <f t="shared" si="7"/>
        <v>#N/A</v>
      </c>
      <c r="O75" s="47" t="e">
        <f t="shared" si="7"/>
        <v>#N/A</v>
      </c>
      <c r="P75" s="47" t="e">
        <f t="shared" si="7"/>
        <v>#N/A</v>
      </c>
      <c r="Q75" s="47" t="e">
        <f t="shared" si="7"/>
        <v>#N/A</v>
      </c>
      <c r="R75" s="47" t="e">
        <f t="shared" si="7"/>
        <v>#N/A</v>
      </c>
      <c r="S75" s="47" t="e">
        <f t="shared" si="7"/>
        <v>#N/A</v>
      </c>
      <c r="T75" s="47" t="e">
        <f t="shared" si="7"/>
        <v>#N/A</v>
      </c>
      <c r="U75" s="47" t="e">
        <f t="shared" si="7"/>
        <v>#N/A</v>
      </c>
      <c r="V75" s="47">
        <f t="shared" ref="V75:V91" si="8">IF(AQ75&gt;0,INDEX(AK75:AP75,AQ75),0)</f>
        <v>0</v>
      </c>
      <c r="W75" s="47" t="e">
        <f t="shared" ref="W75:W98" si="9">IF(SUM(D75:U75)&gt;0,SUM(D75:U75),"")</f>
        <v>#N/A</v>
      </c>
      <c r="X75" s="47" t="e">
        <f t="shared" ref="X75:X98" si="10">IF(Throwouts&gt;0,LARGE((D75:U75),1),0)+IF(Throwouts&gt;1,LARGE((D75:U75),2),0)+IF(Throwouts&gt;2,LARGE((D75:U75),2),0)+IF(Throwouts&gt;3,LARGE((D75:U75),3),0)</f>
        <v>#N/A</v>
      </c>
      <c r="Y75" s="47" t="e">
        <f t="shared" ref="Y75:Y98" si="11">IF(W75="",0,W75-X75)</f>
        <v>#N/A</v>
      </c>
      <c r="Z75" s="48" t="e">
        <f>Y75</f>
        <v>#N/A</v>
      </c>
      <c r="AA75" s="49" t="e">
        <f t="shared" ref="AA75:AA107" si="12">IF(RANK(Z75,Z$75:Z$107,1)=1,"",RANK(Z75,Z$75:Z$107,1)-ROWS(A$75:A$107)+ScoredBoats+AC75)</f>
        <v>#N/A</v>
      </c>
      <c r="AB75" s="50" t="str">
        <f t="shared" ref="AB75:AB107" si="13">IF($B37=0,"",$B37)</f>
        <v>Jolly Mon</v>
      </c>
      <c r="AC75" s="85"/>
      <c r="AD75" s="37">
        <f t="shared" ref="AD75:AD107" si="14">IF(AA112="",0,MATCH(AA112,AA$75:AA$107,0))</f>
        <v>0</v>
      </c>
      <c r="AE75" s="23" t="e">
        <f t="shared" ref="AE75:AE107" si="15">IF($D37="dnc",$D$71+1,0)+IF($E37="dnc",$E$71+1,0)+IF($F37="dnc",$F$71+1,0)</f>
        <v>#N/A</v>
      </c>
      <c r="AF75" s="24" t="e">
        <f t="shared" ref="AF75:AF107" si="16">IF($G37="dnc",$G$71+1,0)+IF($H37="dnc",$H$71+1,0)+IF($I37="dnc",$I$71+1,0)</f>
        <v>#N/A</v>
      </c>
      <c r="AG75" s="24" t="e">
        <f t="shared" ref="AG75:AG107" si="17">IF($J37="dnc",$J$71+1,0)+IF($K37="dnc",$K$71+1,0)+IF($L37="dnc",$L$71+1,0)</f>
        <v>#N/A</v>
      </c>
      <c r="AH75" s="24" t="e">
        <f t="shared" ref="AH75:AH107" si="18">IF($M37="dnc",$M$71+1,0)+IF($N37="dnc",$N$71+1,0)+IF($O37="dnc",$O$71+1,0)</f>
        <v>#N/A</v>
      </c>
      <c r="AI75" s="24" t="e">
        <f t="shared" ref="AI75:AI107" si="19">IF($P37="dnc",$P$71+1,0)+IF($Q37="dnc",$Q$71+1,0)+IF($R37="dnc",$R$71+1,0)</f>
        <v>#N/A</v>
      </c>
      <c r="AJ75" s="25" t="e">
        <f t="shared" ref="AJ75:AJ107" si="20">IF($S37="dnc",$S$71+1,0)+IF($T37="dnc",$T$71+1,0)+IF($U37="dnc",$U$71+1,0)</f>
        <v>#N/A</v>
      </c>
      <c r="AK75" s="23">
        <f t="shared" ref="AK75:AK98" si="21">COUNTIF(D37:F37,"dnc")</f>
        <v>0</v>
      </c>
      <c r="AL75" s="24">
        <f t="shared" ref="AL75:AL98" si="22">COUNTIF(G37:I37,"dnc")</f>
        <v>0</v>
      </c>
      <c r="AM75" s="24">
        <f t="shared" ref="AM75:AM98" si="23">COUNTIF(J37:L37,"dnc")</f>
        <v>0</v>
      </c>
      <c r="AN75" s="24">
        <f t="shared" ref="AN75:AN98" si="24">COUNTIF(M37:O37,"dnc")</f>
        <v>0</v>
      </c>
      <c r="AO75" s="24">
        <f t="shared" ref="AO75:AO98" si="25">COUNTIF(P37:R37,"dnc")</f>
        <v>0</v>
      </c>
      <c r="AP75" s="24">
        <f t="shared" ref="AP75:AP98" si="26">COUNTIF(S37:U37,"dnc")</f>
        <v>0</v>
      </c>
      <c r="AQ75" s="35">
        <f t="shared" ref="AQ75:AQ107" si="27">IF(Allow_Byes,IF(SUM(AE75:AJ75)&gt;0,MATCH(MAX(AE75:AJ75),AE75:AJ75,0),0),0)</f>
        <v>0</v>
      </c>
      <c r="AR75" s="40" t="e">
        <f t="shared" ref="AR75:AR107" si="28">IF(W75&gt;0,((((((((((((((((COUNTIF(D75:U75,1))*10+COUNTIF(D75:U75,2))*10+COUNTIF(D75:U75,3))*10+COUNTIF(D75:U75,4))*10+COUNTIF(D75:U75,5))*10+COUNTIF(D75:U75,6))*10+COUNTIF(D75:U75,7))*10+COUNTIF(D75:U75,8))*10+COUNTIF(D75:U75,9))*10+COUNTIF(D75:U75,10))*10+COUNTIF(D75:U75,11))*10+COUNTIF(D75:U75,12))*10+COUNTIF(D75:U75,13))*10+COUNTIF(D75:U75,14))*10+COUNTIF(D75:U75,15))*10+COUNTIF(D75:U75,16))*10+COUNTIF(D75:U75,17),0)</f>
        <v>#N/A</v>
      </c>
      <c r="AS75" s="37" t="e">
        <f t="shared" ref="AS75:AS107" si="29">IF($Y75=0,0,(RANK($AR75,$AR$75:$AR$107,0)))</f>
        <v>#N/A</v>
      </c>
      <c r="AT75" s="45" t="e">
        <f t="shared" ref="AT75:AT107" si="30">IF(INDEX($D75:$U75,LastRaceIndex)="bye",$Y75/(Races_Sailed-Throwouts),INDEX($D75:$U75,LastRaceIndex))</f>
        <v>#N/A</v>
      </c>
      <c r="AU75" s="45" t="e">
        <f t="shared" ref="AU75:AU107" si="31">IF(INDEX($D75:$U75,NextLastIndex)="bye",$Y75/(Races_Sailed-Throwouts),INDEX($D75:$U75,NextLastIndex))</f>
        <v>#N/A</v>
      </c>
      <c r="AV75" s="46" t="e">
        <f t="shared" ref="AV75:AV98" si="32">AT75*100+AU75</f>
        <v>#N/A</v>
      </c>
      <c r="AW75" s="37" t="e">
        <f>IF($Y75="",0,(RANK($AV75,$AV$75:$AV$107,1))-25+C$25)</f>
        <v>#N/A</v>
      </c>
    </row>
    <row r="76" spans="1:49">
      <c r="A76" s="165">
        <f t="shared" si="4"/>
        <v>255</v>
      </c>
      <c r="B76" s="50" t="str">
        <f t="shared" si="5"/>
        <v>Angry Chameleon</v>
      </c>
      <c r="C76" s="50" t="str">
        <f t="shared" si="6"/>
        <v>Brian &amp; Kristen Robinson&lt;br /&gt;Annapolis, MD</v>
      </c>
      <c r="D76" s="47" t="e">
        <f t="shared" ref="D76:U76" si="33">IF(OR(D38="dns",D38="dnf",D38="dsq",D38="ocs",D38="raf"),D$71+1,IF(D38="dnc",IF($AQ76=3,"bye",D$71+1),D38))</f>
        <v>#N/A</v>
      </c>
      <c r="E76" s="47" t="e">
        <f t="shared" si="33"/>
        <v>#N/A</v>
      </c>
      <c r="F76" s="47" t="e">
        <f t="shared" si="33"/>
        <v>#N/A</v>
      </c>
      <c r="G76" s="47" t="e">
        <f t="shared" si="33"/>
        <v>#N/A</v>
      </c>
      <c r="H76" s="47" t="e">
        <f t="shared" si="33"/>
        <v>#N/A</v>
      </c>
      <c r="I76" s="47" t="e">
        <f t="shared" si="33"/>
        <v>#N/A</v>
      </c>
      <c r="J76" s="47" t="e">
        <f t="shared" si="33"/>
        <v>#N/A</v>
      </c>
      <c r="K76" s="47" t="e">
        <f t="shared" si="33"/>
        <v>#N/A</v>
      </c>
      <c r="L76" s="47" t="e">
        <f t="shared" si="33"/>
        <v>#N/A</v>
      </c>
      <c r="M76" s="47" t="e">
        <f t="shared" si="33"/>
        <v>#N/A</v>
      </c>
      <c r="N76" s="47" t="e">
        <f t="shared" si="33"/>
        <v>#N/A</v>
      </c>
      <c r="O76" s="47" t="e">
        <f t="shared" si="33"/>
        <v>#N/A</v>
      </c>
      <c r="P76" s="47" t="e">
        <f t="shared" si="33"/>
        <v>#N/A</v>
      </c>
      <c r="Q76" s="47" t="e">
        <f t="shared" si="33"/>
        <v>#N/A</v>
      </c>
      <c r="R76" s="47" t="e">
        <f t="shared" si="33"/>
        <v>#N/A</v>
      </c>
      <c r="S76" s="47" t="e">
        <f t="shared" si="33"/>
        <v>#N/A</v>
      </c>
      <c r="T76" s="47" t="e">
        <f t="shared" si="33"/>
        <v>#N/A</v>
      </c>
      <c r="U76" s="47" t="e">
        <f t="shared" si="33"/>
        <v>#N/A</v>
      </c>
      <c r="V76" s="47">
        <f t="shared" si="8"/>
        <v>0</v>
      </c>
      <c r="W76" s="47" t="e">
        <f t="shared" si="9"/>
        <v>#N/A</v>
      </c>
      <c r="X76" s="47" t="e">
        <f t="shared" si="10"/>
        <v>#N/A</v>
      </c>
      <c r="Y76" s="47" t="e">
        <f t="shared" si="11"/>
        <v>#N/A</v>
      </c>
      <c r="Z76" s="48" t="e">
        <f t="shared" ref="Z76:Z107" si="34">Y76</f>
        <v>#N/A</v>
      </c>
      <c r="AA76" s="49" t="e">
        <f t="shared" si="12"/>
        <v>#N/A</v>
      </c>
      <c r="AB76" s="50" t="str">
        <f t="shared" si="13"/>
        <v>Angry Chameleon</v>
      </c>
      <c r="AC76" s="85"/>
      <c r="AD76" s="37">
        <f t="shared" si="14"/>
        <v>0</v>
      </c>
      <c r="AE76" s="23" t="e">
        <f t="shared" si="15"/>
        <v>#N/A</v>
      </c>
      <c r="AF76" s="24" t="e">
        <f t="shared" si="16"/>
        <v>#N/A</v>
      </c>
      <c r="AG76" s="24" t="e">
        <f t="shared" si="17"/>
        <v>#N/A</v>
      </c>
      <c r="AH76" s="24" t="e">
        <f t="shared" si="18"/>
        <v>#N/A</v>
      </c>
      <c r="AI76" s="24" t="e">
        <f t="shared" si="19"/>
        <v>#N/A</v>
      </c>
      <c r="AJ76" s="25" t="e">
        <f t="shared" si="20"/>
        <v>#N/A</v>
      </c>
      <c r="AK76" s="23">
        <f t="shared" si="21"/>
        <v>0</v>
      </c>
      <c r="AL76" s="24">
        <f t="shared" si="22"/>
        <v>0</v>
      </c>
      <c r="AM76" s="24">
        <f t="shared" si="23"/>
        <v>0</v>
      </c>
      <c r="AN76" s="24">
        <f t="shared" si="24"/>
        <v>0</v>
      </c>
      <c r="AO76" s="24">
        <f t="shared" si="25"/>
        <v>0</v>
      </c>
      <c r="AP76" s="24">
        <f t="shared" si="26"/>
        <v>0</v>
      </c>
      <c r="AQ76" s="35">
        <f t="shared" si="27"/>
        <v>0</v>
      </c>
      <c r="AR76" s="40" t="e">
        <f t="shared" si="28"/>
        <v>#N/A</v>
      </c>
      <c r="AS76" s="37" t="e">
        <f t="shared" si="29"/>
        <v>#N/A</v>
      </c>
      <c r="AT76" s="45" t="e">
        <f t="shared" si="30"/>
        <v>#N/A</v>
      </c>
      <c r="AU76" s="45" t="e">
        <f t="shared" si="31"/>
        <v>#N/A</v>
      </c>
      <c r="AV76" s="46" t="e">
        <f t="shared" si="32"/>
        <v>#N/A</v>
      </c>
      <c r="AW76" s="37" t="e">
        <f t="shared" ref="AW76:AW107" si="35">IF($Y76=0,0,(RANK($AV76,$AV$75:$AV$107,1))-25+C$25)</f>
        <v>#N/A</v>
      </c>
    </row>
    <row r="77" spans="1:49">
      <c r="A77" s="165">
        <f t="shared" si="4"/>
        <v>52</v>
      </c>
      <c r="B77" s="50" t="str">
        <f t="shared" si="5"/>
        <v>Pinocchio</v>
      </c>
      <c r="C77" s="50" t="str">
        <f t="shared" si="6"/>
        <v>Bob Knowles&lt;br /&gt;Meredith, NH</v>
      </c>
      <c r="D77" s="47" t="e">
        <f t="shared" ref="D77:U77" si="36">IF(OR(D39="dns",D39="dnf",D39="dsq",D39="ocs",D39="raf"),D$71+1,IF(D39="dnc",IF($AQ77=3,"bye",D$71+1),D39))</f>
        <v>#N/A</v>
      </c>
      <c r="E77" s="47" t="e">
        <f t="shared" si="36"/>
        <v>#N/A</v>
      </c>
      <c r="F77" s="47" t="e">
        <f t="shared" si="36"/>
        <v>#N/A</v>
      </c>
      <c r="G77" s="47" t="e">
        <f t="shared" si="36"/>
        <v>#N/A</v>
      </c>
      <c r="H77" s="47" t="e">
        <f t="shared" si="36"/>
        <v>#N/A</v>
      </c>
      <c r="I77" s="47" t="e">
        <f t="shared" si="36"/>
        <v>#N/A</v>
      </c>
      <c r="J77" s="47" t="e">
        <f t="shared" si="36"/>
        <v>#N/A</v>
      </c>
      <c r="K77" s="47" t="e">
        <f t="shared" si="36"/>
        <v>#N/A</v>
      </c>
      <c r="L77" s="47" t="e">
        <f t="shared" si="36"/>
        <v>#N/A</v>
      </c>
      <c r="M77" s="47" t="e">
        <f t="shared" si="36"/>
        <v>#N/A</v>
      </c>
      <c r="N77" s="47" t="e">
        <f t="shared" si="36"/>
        <v>#N/A</v>
      </c>
      <c r="O77" s="47" t="e">
        <f t="shared" si="36"/>
        <v>#N/A</v>
      </c>
      <c r="P77" s="47" t="e">
        <f t="shared" si="36"/>
        <v>#N/A</v>
      </c>
      <c r="Q77" s="47" t="e">
        <f t="shared" si="36"/>
        <v>#N/A</v>
      </c>
      <c r="R77" s="47" t="e">
        <f t="shared" si="36"/>
        <v>#N/A</v>
      </c>
      <c r="S77" s="47" t="e">
        <f t="shared" si="36"/>
        <v>#N/A</v>
      </c>
      <c r="T77" s="47" t="e">
        <f t="shared" si="36"/>
        <v>#N/A</v>
      </c>
      <c r="U77" s="47" t="e">
        <f t="shared" si="36"/>
        <v>#N/A</v>
      </c>
      <c r="V77" s="47">
        <f t="shared" si="8"/>
        <v>0</v>
      </c>
      <c r="W77" s="47" t="e">
        <f t="shared" si="9"/>
        <v>#N/A</v>
      </c>
      <c r="X77" s="47" t="e">
        <f t="shared" si="10"/>
        <v>#N/A</v>
      </c>
      <c r="Y77" s="47" t="e">
        <f t="shared" si="11"/>
        <v>#N/A</v>
      </c>
      <c r="Z77" s="48" t="e">
        <f t="shared" si="34"/>
        <v>#N/A</v>
      </c>
      <c r="AA77" s="49" t="e">
        <f t="shared" si="12"/>
        <v>#N/A</v>
      </c>
      <c r="AB77" s="50" t="str">
        <f t="shared" si="13"/>
        <v>Pinocchio</v>
      </c>
      <c r="AC77" s="85"/>
      <c r="AD77" s="37">
        <f t="shared" si="14"/>
        <v>0</v>
      </c>
      <c r="AE77" s="23" t="e">
        <f t="shared" si="15"/>
        <v>#N/A</v>
      </c>
      <c r="AF77" s="24" t="e">
        <f t="shared" si="16"/>
        <v>#N/A</v>
      </c>
      <c r="AG77" s="24" t="e">
        <f t="shared" si="17"/>
        <v>#N/A</v>
      </c>
      <c r="AH77" s="24" t="e">
        <f t="shared" si="18"/>
        <v>#N/A</v>
      </c>
      <c r="AI77" s="24" t="e">
        <f t="shared" si="19"/>
        <v>#N/A</v>
      </c>
      <c r="AJ77" s="25" t="e">
        <f t="shared" si="20"/>
        <v>#N/A</v>
      </c>
      <c r="AK77" s="23">
        <f t="shared" si="21"/>
        <v>0</v>
      </c>
      <c r="AL77" s="24">
        <f t="shared" si="22"/>
        <v>0</v>
      </c>
      <c r="AM77" s="24">
        <f t="shared" si="23"/>
        <v>0</v>
      </c>
      <c r="AN77" s="24">
        <f t="shared" si="24"/>
        <v>0</v>
      </c>
      <c r="AO77" s="24">
        <f t="shared" si="25"/>
        <v>0</v>
      </c>
      <c r="AP77" s="24">
        <f t="shared" si="26"/>
        <v>0</v>
      </c>
      <c r="AQ77" s="35">
        <f t="shared" si="27"/>
        <v>0</v>
      </c>
      <c r="AR77" s="40" t="e">
        <f t="shared" si="28"/>
        <v>#N/A</v>
      </c>
      <c r="AS77" s="37" t="e">
        <f t="shared" si="29"/>
        <v>#N/A</v>
      </c>
      <c r="AT77" s="45" t="e">
        <f t="shared" si="30"/>
        <v>#N/A</v>
      </c>
      <c r="AU77" s="45" t="e">
        <f t="shared" si="31"/>
        <v>#N/A</v>
      </c>
      <c r="AV77" s="46" t="e">
        <f t="shared" si="32"/>
        <v>#N/A</v>
      </c>
      <c r="AW77" s="37" t="e">
        <f t="shared" si="35"/>
        <v>#N/A</v>
      </c>
    </row>
    <row r="78" spans="1:49">
      <c r="A78" s="165">
        <f t="shared" si="4"/>
        <v>485</v>
      </c>
      <c r="B78" s="50" t="str">
        <f t="shared" si="5"/>
        <v>Argo</v>
      </c>
      <c r="C78" s="50" t="str">
        <f t="shared" si="6"/>
        <v>Guy Nickerson&lt;br /&gt;Gilford, NH</v>
      </c>
      <c r="D78" s="47" t="e">
        <f t="shared" ref="D78:U78" si="37">IF(OR(D40="dns",D40="dnf",D40="dsq",D40="ocs",D40="raf"),D$71+1,IF(D40="dnc",IF($AQ78=3,"bye",D$71+1),D40))</f>
        <v>#N/A</v>
      </c>
      <c r="E78" s="47" t="e">
        <f t="shared" si="37"/>
        <v>#N/A</v>
      </c>
      <c r="F78" s="47" t="e">
        <f t="shared" si="37"/>
        <v>#N/A</v>
      </c>
      <c r="G78" s="47" t="e">
        <f t="shared" si="37"/>
        <v>#N/A</v>
      </c>
      <c r="H78" s="47" t="e">
        <f t="shared" si="37"/>
        <v>#N/A</v>
      </c>
      <c r="I78" s="47" t="e">
        <f t="shared" si="37"/>
        <v>#N/A</v>
      </c>
      <c r="J78" s="47" t="e">
        <f t="shared" si="37"/>
        <v>#N/A</v>
      </c>
      <c r="K78" s="47" t="e">
        <f t="shared" si="37"/>
        <v>#N/A</v>
      </c>
      <c r="L78" s="47" t="e">
        <f t="shared" si="37"/>
        <v>#N/A</v>
      </c>
      <c r="M78" s="47" t="e">
        <f t="shared" si="37"/>
        <v>#N/A</v>
      </c>
      <c r="N78" s="47" t="e">
        <f t="shared" si="37"/>
        <v>#N/A</v>
      </c>
      <c r="O78" s="47" t="e">
        <f t="shared" si="37"/>
        <v>#N/A</v>
      </c>
      <c r="P78" s="47" t="e">
        <f t="shared" si="37"/>
        <v>#N/A</v>
      </c>
      <c r="Q78" s="47" t="e">
        <f t="shared" si="37"/>
        <v>#N/A</v>
      </c>
      <c r="R78" s="47" t="e">
        <f t="shared" si="37"/>
        <v>#N/A</v>
      </c>
      <c r="S78" s="47" t="e">
        <f t="shared" si="37"/>
        <v>#N/A</v>
      </c>
      <c r="T78" s="47" t="e">
        <f t="shared" si="37"/>
        <v>#N/A</v>
      </c>
      <c r="U78" s="47" t="e">
        <f t="shared" si="37"/>
        <v>#N/A</v>
      </c>
      <c r="V78" s="47">
        <f t="shared" si="8"/>
        <v>0</v>
      </c>
      <c r="W78" s="47" t="e">
        <f t="shared" si="9"/>
        <v>#N/A</v>
      </c>
      <c r="X78" s="47" t="e">
        <f t="shared" si="10"/>
        <v>#N/A</v>
      </c>
      <c r="Y78" s="47" t="e">
        <f t="shared" si="11"/>
        <v>#N/A</v>
      </c>
      <c r="Z78" s="48" t="e">
        <f t="shared" si="34"/>
        <v>#N/A</v>
      </c>
      <c r="AA78" s="49" t="e">
        <f t="shared" si="12"/>
        <v>#N/A</v>
      </c>
      <c r="AB78" s="50" t="str">
        <f t="shared" si="13"/>
        <v>Argo</v>
      </c>
      <c r="AC78" s="85"/>
      <c r="AD78" s="37">
        <f t="shared" si="14"/>
        <v>0</v>
      </c>
      <c r="AE78" s="23" t="e">
        <f t="shared" si="15"/>
        <v>#N/A</v>
      </c>
      <c r="AF78" s="24" t="e">
        <f t="shared" si="16"/>
        <v>#N/A</v>
      </c>
      <c r="AG78" s="24" t="e">
        <f t="shared" si="17"/>
        <v>#N/A</v>
      </c>
      <c r="AH78" s="24" t="e">
        <f t="shared" si="18"/>
        <v>#N/A</v>
      </c>
      <c r="AI78" s="24" t="e">
        <f t="shared" si="19"/>
        <v>#N/A</v>
      </c>
      <c r="AJ78" s="25" t="e">
        <f t="shared" si="20"/>
        <v>#N/A</v>
      </c>
      <c r="AK78" s="23">
        <f t="shared" si="21"/>
        <v>0</v>
      </c>
      <c r="AL78" s="24">
        <f t="shared" si="22"/>
        <v>0</v>
      </c>
      <c r="AM78" s="24">
        <f t="shared" si="23"/>
        <v>0</v>
      </c>
      <c r="AN78" s="24">
        <f t="shared" si="24"/>
        <v>0</v>
      </c>
      <c r="AO78" s="24">
        <f t="shared" si="25"/>
        <v>0</v>
      </c>
      <c r="AP78" s="24">
        <f t="shared" si="26"/>
        <v>0</v>
      </c>
      <c r="AQ78" s="35">
        <f t="shared" si="27"/>
        <v>0</v>
      </c>
      <c r="AR78" s="40" t="e">
        <f t="shared" si="28"/>
        <v>#N/A</v>
      </c>
      <c r="AS78" s="37" t="e">
        <f t="shared" si="29"/>
        <v>#N/A</v>
      </c>
      <c r="AT78" s="45" t="e">
        <f t="shared" si="30"/>
        <v>#N/A</v>
      </c>
      <c r="AU78" s="45" t="e">
        <f t="shared" si="31"/>
        <v>#N/A</v>
      </c>
      <c r="AV78" s="46" t="e">
        <f t="shared" si="32"/>
        <v>#N/A</v>
      </c>
      <c r="AW78" s="37" t="e">
        <f t="shared" si="35"/>
        <v>#N/A</v>
      </c>
    </row>
    <row r="79" spans="1:49">
      <c r="A79" s="165">
        <f t="shared" si="4"/>
        <v>285</v>
      </c>
      <c r="B79" s="50" t="str">
        <f t="shared" si="5"/>
        <v>Crush</v>
      </c>
      <c r="C79" s="50" t="str">
        <f t="shared" si="6"/>
        <v>Mark and Tara Gorman&lt;br /&gt;Cranford, NJ</v>
      </c>
      <c r="D79" s="47" t="e">
        <f t="shared" ref="D79:U79" si="38">IF(OR(D41="dns",D41="dnf",D41="dsq",D41="ocs",D41="raf"),D$71+1,IF(D41="dnc",IF($AQ79=3,"bye",D$71+1),D41))</f>
        <v>#N/A</v>
      </c>
      <c r="E79" s="47" t="e">
        <f t="shared" si="38"/>
        <v>#N/A</v>
      </c>
      <c r="F79" s="47" t="e">
        <f t="shared" si="38"/>
        <v>#N/A</v>
      </c>
      <c r="G79" s="47" t="e">
        <f t="shared" si="38"/>
        <v>#N/A</v>
      </c>
      <c r="H79" s="47" t="e">
        <f t="shared" si="38"/>
        <v>#N/A</v>
      </c>
      <c r="I79" s="47" t="e">
        <f t="shared" si="38"/>
        <v>#N/A</v>
      </c>
      <c r="J79" s="47" t="e">
        <f t="shared" si="38"/>
        <v>#N/A</v>
      </c>
      <c r="K79" s="47" t="e">
        <f t="shared" si="38"/>
        <v>#N/A</v>
      </c>
      <c r="L79" s="47" t="e">
        <f t="shared" si="38"/>
        <v>#N/A</v>
      </c>
      <c r="M79" s="47" t="e">
        <f t="shared" si="38"/>
        <v>#N/A</v>
      </c>
      <c r="N79" s="47" t="e">
        <f t="shared" si="38"/>
        <v>#N/A</v>
      </c>
      <c r="O79" s="47" t="e">
        <f t="shared" si="38"/>
        <v>#N/A</v>
      </c>
      <c r="P79" s="47" t="e">
        <f t="shared" si="38"/>
        <v>#N/A</v>
      </c>
      <c r="Q79" s="47" t="e">
        <f t="shared" si="38"/>
        <v>#N/A</v>
      </c>
      <c r="R79" s="47" t="e">
        <f t="shared" si="38"/>
        <v>#N/A</v>
      </c>
      <c r="S79" s="47" t="e">
        <f t="shared" si="38"/>
        <v>#N/A</v>
      </c>
      <c r="T79" s="47" t="e">
        <f t="shared" si="38"/>
        <v>#N/A</v>
      </c>
      <c r="U79" s="47" t="e">
        <f t="shared" si="38"/>
        <v>#N/A</v>
      </c>
      <c r="V79" s="47">
        <f t="shared" si="8"/>
        <v>0</v>
      </c>
      <c r="W79" s="47" t="e">
        <f t="shared" si="9"/>
        <v>#N/A</v>
      </c>
      <c r="X79" s="47" t="e">
        <f t="shared" si="10"/>
        <v>#N/A</v>
      </c>
      <c r="Y79" s="47" t="e">
        <f t="shared" si="11"/>
        <v>#N/A</v>
      </c>
      <c r="Z79" s="48" t="e">
        <f t="shared" si="34"/>
        <v>#N/A</v>
      </c>
      <c r="AA79" s="49" t="e">
        <f t="shared" si="12"/>
        <v>#N/A</v>
      </c>
      <c r="AB79" s="50" t="str">
        <f t="shared" si="13"/>
        <v>Crush</v>
      </c>
      <c r="AC79" s="85"/>
      <c r="AD79" s="37">
        <f t="shared" si="14"/>
        <v>0</v>
      </c>
      <c r="AE79" s="23" t="e">
        <f t="shared" si="15"/>
        <v>#N/A</v>
      </c>
      <c r="AF79" s="24" t="e">
        <f t="shared" si="16"/>
        <v>#N/A</v>
      </c>
      <c r="AG79" s="24" t="e">
        <f t="shared" si="17"/>
        <v>#N/A</v>
      </c>
      <c r="AH79" s="24" t="e">
        <f t="shared" si="18"/>
        <v>#N/A</v>
      </c>
      <c r="AI79" s="24" t="e">
        <f t="shared" si="19"/>
        <v>#N/A</v>
      </c>
      <c r="AJ79" s="25" t="e">
        <f t="shared" si="20"/>
        <v>#N/A</v>
      </c>
      <c r="AK79" s="23">
        <f t="shared" si="21"/>
        <v>0</v>
      </c>
      <c r="AL79" s="24">
        <f t="shared" si="22"/>
        <v>0</v>
      </c>
      <c r="AM79" s="24">
        <f t="shared" si="23"/>
        <v>0</v>
      </c>
      <c r="AN79" s="24">
        <f t="shared" si="24"/>
        <v>0</v>
      </c>
      <c r="AO79" s="24">
        <f t="shared" si="25"/>
        <v>0</v>
      </c>
      <c r="AP79" s="24">
        <f t="shared" si="26"/>
        <v>0</v>
      </c>
      <c r="AQ79" s="35">
        <f t="shared" si="27"/>
        <v>0</v>
      </c>
      <c r="AR79" s="40" t="e">
        <f t="shared" si="28"/>
        <v>#N/A</v>
      </c>
      <c r="AS79" s="37" t="e">
        <f t="shared" si="29"/>
        <v>#N/A</v>
      </c>
      <c r="AT79" s="45" t="e">
        <f t="shared" si="30"/>
        <v>#N/A</v>
      </c>
      <c r="AU79" s="45" t="e">
        <f t="shared" si="31"/>
        <v>#N/A</v>
      </c>
      <c r="AV79" s="46" t="e">
        <f t="shared" si="32"/>
        <v>#N/A</v>
      </c>
      <c r="AW79" s="37" t="e">
        <f t="shared" si="35"/>
        <v>#N/A</v>
      </c>
    </row>
    <row r="80" spans="1:49">
      <c r="A80" s="165">
        <f t="shared" si="4"/>
        <v>676</v>
      </c>
      <c r="B80" s="50" t="str">
        <f t="shared" si="5"/>
        <v>Paradox</v>
      </c>
      <c r="C80" s="50" t="str">
        <f t="shared" si="6"/>
        <v>David Stowe&lt;br /&gt;Gilford, NH</v>
      </c>
      <c r="D80" s="47" t="e">
        <f t="shared" ref="D80:U80" si="39">IF(OR(D42="dns",D42="dnf",D42="dsq",D42="ocs",D42="raf"),D$71+1,IF(D42="dnc",IF($AQ80=3,"bye",D$71+1),D42))</f>
        <v>#N/A</v>
      </c>
      <c r="E80" s="47" t="e">
        <f t="shared" si="39"/>
        <v>#N/A</v>
      </c>
      <c r="F80" s="47" t="e">
        <f t="shared" si="39"/>
        <v>#N/A</v>
      </c>
      <c r="G80" s="47" t="e">
        <f t="shared" si="39"/>
        <v>#N/A</v>
      </c>
      <c r="H80" s="47" t="e">
        <f t="shared" si="39"/>
        <v>#N/A</v>
      </c>
      <c r="I80" s="47" t="e">
        <f t="shared" si="39"/>
        <v>#N/A</v>
      </c>
      <c r="J80" s="47" t="e">
        <f t="shared" si="39"/>
        <v>#N/A</v>
      </c>
      <c r="K80" s="47" t="e">
        <f t="shared" si="39"/>
        <v>#N/A</v>
      </c>
      <c r="L80" s="47" t="e">
        <f t="shared" si="39"/>
        <v>#N/A</v>
      </c>
      <c r="M80" s="47" t="e">
        <f t="shared" si="39"/>
        <v>#N/A</v>
      </c>
      <c r="N80" s="47" t="e">
        <f t="shared" si="39"/>
        <v>#N/A</v>
      </c>
      <c r="O80" s="47" t="e">
        <f t="shared" si="39"/>
        <v>#N/A</v>
      </c>
      <c r="P80" s="47" t="e">
        <f t="shared" si="39"/>
        <v>#N/A</v>
      </c>
      <c r="Q80" s="47" t="e">
        <f t="shared" si="39"/>
        <v>#N/A</v>
      </c>
      <c r="R80" s="47" t="e">
        <f t="shared" si="39"/>
        <v>#N/A</v>
      </c>
      <c r="S80" s="47" t="e">
        <f t="shared" si="39"/>
        <v>#N/A</v>
      </c>
      <c r="T80" s="47" t="e">
        <f t="shared" si="39"/>
        <v>#N/A</v>
      </c>
      <c r="U80" s="47" t="e">
        <f t="shared" si="39"/>
        <v>#N/A</v>
      </c>
      <c r="V80" s="47">
        <f t="shared" si="8"/>
        <v>0</v>
      </c>
      <c r="W80" s="47" t="e">
        <f t="shared" si="9"/>
        <v>#N/A</v>
      </c>
      <c r="X80" s="47" t="e">
        <f t="shared" si="10"/>
        <v>#N/A</v>
      </c>
      <c r="Y80" s="47" t="e">
        <f t="shared" si="11"/>
        <v>#N/A</v>
      </c>
      <c r="Z80" s="48" t="e">
        <f t="shared" si="34"/>
        <v>#N/A</v>
      </c>
      <c r="AA80" s="49" t="e">
        <f t="shared" si="12"/>
        <v>#N/A</v>
      </c>
      <c r="AB80" s="50" t="str">
        <f t="shared" si="13"/>
        <v>Paradox</v>
      </c>
      <c r="AC80" s="85"/>
      <c r="AD80" s="37">
        <f t="shared" si="14"/>
        <v>0</v>
      </c>
      <c r="AE80" s="23" t="e">
        <f t="shared" si="15"/>
        <v>#N/A</v>
      </c>
      <c r="AF80" s="24" t="e">
        <f t="shared" si="16"/>
        <v>#N/A</v>
      </c>
      <c r="AG80" s="24" t="e">
        <f t="shared" si="17"/>
        <v>#N/A</v>
      </c>
      <c r="AH80" s="24" t="e">
        <f t="shared" si="18"/>
        <v>#N/A</v>
      </c>
      <c r="AI80" s="24" t="e">
        <f t="shared" si="19"/>
        <v>#N/A</v>
      </c>
      <c r="AJ80" s="25" t="e">
        <f t="shared" si="20"/>
        <v>#N/A</v>
      </c>
      <c r="AK80" s="23">
        <f t="shared" si="21"/>
        <v>0</v>
      </c>
      <c r="AL80" s="24">
        <f t="shared" si="22"/>
        <v>0</v>
      </c>
      <c r="AM80" s="24">
        <f t="shared" si="23"/>
        <v>0</v>
      </c>
      <c r="AN80" s="24">
        <f t="shared" si="24"/>
        <v>0</v>
      </c>
      <c r="AO80" s="24">
        <f t="shared" si="25"/>
        <v>0</v>
      </c>
      <c r="AP80" s="24">
        <f t="shared" si="26"/>
        <v>0</v>
      </c>
      <c r="AQ80" s="35">
        <f t="shared" si="27"/>
        <v>0</v>
      </c>
      <c r="AR80" s="40" t="e">
        <f t="shared" si="28"/>
        <v>#N/A</v>
      </c>
      <c r="AS80" s="37" t="e">
        <f t="shared" si="29"/>
        <v>#N/A</v>
      </c>
      <c r="AT80" s="45" t="e">
        <f t="shared" si="30"/>
        <v>#N/A</v>
      </c>
      <c r="AU80" s="45" t="e">
        <f t="shared" si="31"/>
        <v>#N/A</v>
      </c>
      <c r="AV80" s="46" t="e">
        <f t="shared" si="32"/>
        <v>#N/A</v>
      </c>
      <c r="AW80" s="37" t="e">
        <f t="shared" si="35"/>
        <v>#N/A</v>
      </c>
    </row>
    <row r="81" spans="1:49">
      <c r="A81" s="165">
        <f t="shared" si="4"/>
        <v>59</v>
      </c>
      <c r="B81" s="50" t="str">
        <f t="shared" si="5"/>
        <v>Church Key</v>
      </c>
      <c r="C81" s="50" t="str">
        <f t="shared" si="6"/>
        <v>Chris Chadwick&lt;br /&gt;Island Heights, NJ</v>
      </c>
      <c r="D81" s="47" t="e">
        <f t="shared" ref="D81:U81" si="40">IF(OR(D43="dns",D43="dnf",D43="dsq",D43="ocs",D43="raf"),D$71+1,IF(D43="dnc",IF($AQ81=3,"bye",D$71+1),D43))</f>
        <v>#N/A</v>
      </c>
      <c r="E81" s="47" t="e">
        <f t="shared" si="40"/>
        <v>#N/A</v>
      </c>
      <c r="F81" s="47" t="e">
        <f t="shared" si="40"/>
        <v>#N/A</v>
      </c>
      <c r="G81" s="47" t="e">
        <f t="shared" si="40"/>
        <v>#N/A</v>
      </c>
      <c r="H81" s="47" t="e">
        <f t="shared" si="40"/>
        <v>#N/A</v>
      </c>
      <c r="I81" s="47" t="e">
        <f t="shared" si="40"/>
        <v>#N/A</v>
      </c>
      <c r="J81" s="47" t="e">
        <f t="shared" si="40"/>
        <v>#N/A</v>
      </c>
      <c r="K81" s="47" t="e">
        <f t="shared" si="40"/>
        <v>#N/A</v>
      </c>
      <c r="L81" s="47" t="e">
        <f t="shared" si="40"/>
        <v>#N/A</v>
      </c>
      <c r="M81" s="47" t="e">
        <f t="shared" si="40"/>
        <v>#N/A</v>
      </c>
      <c r="N81" s="47" t="e">
        <f t="shared" si="40"/>
        <v>#N/A</v>
      </c>
      <c r="O81" s="47" t="e">
        <f t="shared" si="40"/>
        <v>#N/A</v>
      </c>
      <c r="P81" s="47" t="e">
        <f t="shared" si="40"/>
        <v>#N/A</v>
      </c>
      <c r="Q81" s="47" t="e">
        <f t="shared" si="40"/>
        <v>#N/A</v>
      </c>
      <c r="R81" s="47" t="e">
        <f t="shared" si="40"/>
        <v>#N/A</v>
      </c>
      <c r="S81" s="47" t="e">
        <f t="shared" si="40"/>
        <v>#N/A</v>
      </c>
      <c r="T81" s="47" t="e">
        <f t="shared" si="40"/>
        <v>#N/A</v>
      </c>
      <c r="U81" s="47" t="e">
        <f t="shared" si="40"/>
        <v>#N/A</v>
      </c>
      <c r="V81" s="47">
        <f t="shared" si="8"/>
        <v>0</v>
      </c>
      <c r="W81" s="47" t="e">
        <f t="shared" si="9"/>
        <v>#N/A</v>
      </c>
      <c r="X81" s="47" t="e">
        <f t="shared" si="10"/>
        <v>#N/A</v>
      </c>
      <c r="Y81" s="47" t="e">
        <f t="shared" si="11"/>
        <v>#N/A</v>
      </c>
      <c r="Z81" s="48" t="e">
        <f t="shared" si="34"/>
        <v>#N/A</v>
      </c>
      <c r="AA81" s="49" t="e">
        <f t="shared" si="12"/>
        <v>#N/A</v>
      </c>
      <c r="AB81" s="50" t="str">
        <f t="shared" si="13"/>
        <v>Church Key</v>
      </c>
      <c r="AC81" s="85"/>
      <c r="AD81" s="37">
        <f t="shared" si="14"/>
        <v>0</v>
      </c>
      <c r="AE81" s="23" t="e">
        <f t="shared" si="15"/>
        <v>#N/A</v>
      </c>
      <c r="AF81" s="24" t="e">
        <f t="shared" si="16"/>
        <v>#N/A</v>
      </c>
      <c r="AG81" s="24" t="e">
        <f t="shared" si="17"/>
        <v>#N/A</v>
      </c>
      <c r="AH81" s="24" t="e">
        <f t="shared" si="18"/>
        <v>#N/A</v>
      </c>
      <c r="AI81" s="24" t="e">
        <f t="shared" si="19"/>
        <v>#N/A</v>
      </c>
      <c r="AJ81" s="25" t="e">
        <f t="shared" si="20"/>
        <v>#N/A</v>
      </c>
      <c r="AK81" s="23">
        <f t="shared" si="21"/>
        <v>0</v>
      </c>
      <c r="AL81" s="24">
        <f t="shared" si="22"/>
        <v>0</v>
      </c>
      <c r="AM81" s="24">
        <f t="shared" si="23"/>
        <v>0</v>
      </c>
      <c r="AN81" s="24">
        <f t="shared" si="24"/>
        <v>0</v>
      </c>
      <c r="AO81" s="24">
        <f t="shared" si="25"/>
        <v>0</v>
      </c>
      <c r="AP81" s="24">
        <f t="shared" si="26"/>
        <v>0</v>
      </c>
      <c r="AQ81" s="35">
        <f t="shared" si="27"/>
        <v>0</v>
      </c>
      <c r="AR81" s="40" t="e">
        <f t="shared" si="28"/>
        <v>#N/A</v>
      </c>
      <c r="AS81" s="37" t="e">
        <f t="shared" si="29"/>
        <v>#N/A</v>
      </c>
      <c r="AT81" s="45" t="e">
        <f t="shared" si="30"/>
        <v>#N/A</v>
      </c>
      <c r="AU81" s="45" t="e">
        <f t="shared" si="31"/>
        <v>#N/A</v>
      </c>
      <c r="AV81" s="46" t="e">
        <f t="shared" si="32"/>
        <v>#N/A</v>
      </c>
      <c r="AW81" s="37" t="e">
        <f t="shared" si="35"/>
        <v>#N/A</v>
      </c>
    </row>
    <row r="82" spans="1:49">
      <c r="A82" s="165">
        <f t="shared" si="4"/>
        <v>265</v>
      </c>
      <c r="B82" s="50" t="str">
        <f t="shared" si="5"/>
        <v>Gostosa</v>
      </c>
      <c r="C82" s="50" t="str">
        <f t="shared" si="6"/>
        <v>Kevin Hayes/Jeff Kirchhoff&lt;br /&gt;Gilford, NH</v>
      </c>
      <c r="D82" s="47" t="e">
        <f t="shared" ref="D82:U82" si="41">IF(OR(D44="dns",D44="dnf",D44="dsq",D44="ocs",D44="raf"),D$71+1,IF(D44="dnc",IF($AQ82=3,"bye",D$71+1),D44))</f>
        <v>#N/A</v>
      </c>
      <c r="E82" s="47" t="e">
        <f t="shared" si="41"/>
        <v>#N/A</v>
      </c>
      <c r="F82" s="47" t="e">
        <f t="shared" si="41"/>
        <v>#N/A</v>
      </c>
      <c r="G82" s="47" t="e">
        <f t="shared" si="41"/>
        <v>#N/A</v>
      </c>
      <c r="H82" s="47" t="e">
        <f t="shared" si="41"/>
        <v>#N/A</v>
      </c>
      <c r="I82" s="47" t="e">
        <f t="shared" si="41"/>
        <v>#N/A</v>
      </c>
      <c r="J82" s="47" t="e">
        <f t="shared" si="41"/>
        <v>#N/A</v>
      </c>
      <c r="K82" s="47" t="e">
        <f t="shared" si="41"/>
        <v>#N/A</v>
      </c>
      <c r="L82" s="47" t="e">
        <f t="shared" si="41"/>
        <v>#N/A</v>
      </c>
      <c r="M82" s="47" t="e">
        <f t="shared" si="41"/>
        <v>#N/A</v>
      </c>
      <c r="N82" s="47" t="e">
        <f t="shared" si="41"/>
        <v>#N/A</v>
      </c>
      <c r="O82" s="47" t="e">
        <f t="shared" si="41"/>
        <v>#N/A</v>
      </c>
      <c r="P82" s="47" t="e">
        <f t="shared" si="41"/>
        <v>#N/A</v>
      </c>
      <c r="Q82" s="47" t="e">
        <f t="shared" si="41"/>
        <v>#N/A</v>
      </c>
      <c r="R82" s="47" t="e">
        <f t="shared" si="41"/>
        <v>#N/A</v>
      </c>
      <c r="S82" s="47" t="e">
        <f t="shared" si="41"/>
        <v>#N/A</v>
      </c>
      <c r="T82" s="47" t="e">
        <f t="shared" si="41"/>
        <v>#N/A</v>
      </c>
      <c r="U82" s="47" t="e">
        <f t="shared" si="41"/>
        <v>#N/A</v>
      </c>
      <c r="V82" s="47">
        <f t="shared" si="8"/>
        <v>0</v>
      </c>
      <c r="W82" s="47" t="e">
        <f t="shared" si="9"/>
        <v>#N/A</v>
      </c>
      <c r="X82" s="47" t="e">
        <f t="shared" si="10"/>
        <v>#N/A</v>
      </c>
      <c r="Y82" s="47" t="e">
        <f t="shared" si="11"/>
        <v>#N/A</v>
      </c>
      <c r="Z82" s="48" t="e">
        <f t="shared" si="34"/>
        <v>#N/A</v>
      </c>
      <c r="AA82" s="49" t="e">
        <f t="shared" si="12"/>
        <v>#N/A</v>
      </c>
      <c r="AB82" s="50" t="str">
        <f t="shared" si="13"/>
        <v>Gostosa</v>
      </c>
      <c r="AC82" s="85"/>
      <c r="AD82" s="37">
        <f t="shared" si="14"/>
        <v>0</v>
      </c>
      <c r="AE82" s="23" t="e">
        <f t="shared" si="15"/>
        <v>#N/A</v>
      </c>
      <c r="AF82" s="24" t="e">
        <f t="shared" si="16"/>
        <v>#N/A</v>
      </c>
      <c r="AG82" s="24" t="e">
        <f t="shared" si="17"/>
        <v>#N/A</v>
      </c>
      <c r="AH82" s="24" t="e">
        <f t="shared" si="18"/>
        <v>#N/A</v>
      </c>
      <c r="AI82" s="24" t="e">
        <f t="shared" si="19"/>
        <v>#N/A</v>
      </c>
      <c r="AJ82" s="25" t="e">
        <f t="shared" si="20"/>
        <v>#N/A</v>
      </c>
      <c r="AK82" s="23">
        <f t="shared" si="21"/>
        <v>0</v>
      </c>
      <c r="AL82" s="24">
        <f t="shared" si="22"/>
        <v>0</v>
      </c>
      <c r="AM82" s="24">
        <f t="shared" si="23"/>
        <v>0</v>
      </c>
      <c r="AN82" s="24">
        <f t="shared" si="24"/>
        <v>0</v>
      </c>
      <c r="AO82" s="24">
        <f t="shared" si="25"/>
        <v>0</v>
      </c>
      <c r="AP82" s="24">
        <f t="shared" si="26"/>
        <v>0</v>
      </c>
      <c r="AQ82" s="35">
        <f t="shared" si="27"/>
        <v>0</v>
      </c>
      <c r="AR82" s="40" t="e">
        <f t="shared" si="28"/>
        <v>#N/A</v>
      </c>
      <c r="AS82" s="37" t="e">
        <f t="shared" si="29"/>
        <v>#N/A</v>
      </c>
      <c r="AT82" s="45" t="e">
        <f t="shared" si="30"/>
        <v>#N/A</v>
      </c>
      <c r="AU82" s="45" t="e">
        <f t="shared" si="31"/>
        <v>#N/A</v>
      </c>
      <c r="AV82" s="46" t="e">
        <f t="shared" si="32"/>
        <v>#N/A</v>
      </c>
      <c r="AW82" s="37" t="e">
        <f t="shared" si="35"/>
        <v>#N/A</v>
      </c>
    </row>
    <row r="83" spans="1:49">
      <c r="A83" s="165">
        <f t="shared" si="4"/>
        <v>588</v>
      </c>
      <c r="B83" s="50" t="str">
        <f t="shared" si="5"/>
        <v>Gallant Fox</v>
      </c>
      <c r="C83" s="50" t="str">
        <f t="shared" si="6"/>
        <v>Robert Dempsey&lt;br /&gt;Wolfeboro, NH</v>
      </c>
      <c r="D83" s="47" t="e">
        <f t="shared" ref="D83:U83" si="42">IF(OR(D45="dns",D45="dnf",D45="dsq",D45="ocs",D45="raf"),D$71+1,IF(D45="dnc",IF($AQ83=3,"bye",D$71+1),D45))</f>
        <v>#N/A</v>
      </c>
      <c r="E83" s="47" t="e">
        <f t="shared" si="42"/>
        <v>#N/A</v>
      </c>
      <c r="F83" s="47" t="e">
        <f t="shared" si="42"/>
        <v>#N/A</v>
      </c>
      <c r="G83" s="47" t="e">
        <f t="shared" si="42"/>
        <v>#N/A</v>
      </c>
      <c r="H83" s="47" t="e">
        <f t="shared" si="42"/>
        <v>#N/A</v>
      </c>
      <c r="I83" s="47" t="e">
        <f t="shared" si="42"/>
        <v>#N/A</v>
      </c>
      <c r="J83" s="47" t="e">
        <f t="shared" si="42"/>
        <v>#N/A</v>
      </c>
      <c r="K83" s="47" t="e">
        <f t="shared" si="42"/>
        <v>#N/A</v>
      </c>
      <c r="L83" s="47" t="e">
        <f t="shared" si="42"/>
        <v>#N/A</v>
      </c>
      <c r="M83" s="47" t="e">
        <f t="shared" si="42"/>
        <v>#N/A</v>
      </c>
      <c r="N83" s="47" t="e">
        <f t="shared" si="42"/>
        <v>#N/A</v>
      </c>
      <c r="O83" s="47" t="e">
        <f t="shared" si="42"/>
        <v>#N/A</v>
      </c>
      <c r="P83" s="47" t="e">
        <f t="shared" si="42"/>
        <v>#N/A</v>
      </c>
      <c r="Q83" s="47" t="e">
        <f t="shared" si="42"/>
        <v>#N/A</v>
      </c>
      <c r="R83" s="47" t="e">
        <f t="shared" si="42"/>
        <v>#N/A</v>
      </c>
      <c r="S83" s="47" t="e">
        <f t="shared" si="42"/>
        <v>#N/A</v>
      </c>
      <c r="T83" s="47" t="e">
        <f t="shared" si="42"/>
        <v>#N/A</v>
      </c>
      <c r="U83" s="47" t="e">
        <f t="shared" si="42"/>
        <v>#N/A</v>
      </c>
      <c r="V83" s="47">
        <f t="shared" si="8"/>
        <v>0</v>
      </c>
      <c r="W83" s="47" t="e">
        <f t="shared" si="9"/>
        <v>#N/A</v>
      </c>
      <c r="X83" s="47" t="e">
        <f t="shared" si="10"/>
        <v>#N/A</v>
      </c>
      <c r="Y83" s="47" t="e">
        <f t="shared" si="11"/>
        <v>#N/A</v>
      </c>
      <c r="Z83" s="48" t="e">
        <f t="shared" si="34"/>
        <v>#N/A</v>
      </c>
      <c r="AA83" s="49" t="e">
        <f t="shared" si="12"/>
        <v>#N/A</v>
      </c>
      <c r="AB83" s="50" t="str">
        <f t="shared" si="13"/>
        <v>Gallant Fox</v>
      </c>
      <c r="AC83" s="85"/>
      <c r="AD83" s="37">
        <f t="shared" si="14"/>
        <v>0</v>
      </c>
      <c r="AE83" s="23" t="e">
        <f t="shared" si="15"/>
        <v>#N/A</v>
      </c>
      <c r="AF83" s="24" t="e">
        <f t="shared" si="16"/>
        <v>#N/A</v>
      </c>
      <c r="AG83" s="24" t="e">
        <f t="shared" si="17"/>
        <v>#N/A</v>
      </c>
      <c r="AH83" s="24" t="e">
        <f t="shared" si="18"/>
        <v>#N/A</v>
      </c>
      <c r="AI83" s="24" t="e">
        <f t="shared" si="19"/>
        <v>#N/A</v>
      </c>
      <c r="AJ83" s="25" t="e">
        <f t="shared" si="20"/>
        <v>#N/A</v>
      </c>
      <c r="AK83" s="23">
        <f t="shared" si="21"/>
        <v>0</v>
      </c>
      <c r="AL83" s="24">
        <f t="shared" si="22"/>
        <v>0</v>
      </c>
      <c r="AM83" s="24">
        <f t="shared" si="23"/>
        <v>0</v>
      </c>
      <c r="AN83" s="24">
        <f t="shared" si="24"/>
        <v>0</v>
      </c>
      <c r="AO83" s="24">
        <f t="shared" si="25"/>
        <v>0</v>
      </c>
      <c r="AP83" s="24">
        <f t="shared" si="26"/>
        <v>0</v>
      </c>
      <c r="AQ83" s="35">
        <f t="shared" si="27"/>
        <v>0</v>
      </c>
      <c r="AR83" s="40" t="e">
        <f t="shared" si="28"/>
        <v>#N/A</v>
      </c>
      <c r="AS83" s="37" t="e">
        <f t="shared" si="29"/>
        <v>#N/A</v>
      </c>
      <c r="AT83" s="45" t="e">
        <f t="shared" si="30"/>
        <v>#N/A</v>
      </c>
      <c r="AU83" s="45" t="e">
        <f t="shared" si="31"/>
        <v>#N/A</v>
      </c>
      <c r="AV83" s="46" t="e">
        <f t="shared" si="32"/>
        <v>#N/A</v>
      </c>
      <c r="AW83" s="37" t="e">
        <f t="shared" si="35"/>
        <v>#N/A</v>
      </c>
    </row>
    <row r="84" spans="1:49">
      <c r="A84" s="165">
        <f t="shared" si="4"/>
        <v>148</v>
      </c>
      <c r="B84" s="50" t="str">
        <f t="shared" si="5"/>
        <v>Fast Company</v>
      </c>
      <c r="C84" s="50" t="str">
        <f t="shared" si="6"/>
        <v>Peter McBride&lt;br /&gt;Montreal, Quebec</v>
      </c>
      <c r="D84" s="47" t="e">
        <f t="shared" ref="D84:U84" si="43">IF(OR(D46="dns",D46="dnf",D46="dsq",D46="ocs",D46="raf"),D$71+1,IF(D46="dnc",IF($AQ84=3,"bye",D$71+1),D46))</f>
        <v>#N/A</v>
      </c>
      <c r="E84" s="47" t="e">
        <f t="shared" si="43"/>
        <v>#N/A</v>
      </c>
      <c r="F84" s="47" t="e">
        <f t="shared" si="43"/>
        <v>#N/A</v>
      </c>
      <c r="G84" s="47" t="e">
        <f t="shared" si="43"/>
        <v>#N/A</v>
      </c>
      <c r="H84" s="47" t="e">
        <f t="shared" si="43"/>
        <v>#N/A</v>
      </c>
      <c r="I84" s="47" t="e">
        <f t="shared" si="43"/>
        <v>#N/A</v>
      </c>
      <c r="J84" s="47" t="e">
        <f t="shared" si="43"/>
        <v>#N/A</v>
      </c>
      <c r="K84" s="47" t="e">
        <f t="shared" si="43"/>
        <v>#N/A</v>
      </c>
      <c r="L84" s="47" t="e">
        <f t="shared" si="43"/>
        <v>#N/A</v>
      </c>
      <c r="M84" s="47" t="e">
        <f t="shared" si="43"/>
        <v>#N/A</v>
      </c>
      <c r="N84" s="47" t="e">
        <f t="shared" si="43"/>
        <v>#N/A</v>
      </c>
      <c r="O84" s="47" t="e">
        <f t="shared" si="43"/>
        <v>#N/A</v>
      </c>
      <c r="P84" s="47" t="e">
        <f t="shared" si="43"/>
        <v>#N/A</v>
      </c>
      <c r="Q84" s="47" t="e">
        <f t="shared" si="43"/>
        <v>#N/A</v>
      </c>
      <c r="R84" s="47" t="e">
        <f t="shared" si="43"/>
        <v>#N/A</v>
      </c>
      <c r="S84" s="47" t="e">
        <f t="shared" si="43"/>
        <v>#N/A</v>
      </c>
      <c r="T84" s="47" t="e">
        <f t="shared" si="43"/>
        <v>#N/A</v>
      </c>
      <c r="U84" s="47" t="e">
        <f t="shared" si="43"/>
        <v>#N/A</v>
      </c>
      <c r="V84" s="47">
        <f t="shared" si="8"/>
        <v>0</v>
      </c>
      <c r="W84" s="47" t="e">
        <f t="shared" si="9"/>
        <v>#N/A</v>
      </c>
      <c r="X84" s="47" t="e">
        <f t="shared" si="10"/>
        <v>#N/A</v>
      </c>
      <c r="Y84" s="47" t="e">
        <f t="shared" si="11"/>
        <v>#N/A</v>
      </c>
      <c r="Z84" s="48" t="e">
        <f t="shared" si="34"/>
        <v>#N/A</v>
      </c>
      <c r="AA84" s="49" t="e">
        <f t="shared" si="12"/>
        <v>#N/A</v>
      </c>
      <c r="AB84" s="50" t="str">
        <f t="shared" si="13"/>
        <v>Fast Company</v>
      </c>
      <c r="AC84" s="85"/>
      <c r="AD84" s="37">
        <f t="shared" si="14"/>
        <v>0</v>
      </c>
      <c r="AE84" s="23" t="e">
        <f t="shared" si="15"/>
        <v>#N/A</v>
      </c>
      <c r="AF84" s="24" t="e">
        <f t="shared" si="16"/>
        <v>#N/A</v>
      </c>
      <c r="AG84" s="24" t="e">
        <f t="shared" si="17"/>
        <v>#N/A</v>
      </c>
      <c r="AH84" s="24" t="e">
        <f t="shared" si="18"/>
        <v>#N/A</v>
      </c>
      <c r="AI84" s="24" t="e">
        <f t="shared" si="19"/>
        <v>#N/A</v>
      </c>
      <c r="AJ84" s="25" t="e">
        <f t="shared" si="20"/>
        <v>#N/A</v>
      </c>
      <c r="AK84" s="23">
        <f t="shared" si="21"/>
        <v>0</v>
      </c>
      <c r="AL84" s="24">
        <f t="shared" si="22"/>
        <v>0</v>
      </c>
      <c r="AM84" s="24">
        <f t="shared" si="23"/>
        <v>0</v>
      </c>
      <c r="AN84" s="24">
        <f t="shared" si="24"/>
        <v>0</v>
      </c>
      <c r="AO84" s="24">
        <f t="shared" si="25"/>
        <v>0</v>
      </c>
      <c r="AP84" s="24">
        <f t="shared" si="26"/>
        <v>0</v>
      </c>
      <c r="AQ84" s="35">
        <f t="shared" si="27"/>
        <v>0</v>
      </c>
      <c r="AR84" s="40" t="e">
        <f t="shared" si="28"/>
        <v>#N/A</v>
      </c>
      <c r="AS84" s="37" t="e">
        <f t="shared" si="29"/>
        <v>#N/A</v>
      </c>
      <c r="AT84" s="45" t="e">
        <f t="shared" si="30"/>
        <v>#N/A</v>
      </c>
      <c r="AU84" s="45" t="e">
        <f t="shared" si="31"/>
        <v>#N/A</v>
      </c>
      <c r="AV84" s="46" t="e">
        <f t="shared" si="32"/>
        <v>#N/A</v>
      </c>
      <c r="AW84" s="37" t="e">
        <f t="shared" si="35"/>
        <v>#N/A</v>
      </c>
    </row>
    <row r="85" spans="1:49">
      <c r="A85" s="165">
        <f t="shared" si="4"/>
        <v>91</v>
      </c>
      <c r="B85" s="50" t="str">
        <f t="shared" si="5"/>
        <v>Moosetaken Identity</v>
      </c>
      <c r="C85" s="50" t="str">
        <f t="shared" si="6"/>
        <v>Martin Olsen&lt;br /&gt;Malletts Bay, VT</v>
      </c>
      <c r="D85" s="47" t="e">
        <f t="shared" ref="D85:U85" si="44">IF(OR(D47="dns",D47="dnf",D47="dsq",D47="ocs",D47="raf"),D$71+1,IF(D47="dnc",IF($AQ85=3,"bye",D$71+1),D47))</f>
        <v>#N/A</v>
      </c>
      <c r="E85" s="47" t="e">
        <f t="shared" si="44"/>
        <v>#N/A</v>
      </c>
      <c r="F85" s="47" t="e">
        <f t="shared" si="44"/>
        <v>#N/A</v>
      </c>
      <c r="G85" s="47" t="e">
        <f t="shared" si="44"/>
        <v>#N/A</v>
      </c>
      <c r="H85" s="47" t="e">
        <f t="shared" si="44"/>
        <v>#N/A</v>
      </c>
      <c r="I85" s="47" t="e">
        <f t="shared" si="44"/>
        <v>#N/A</v>
      </c>
      <c r="J85" s="47" t="e">
        <f t="shared" si="44"/>
        <v>#N/A</v>
      </c>
      <c r="K85" s="47" t="e">
        <f t="shared" si="44"/>
        <v>#N/A</v>
      </c>
      <c r="L85" s="47" t="e">
        <f t="shared" si="44"/>
        <v>#N/A</v>
      </c>
      <c r="M85" s="47" t="e">
        <f t="shared" si="44"/>
        <v>#N/A</v>
      </c>
      <c r="N85" s="47" t="e">
        <f t="shared" si="44"/>
        <v>#N/A</v>
      </c>
      <c r="O85" s="47" t="e">
        <f t="shared" si="44"/>
        <v>#N/A</v>
      </c>
      <c r="P85" s="47" t="e">
        <f t="shared" si="44"/>
        <v>#N/A</v>
      </c>
      <c r="Q85" s="47" t="e">
        <f t="shared" si="44"/>
        <v>#N/A</v>
      </c>
      <c r="R85" s="47" t="e">
        <f t="shared" si="44"/>
        <v>#N/A</v>
      </c>
      <c r="S85" s="47" t="e">
        <f t="shared" si="44"/>
        <v>#N/A</v>
      </c>
      <c r="T85" s="47" t="e">
        <f t="shared" si="44"/>
        <v>#N/A</v>
      </c>
      <c r="U85" s="47" t="e">
        <f t="shared" si="44"/>
        <v>#N/A</v>
      </c>
      <c r="V85" s="47">
        <f t="shared" si="8"/>
        <v>0</v>
      </c>
      <c r="W85" s="47" t="e">
        <f t="shared" si="9"/>
        <v>#N/A</v>
      </c>
      <c r="X85" s="47" t="e">
        <f t="shared" si="10"/>
        <v>#N/A</v>
      </c>
      <c r="Y85" s="47" t="e">
        <f t="shared" si="11"/>
        <v>#N/A</v>
      </c>
      <c r="Z85" s="48" t="e">
        <f t="shared" si="34"/>
        <v>#N/A</v>
      </c>
      <c r="AA85" s="49" t="e">
        <f t="shared" si="12"/>
        <v>#N/A</v>
      </c>
      <c r="AB85" s="50" t="str">
        <f t="shared" si="13"/>
        <v>Moosetaken Identity</v>
      </c>
      <c r="AC85" s="85"/>
      <c r="AD85" s="37">
        <f t="shared" si="14"/>
        <v>0</v>
      </c>
      <c r="AE85" s="23" t="e">
        <f t="shared" si="15"/>
        <v>#N/A</v>
      </c>
      <c r="AF85" s="24" t="e">
        <f t="shared" si="16"/>
        <v>#N/A</v>
      </c>
      <c r="AG85" s="24" t="e">
        <f t="shared" si="17"/>
        <v>#N/A</v>
      </c>
      <c r="AH85" s="24" t="e">
        <f t="shared" si="18"/>
        <v>#N/A</v>
      </c>
      <c r="AI85" s="24" t="e">
        <f t="shared" si="19"/>
        <v>#N/A</v>
      </c>
      <c r="AJ85" s="25" t="e">
        <f t="shared" si="20"/>
        <v>#N/A</v>
      </c>
      <c r="AK85" s="23">
        <f t="shared" si="21"/>
        <v>0</v>
      </c>
      <c r="AL85" s="24">
        <f t="shared" si="22"/>
        <v>0</v>
      </c>
      <c r="AM85" s="24">
        <f t="shared" si="23"/>
        <v>0</v>
      </c>
      <c r="AN85" s="24">
        <f t="shared" si="24"/>
        <v>0</v>
      </c>
      <c r="AO85" s="24">
        <f t="shared" si="25"/>
        <v>0</v>
      </c>
      <c r="AP85" s="24">
        <f t="shared" si="26"/>
        <v>0</v>
      </c>
      <c r="AQ85" s="35">
        <f t="shared" si="27"/>
        <v>0</v>
      </c>
      <c r="AR85" s="40" t="e">
        <f t="shared" si="28"/>
        <v>#N/A</v>
      </c>
      <c r="AS85" s="37" t="e">
        <f t="shared" si="29"/>
        <v>#N/A</v>
      </c>
      <c r="AT85" s="45" t="e">
        <f t="shared" si="30"/>
        <v>#N/A</v>
      </c>
      <c r="AU85" s="45" t="e">
        <f t="shared" si="31"/>
        <v>#N/A</v>
      </c>
      <c r="AV85" s="46" t="e">
        <f t="shared" si="32"/>
        <v>#N/A</v>
      </c>
      <c r="AW85" s="37" t="e">
        <f t="shared" si="35"/>
        <v>#N/A</v>
      </c>
    </row>
    <row r="86" spans="1:49">
      <c r="A86" s="165">
        <f t="shared" si="4"/>
        <v>175</v>
      </c>
      <c r="B86" s="50" t="str">
        <f t="shared" si="5"/>
        <v>Over the Edge</v>
      </c>
      <c r="C86" s="50" t="str">
        <f t="shared" si="6"/>
        <v>tom scott&lt;br /&gt;gilford, NH</v>
      </c>
      <c r="D86" s="47" t="e">
        <f t="shared" ref="D86:U86" si="45">IF(OR(D48="dns",D48="dnf",D48="dsq",D48="ocs",D48="raf"),D$71+1,IF(D48="dnc",IF($AQ86=3,"bye",D$71+1),D48))</f>
        <v>#N/A</v>
      </c>
      <c r="E86" s="47" t="e">
        <f t="shared" si="45"/>
        <v>#N/A</v>
      </c>
      <c r="F86" s="47" t="e">
        <f t="shared" si="45"/>
        <v>#N/A</v>
      </c>
      <c r="G86" s="47" t="e">
        <f t="shared" si="45"/>
        <v>#N/A</v>
      </c>
      <c r="H86" s="47" t="e">
        <f t="shared" si="45"/>
        <v>#N/A</v>
      </c>
      <c r="I86" s="47" t="e">
        <f t="shared" si="45"/>
        <v>#N/A</v>
      </c>
      <c r="J86" s="47" t="e">
        <f t="shared" si="45"/>
        <v>#N/A</v>
      </c>
      <c r="K86" s="47" t="e">
        <f t="shared" si="45"/>
        <v>#N/A</v>
      </c>
      <c r="L86" s="47" t="e">
        <f t="shared" si="45"/>
        <v>#N/A</v>
      </c>
      <c r="M86" s="47" t="e">
        <f t="shared" si="45"/>
        <v>#N/A</v>
      </c>
      <c r="N86" s="47" t="e">
        <f t="shared" si="45"/>
        <v>#N/A</v>
      </c>
      <c r="O86" s="47" t="e">
        <f t="shared" si="45"/>
        <v>#N/A</v>
      </c>
      <c r="P86" s="47" t="e">
        <f t="shared" si="45"/>
        <v>#N/A</v>
      </c>
      <c r="Q86" s="47" t="e">
        <f t="shared" si="45"/>
        <v>#N/A</v>
      </c>
      <c r="R86" s="47" t="e">
        <f t="shared" si="45"/>
        <v>#N/A</v>
      </c>
      <c r="S86" s="47" t="e">
        <f t="shared" si="45"/>
        <v>#N/A</v>
      </c>
      <c r="T86" s="47" t="e">
        <f t="shared" si="45"/>
        <v>#N/A</v>
      </c>
      <c r="U86" s="47" t="e">
        <f t="shared" si="45"/>
        <v>#N/A</v>
      </c>
      <c r="V86" s="47">
        <f t="shared" si="8"/>
        <v>0</v>
      </c>
      <c r="W86" s="47" t="e">
        <f t="shared" si="9"/>
        <v>#N/A</v>
      </c>
      <c r="X86" s="47" t="e">
        <f t="shared" si="10"/>
        <v>#N/A</v>
      </c>
      <c r="Y86" s="47" t="e">
        <f t="shared" si="11"/>
        <v>#N/A</v>
      </c>
      <c r="Z86" s="48" t="e">
        <f t="shared" si="34"/>
        <v>#N/A</v>
      </c>
      <c r="AA86" s="49" t="e">
        <f t="shared" si="12"/>
        <v>#N/A</v>
      </c>
      <c r="AB86" s="50" t="str">
        <f t="shared" si="13"/>
        <v>Over the Edge</v>
      </c>
      <c r="AC86" s="85"/>
      <c r="AD86" s="37">
        <f t="shared" si="14"/>
        <v>0</v>
      </c>
      <c r="AE86" s="23" t="e">
        <f t="shared" si="15"/>
        <v>#N/A</v>
      </c>
      <c r="AF86" s="24" t="e">
        <f t="shared" si="16"/>
        <v>#N/A</v>
      </c>
      <c r="AG86" s="24" t="e">
        <f t="shared" si="17"/>
        <v>#N/A</v>
      </c>
      <c r="AH86" s="24" t="e">
        <f t="shared" si="18"/>
        <v>#N/A</v>
      </c>
      <c r="AI86" s="24" t="e">
        <f t="shared" si="19"/>
        <v>#N/A</v>
      </c>
      <c r="AJ86" s="25" t="e">
        <f t="shared" si="20"/>
        <v>#N/A</v>
      </c>
      <c r="AK86" s="23">
        <f t="shared" si="21"/>
        <v>0</v>
      </c>
      <c r="AL86" s="24">
        <f t="shared" si="22"/>
        <v>0</v>
      </c>
      <c r="AM86" s="24">
        <f t="shared" si="23"/>
        <v>0</v>
      </c>
      <c r="AN86" s="24">
        <f t="shared" si="24"/>
        <v>0</v>
      </c>
      <c r="AO86" s="24">
        <f t="shared" si="25"/>
        <v>0</v>
      </c>
      <c r="AP86" s="24">
        <f t="shared" si="26"/>
        <v>0</v>
      </c>
      <c r="AQ86" s="35">
        <f t="shared" si="27"/>
        <v>0</v>
      </c>
      <c r="AR86" s="40" t="e">
        <f t="shared" si="28"/>
        <v>#N/A</v>
      </c>
      <c r="AS86" s="37" t="e">
        <f t="shared" si="29"/>
        <v>#N/A</v>
      </c>
      <c r="AT86" s="45" t="e">
        <f t="shared" si="30"/>
        <v>#N/A</v>
      </c>
      <c r="AU86" s="45" t="e">
        <f t="shared" si="31"/>
        <v>#N/A</v>
      </c>
      <c r="AV86" s="46" t="e">
        <f t="shared" si="32"/>
        <v>#N/A</v>
      </c>
      <c r="AW86" s="37" t="e">
        <f t="shared" si="35"/>
        <v>#N/A</v>
      </c>
    </row>
    <row r="87" spans="1:49">
      <c r="A87" s="165">
        <f t="shared" si="4"/>
        <v>155</v>
      </c>
      <c r="B87" s="50" t="str">
        <f t="shared" si="5"/>
        <v>FKA</v>
      </c>
      <c r="C87" s="50" t="str">
        <f t="shared" si="6"/>
        <v>Les Beckwith&lt;br /&gt;Wolfeboro, NH</v>
      </c>
      <c r="D87" s="47" t="e">
        <f t="shared" ref="D87:U87" si="46">IF(OR(D49="dns",D49="dnf",D49="dsq",D49="ocs",D49="raf"),D$71+1,IF(D49="dnc",IF($AQ87=3,"bye",D$71+1),D49))</f>
        <v>#N/A</v>
      </c>
      <c r="E87" s="47" t="e">
        <f t="shared" si="46"/>
        <v>#N/A</v>
      </c>
      <c r="F87" s="47" t="e">
        <f t="shared" si="46"/>
        <v>#N/A</v>
      </c>
      <c r="G87" s="47" t="e">
        <f t="shared" si="46"/>
        <v>#N/A</v>
      </c>
      <c r="H87" s="47" t="e">
        <f t="shared" si="46"/>
        <v>#N/A</v>
      </c>
      <c r="I87" s="47" t="e">
        <f t="shared" si="46"/>
        <v>#N/A</v>
      </c>
      <c r="J87" s="47" t="e">
        <f t="shared" si="46"/>
        <v>#N/A</v>
      </c>
      <c r="K87" s="47" t="e">
        <f t="shared" si="46"/>
        <v>#N/A</v>
      </c>
      <c r="L87" s="47" t="e">
        <f t="shared" si="46"/>
        <v>#N/A</v>
      </c>
      <c r="M87" s="47" t="e">
        <f t="shared" si="46"/>
        <v>#N/A</v>
      </c>
      <c r="N87" s="47" t="e">
        <f t="shared" si="46"/>
        <v>#N/A</v>
      </c>
      <c r="O87" s="47" t="e">
        <f t="shared" si="46"/>
        <v>#N/A</v>
      </c>
      <c r="P87" s="47" t="e">
        <f t="shared" si="46"/>
        <v>#N/A</v>
      </c>
      <c r="Q87" s="47" t="e">
        <f t="shared" si="46"/>
        <v>#N/A</v>
      </c>
      <c r="R87" s="47" t="e">
        <f t="shared" si="46"/>
        <v>#N/A</v>
      </c>
      <c r="S87" s="47" t="e">
        <f t="shared" si="46"/>
        <v>#N/A</v>
      </c>
      <c r="T87" s="47" t="e">
        <f t="shared" si="46"/>
        <v>#N/A</v>
      </c>
      <c r="U87" s="47" t="e">
        <f t="shared" si="46"/>
        <v>#N/A</v>
      </c>
      <c r="V87" s="47">
        <f t="shared" si="8"/>
        <v>0</v>
      </c>
      <c r="W87" s="47" t="e">
        <f t="shared" si="9"/>
        <v>#N/A</v>
      </c>
      <c r="X87" s="47" t="e">
        <f t="shared" si="10"/>
        <v>#N/A</v>
      </c>
      <c r="Y87" s="47" t="e">
        <f t="shared" si="11"/>
        <v>#N/A</v>
      </c>
      <c r="Z87" s="48" t="e">
        <f t="shared" si="34"/>
        <v>#N/A</v>
      </c>
      <c r="AA87" s="49" t="e">
        <f t="shared" si="12"/>
        <v>#N/A</v>
      </c>
      <c r="AB87" s="50" t="str">
        <f t="shared" si="13"/>
        <v>FKA</v>
      </c>
      <c r="AC87" s="85"/>
      <c r="AD87" s="37">
        <f t="shared" si="14"/>
        <v>0</v>
      </c>
      <c r="AE87" s="23" t="e">
        <f t="shared" si="15"/>
        <v>#N/A</v>
      </c>
      <c r="AF87" s="24" t="e">
        <f t="shared" si="16"/>
        <v>#N/A</v>
      </c>
      <c r="AG87" s="24" t="e">
        <f t="shared" si="17"/>
        <v>#N/A</v>
      </c>
      <c r="AH87" s="24" t="e">
        <f t="shared" si="18"/>
        <v>#N/A</v>
      </c>
      <c r="AI87" s="24" t="e">
        <f t="shared" si="19"/>
        <v>#N/A</v>
      </c>
      <c r="AJ87" s="25" t="e">
        <f t="shared" si="20"/>
        <v>#N/A</v>
      </c>
      <c r="AK87" s="23">
        <f t="shared" si="21"/>
        <v>0</v>
      </c>
      <c r="AL87" s="24">
        <f t="shared" si="22"/>
        <v>0</v>
      </c>
      <c r="AM87" s="24">
        <f t="shared" si="23"/>
        <v>0</v>
      </c>
      <c r="AN87" s="24">
        <f t="shared" si="24"/>
        <v>0</v>
      </c>
      <c r="AO87" s="24">
        <f t="shared" si="25"/>
        <v>0</v>
      </c>
      <c r="AP87" s="24">
        <f t="shared" si="26"/>
        <v>0</v>
      </c>
      <c r="AQ87" s="35">
        <f t="shared" si="27"/>
        <v>0</v>
      </c>
      <c r="AR87" s="40" t="e">
        <f t="shared" si="28"/>
        <v>#N/A</v>
      </c>
      <c r="AS87" s="37" t="e">
        <f t="shared" si="29"/>
        <v>#N/A</v>
      </c>
      <c r="AT87" s="45" t="e">
        <f t="shared" si="30"/>
        <v>#N/A</v>
      </c>
      <c r="AU87" s="45" t="e">
        <f t="shared" si="31"/>
        <v>#N/A</v>
      </c>
      <c r="AV87" s="46" t="e">
        <f t="shared" si="32"/>
        <v>#N/A</v>
      </c>
      <c r="AW87" s="37" t="e">
        <f t="shared" si="35"/>
        <v>#N/A</v>
      </c>
    </row>
    <row r="88" spans="1:49">
      <c r="A88" s="165">
        <f t="shared" si="4"/>
        <v>16</v>
      </c>
      <c r="B88" s="50" t="str">
        <f t="shared" si="5"/>
        <v>Shamrock IV</v>
      </c>
      <c r="C88" s="50" t="str">
        <f t="shared" si="6"/>
        <v>Tom Mullen&lt;br /&gt;Gilford, NH</v>
      </c>
      <c r="D88" s="47" t="e">
        <f t="shared" ref="D88:U88" si="47">IF(OR(D50="dns",D50="dnf",D50="dsq",D50="ocs",D50="raf"),D$71+1,IF(D50="dnc",IF($AQ88=3,"bye",D$71+1),D50))</f>
        <v>#N/A</v>
      </c>
      <c r="E88" s="47" t="e">
        <f t="shared" si="47"/>
        <v>#N/A</v>
      </c>
      <c r="F88" s="47" t="e">
        <f t="shared" si="47"/>
        <v>#N/A</v>
      </c>
      <c r="G88" s="47" t="e">
        <f t="shared" si="47"/>
        <v>#N/A</v>
      </c>
      <c r="H88" s="47" t="e">
        <f t="shared" si="47"/>
        <v>#N/A</v>
      </c>
      <c r="I88" s="47" t="e">
        <f t="shared" si="47"/>
        <v>#N/A</v>
      </c>
      <c r="J88" s="47" t="e">
        <f t="shared" si="47"/>
        <v>#N/A</v>
      </c>
      <c r="K88" s="47" t="e">
        <f t="shared" si="47"/>
        <v>#N/A</v>
      </c>
      <c r="L88" s="47" t="e">
        <f t="shared" si="47"/>
        <v>#N/A</v>
      </c>
      <c r="M88" s="47" t="e">
        <f t="shared" si="47"/>
        <v>#N/A</v>
      </c>
      <c r="N88" s="47" t="e">
        <f t="shared" si="47"/>
        <v>#N/A</v>
      </c>
      <c r="O88" s="47" t="e">
        <f t="shared" si="47"/>
        <v>#N/A</v>
      </c>
      <c r="P88" s="47" t="e">
        <f t="shared" si="47"/>
        <v>#N/A</v>
      </c>
      <c r="Q88" s="47" t="e">
        <f t="shared" si="47"/>
        <v>#N/A</v>
      </c>
      <c r="R88" s="47" t="e">
        <f t="shared" si="47"/>
        <v>#N/A</v>
      </c>
      <c r="S88" s="47" t="e">
        <f t="shared" si="47"/>
        <v>#N/A</v>
      </c>
      <c r="T88" s="47" t="e">
        <f t="shared" si="47"/>
        <v>#N/A</v>
      </c>
      <c r="U88" s="47" t="e">
        <f t="shared" si="47"/>
        <v>#N/A</v>
      </c>
      <c r="V88" s="47">
        <f t="shared" si="8"/>
        <v>0</v>
      </c>
      <c r="W88" s="47" t="e">
        <f t="shared" si="9"/>
        <v>#N/A</v>
      </c>
      <c r="X88" s="47" t="e">
        <f t="shared" si="10"/>
        <v>#N/A</v>
      </c>
      <c r="Y88" s="47" t="e">
        <f t="shared" si="11"/>
        <v>#N/A</v>
      </c>
      <c r="Z88" s="48" t="e">
        <f t="shared" si="34"/>
        <v>#N/A</v>
      </c>
      <c r="AA88" s="49" t="e">
        <f t="shared" si="12"/>
        <v>#N/A</v>
      </c>
      <c r="AB88" s="50" t="str">
        <f t="shared" si="13"/>
        <v>Shamrock IV</v>
      </c>
      <c r="AC88" s="85"/>
      <c r="AD88" s="37">
        <f t="shared" si="14"/>
        <v>0</v>
      </c>
      <c r="AE88" s="23" t="e">
        <f t="shared" si="15"/>
        <v>#N/A</v>
      </c>
      <c r="AF88" s="24" t="e">
        <f t="shared" si="16"/>
        <v>#N/A</v>
      </c>
      <c r="AG88" s="24" t="e">
        <f t="shared" si="17"/>
        <v>#N/A</v>
      </c>
      <c r="AH88" s="24" t="e">
        <f t="shared" si="18"/>
        <v>#N/A</v>
      </c>
      <c r="AI88" s="24" t="e">
        <f t="shared" si="19"/>
        <v>#N/A</v>
      </c>
      <c r="AJ88" s="25" t="e">
        <f t="shared" si="20"/>
        <v>#N/A</v>
      </c>
      <c r="AK88" s="23">
        <f t="shared" si="21"/>
        <v>0</v>
      </c>
      <c r="AL88" s="24">
        <f t="shared" si="22"/>
        <v>0</v>
      </c>
      <c r="AM88" s="24">
        <f t="shared" si="23"/>
        <v>0</v>
      </c>
      <c r="AN88" s="24">
        <f t="shared" si="24"/>
        <v>0</v>
      </c>
      <c r="AO88" s="24">
        <f t="shared" si="25"/>
        <v>0</v>
      </c>
      <c r="AP88" s="24">
        <f t="shared" si="26"/>
        <v>0</v>
      </c>
      <c r="AQ88" s="35">
        <f t="shared" si="27"/>
        <v>0</v>
      </c>
      <c r="AR88" s="40" t="e">
        <f t="shared" si="28"/>
        <v>#N/A</v>
      </c>
      <c r="AS88" s="37" t="e">
        <f t="shared" si="29"/>
        <v>#N/A</v>
      </c>
      <c r="AT88" s="45" t="e">
        <f t="shared" si="30"/>
        <v>#N/A</v>
      </c>
      <c r="AU88" s="45" t="e">
        <f t="shared" si="31"/>
        <v>#N/A</v>
      </c>
      <c r="AV88" s="46" t="e">
        <f t="shared" si="32"/>
        <v>#N/A</v>
      </c>
      <c r="AW88" s="37" t="e">
        <f t="shared" si="35"/>
        <v>#N/A</v>
      </c>
    </row>
    <row r="89" spans="1:49">
      <c r="A89" s="165">
        <f t="shared" si="4"/>
        <v>739</v>
      </c>
      <c r="B89" s="50" t="str">
        <f t="shared" si="5"/>
        <v>CHRISTE</v>
      </c>
      <c r="C89" s="50" t="str">
        <f t="shared" si="6"/>
        <v>John DiMatteo&lt;br /&gt;Centerpo, NY</v>
      </c>
      <c r="D89" s="47" t="e">
        <f t="shared" ref="D89:U89" si="48">IF(OR(D51="dns",D51="dnf",D51="dsq",D51="ocs",D51="raf"),D$71+1,IF(D51="dnc",IF($AQ89=3,"bye",D$71+1),D51))</f>
        <v>#N/A</v>
      </c>
      <c r="E89" s="47" t="e">
        <f t="shared" si="48"/>
        <v>#N/A</v>
      </c>
      <c r="F89" s="47" t="e">
        <f t="shared" si="48"/>
        <v>#N/A</v>
      </c>
      <c r="G89" s="47" t="e">
        <f t="shared" si="48"/>
        <v>#N/A</v>
      </c>
      <c r="H89" s="47" t="e">
        <f t="shared" si="48"/>
        <v>#N/A</v>
      </c>
      <c r="I89" s="47" t="e">
        <f t="shared" si="48"/>
        <v>#N/A</v>
      </c>
      <c r="J89" s="47" t="e">
        <f t="shared" si="48"/>
        <v>#N/A</v>
      </c>
      <c r="K89" s="47" t="e">
        <f t="shared" si="48"/>
        <v>#N/A</v>
      </c>
      <c r="L89" s="47" t="e">
        <f t="shared" si="48"/>
        <v>#N/A</v>
      </c>
      <c r="M89" s="47" t="e">
        <f t="shared" si="48"/>
        <v>#N/A</v>
      </c>
      <c r="N89" s="47" t="e">
        <f t="shared" si="48"/>
        <v>#N/A</v>
      </c>
      <c r="O89" s="47" t="e">
        <f t="shared" si="48"/>
        <v>#N/A</v>
      </c>
      <c r="P89" s="47" t="e">
        <f t="shared" si="48"/>
        <v>#N/A</v>
      </c>
      <c r="Q89" s="47" t="e">
        <f t="shared" si="48"/>
        <v>#N/A</v>
      </c>
      <c r="R89" s="47" t="e">
        <f t="shared" si="48"/>
        <v>#N/A</v>
      </c>
      <c r="S89" s="47" t="e">
        <f t="shared" si="48"/>
        <v>#N/A</v>
      </c>
      <c r="T89" s="47" t="e">
        <f t="shared" si="48"/>
        <v>#N/A</v>
      </c>
      <c r="U89" s="47" t="e">
        <f t="shared" si="48"/>
        <v>#N/A</v>
      </c>
      <c r="V89" s="47">
        <f t="shared" si="8"/>
        <v>0</v>
      </c>
      <c r="W89" s="47" t="e">
        <f t="shared" si="9"/>
        <v>#N/A</v>
      </c>
      <c r="X89" s="47" t="e">
        <f t="shared" si="10"/>
        <v>#N/A</v>
      </c>
      <c r="Y89" s="47" t="e">
        <f t="shared" si="11"/>
        <v>#N/A</v>
      </c>
      <c r="Z89" s="48" t="e">
        <f t="shared" si="34"/>
        <v>#N/A</v>
      </c>
      <c r="AA89" s="49" t="e">
        <f t="shared" si="12"/>
        <v>#N/A</v>
      </c>
      <c r="AB89" s="50" t="str">
        <f t="shared" si="13"/>
        <v>CHRISTE</v>
      </c>
      <c r="AC89" s="85"/>
      <c r="AD89" s="37">
        <f t="shared" si="14"/>
        <v>0</v>
      </c>
      <c r="AE89" s="23" t="e">
        <f t="shared" si="15"/>
        <v>#N/A</v>
      </c>
      <c r="AF89" s="24" t="e">
        <f t="shared" si="16"/>
        <v>#N/A</v>
      </c>
      <c r="AG89" s="24" t="e">
        <f t="shared" si="17"/>
        <v>#N/A</v>
      </c>
      <c r="AH89" s="24" t="e">
        <f t="shared" si="18"/>
        <v>#N/A</v>
      </c>
      <c r="AI89" s="24" t="e">
        <f t="shared" si="19"/>
        <v>#N/A</v>
      </c>
      <c r="AJ89" s="25" t="e">
        <f t="shared" si="20"/>
        <v>#N/A</v>
      </c>
      <c r="AK89" s="23">
        <f t="shared" si="21"/>
        <v>0</v>
      </c>
      <c r="AL89" s="24">
        <f t="shared" si="22"/>
        <v>0</v>
      </c>
      <c r="AM89" s="24">
        <f t="shared" si="23"/>
        <v>0</v>
      </c>
      <c r="AN89" s="24">
        <f t="shared" si="24"/>
        <v>0</v>
      </c>
      <c r="AO89" s="24">
        <f t="shared" si="25"/>
        <v>0</v>
      </c>
      <c r="AP89" s="24">
        <f t="shared" si="26"/>
        <v>0</v>
      </c>
      <c r="AQ89" s="35">
        <f t="shared" si="27"/>
        <v>0</v>
      </c>
      <c r="AR89" s="40" t="e">
        <f t="shared" si="28"/>
        <v>#N/A</v>
      </c>
      <c r="AS89" s="37" t="e">
        <f t="shared" si="29"/>
        <v>#N/A</v>
      </c>
      <c r="AT89" s="45" t="e">
        <f t="shared" si="30"/>
        <v>#N/A</v>
      </c>
      <c r="AU89" s="45" t="e">
        <f t="shared" si="31"/>
        <v>#N/A</v>
      </c>
      <c r="AV89" s="46" t="e">
        <f t="shared" si="32"/>
        <v>#N/A</v>
      </c>
      <c r="AW89" s="37" t="e">
        <f t="shared" si="35"/>
        <v>#N/A</v>
      </c>
    </row>
    <row r="90" spans="1:49">
      <c r="A90" s="165">
        <f t="shared" si="4"/>
        <v>116</v>
      </c>
      <c r="B90" s="50" t="str">
        <f t="shared" si="5"/>
        <v>Overachiever</v>
      </c>
      <c r="C90" s="50" t="str">
        <f t="shared" si="6"/>
        <v>Kenny Harvey/Chris Small&lt;br /&gt;Beverly, MA</v>
      </c>
      <c r="D90" s="47" t="e">
        <f t="shared" ref="D90:U90" si="49">IF(OR(D52="dns",D52="dnf",D52="dsq",D52="ocs",D52="raf"),D$71+1,IF(D52="dnc",IF($AQ90=3,"bye",D$71+1),D52))</f>
        <v>#N/A</v>
      </c>
      <c r="E90" s="47" t="e">
        <f t="shared" si="49"/>
        <v>#N/A</v>
      </c>
      <c r="F90" s="47" t="e">
        <f t="shared" si="49"/>
        <v>#N/A</v>
      </c>
      <c r="G90" s="47" t="e">
        <f t="shared" si="49"/>
        <v>#N/A</v>
      </c>
      <c r="H90" s="47" t="e">
        <f t="shared" si="49"/>
        <v>#N/A</v>
      </c>
      <c r="I90" s="47" t="e">
        <f t="shared" si="49"/>
        <v>#N/A</v>
      </c>
      <c r="J90" s="47" t="e">
        <f t="shared" si="49"/>
        <v>#N/A</v>
      </c>
      <c r="K90" s="47" t="e">
        <f t="shared" si="49"/>
        <v>#N/A</v>
      </c>
      <c r="L90" s="47" t="e">
        <f t="shared" si="49"/>
        <v>#N/A</v>
      </c>
      <c r="M90" s="47" t="e">
        <f t="shared" si="49"/>
        <v>#N/A</v>
      </c>
      <c r="N90" s="47" t="e">
        <f t="shared" si="49"/>
        <v>#N/A</v>
      </c>
      <c r="O90" s="47" t="e">
        <f t="shared" si="49"/>
        <v>#N/A</v>
      </c>
      <c r="P90" s="47" t="e">
        <f t="shared" si="49"/>
        <v>#N/A</v>
      </c>
      <c r="Q90" s="47" t="e">
        <f t="shared" si="49"/>
        <v>#N/A</v>
      </c>
      <c r="R90" s="47" t="e">
        <f t="shared" si="49"/>
        <v>#N/A</v>
      </c>
      <c r="S90" s="47" t="e">
        <f t="shared" si="49"/>
        <v>#N/A</v>
      </c>
      <c r="T90" s="47" t="e">
        <f t="shared" si="49"/>
        <v>#N/A</v>
      </c>
      <c r="U90" s="47" t="e">
        <f t="shared" si="49"/>
        <v>#N/A</v>
      </c>
      <c r="V90" s="47">
        <f t="shared" si="8"/>
        <v>0</v>
      </c>
      <c r="W90" s="47" t="e">
        <f t="shared" si="9"/>
        <v>#N/A</v>
      </c>
      <c r="X90" s="47" t="e">
        <f t="shared" si="10"/>
        <v>#N/A</v>
      </c>
      <c r="Y90" s="47" t="e">
        <f t="shared" si="11"/>
        <v>#N/A</v>
      </c>
      <c r="Z90" s="48" t="e">
        <f t="shared" si="34"/>
        <v>#N/A</v>
      </c>
      <c r="AA90" s="49" t="e">
        <f t="shared" si="12"/>
        <v>#N/A</v>
      </c>
      <c r="AB90" s="50" t="str">
        <f t="shared" si="13"/>
        <v>Overachiever</v>
      </c>
      <c r="AC90" s="85"/>
      <c r="AD90" s="37">
        <f t="shared" si="14"/>
        <v>0</v>
      </c>
      <c r="AE90" s="23" t="e">
        <f t="shared" si="15"/>
        <v>#N/A</v>
      </c>
      <c r="AF90" s="24" t="e">
        <f t="shared" si="16"/>
        <v>#N/A</v>
      </c>
      <c r="AG90" s="24" t="e">
        <f t="shared" si="17"/>
        <v>#N/A</v>
      </c>
      <c r="AH90" s="24" t="e">
        <f t="shared" si="18"/>
        <v>#N/A</v>
      </c>
      <c r="AI90" s="24" t="e">
        <f t="shared" si="19"/>
        <v>#N/A</v>
      </c>
      <c r="AJ90" s="25" t="e">
        <f t="shared" si="20"/>
        <v>#N/A</v>
      </c>
      <c r="AK90" s="23">
        <f t="shared" si="21"/>
        <v>0</v>
      </c>
      <c r="AL90" s="24">
        <f t="shared" si="22"/>
        <v>0</v>
      </c>
      <c r="AM90" s="24">
        <f t="shared" si="23"/>
        <v>0</v>
      </c>
      <c r="AN90" s="24">
        <f t="shared" si="24"/>
        <v>0</v>
      </c>
      <c r="AO90" s="24">
        <f t="shared" si="25"/>
        <v>0</v>
      </c>
      <c r="AP90" s="24">
        <f t="shared" si="26"/>
        <v>0</v>
      </c>
      <c r="AQ90" s="35">
        <f t="shared" si="27"/>
        <v>0</v>
      </c>
      <c r="AR90" s="40" t="e">
        <f t="shared" si="28"/>
        <v>#N/A</v>
      </c>
      <c r="AS90" s="37" t="e">
        <f t="shared" si="29"/>
        <v>#N/A</v>
      </c>
      <c r="AT90" s="45" t="e">
        <f t="shared" si="30"/>
        <v>#N/A</v>
      </c>
      <c r="AU90" s="45" t="e">
        <f t="shared" si="31"/>
        <v>#N/A</v>
      </c>
      <c r="AV90" s="46" t="e">
        <f t="shared" si="32"/>
        <v>#N/A</v>
      </c>
      <c r="AW90" s="37" t="e">
        <f t="shared" si="35"/>
        <v>#N/A</v>
      </c>
    </row>
    <row r="91" spans="1:49">
      <c r="A91" s="165">
        <f t="shared" si="4"/>
        <v>220</v>
      </c>
      <c r="B91" s="50" t="str">
        <f t="shared" si="5"/>
        <v>Stercus Accidit</v>
      </c>
      <c r="C91" s="50" t="str">
        <f t="shared" si="6"/>
        <v>Jason C. Blais&lt;br /&gt;Gilford, NH</v>
      </c>
      <c r="D91" s="47" t="e">
        <f t="shared" ref="D91:U91" si="50">IF(OR(D53="dns",D53="dnf",D53="dsq",D53="ocs",D53="raf"),D$71+1,IF(D53="dnc",IF($AQ91=3,"bye",D$71+1),D53))</f>
        <v>#N/A</v>
      </c>
      <c r="E91" s="47" t="e">
        <f t="shared" si="50"/>
        <v>#N/A</v>
      </c>
      <c r="F91" s="47" t="e">
        <f t="shared" si="50"/>
        <v>#N/A</v>
      </c>
      <c r="G91" s="47" t="e">
        <f t="shared" si="50"/>
        <v>#N/A</v>
      </c>
      <c r="H91" s="47" t="e">
        <f t="shared" si="50"/>
        <v>#N/A</v>
      </c>
      <c r="I91" s="47" t="e">
        <f t="shared" si="50"/>
        <v>#N/A</v>
      </c>
      <c r="J91" s="47" t="e">
        <f t="shared" si="50"/>
        <v>#N/A</v>
      </c>
      <c r="K91" s="47" t="e">
        <f t="shared" si="50"/>
        <v>#N/A</v>
      </c>
      <c r="L91" s="47" t="e">
        <f t="shared" si="50"/>
        <v>#N/A</v>
      </c>
      <c r="M91" s="47" t="e">
        <f t="shared" si="50"/>
        <v>#N/A</v>
      </c>
      <c r="N91" s="47" t="e">
        <f t="shared" si="50"/>
        <v>#N/A</v>
      </c>
      <c r="O91" s="47" t="e">
        <f t="shared" si="50"/>
        <v>#N/A</v>
      </c>
      <c r="P91" s="47" t="e">
        <f t="shared" si="50"/>
        <v>#N/A</v>
      </c>
      <c r="Q91" s="47" t="e">
        <f t="shared" si="50"/>
        <v>#N/A</v>
      </c>
      <c r="R91" s="47" t="e">
        <f t="shared" si="50"/>
        <v>#N/A</v>
      </c>
      <c r="S91" s="47" t="e">
        <f t="shared" si="50"/>
        <v>#N/A</v>
      </c>
      <c r="T91" s="47" t="e">
        <f t="shared" si="50"/>
        <v>#N/A</v>
      </c>
      <c r="U91" s="47" t="e">
        <f t="shared" si="50"/>
        <v>#N/A</v>
      </c>
      <c r="V91" s="47">
        <f t="shared" si="8"/>
        <v>0</v>
      </c>
      <c r="W91" s="47" t="e">
        <f t="shared" si="9"/>
        <v>#N/A</v>
      </c>
      <c r="X91" s="47" t="e">
        <f t="shared" si="10"/>
        <v>#N/A</v>
      </c>
      <c r="Y91" s="47" t="e">
        <f t="shared" si="11"/>
        <v>#N/A</v>
      </c>
      <c r="Z91" s="48" t="e">
        <f t="shared" si="34"/>
        <v>#N/A</v>
      </c>
      <c r="AA91" s="49" t="e">
        <f t="shared" si="12"/>
        <v>#N/A</v>
      </c>
      <c r="AB91" s="50" t="str">
        <f t="shared" si="13"/>
        <v>Stercus Accidit</v>
      </c>
      <c r="AC91" s="85"/>
      <c r="AD91" s="37">
        <f t="shared" si="14"/>
        <v>0</v>
      </c>
      <c r="AE91" s="23" t="e">
        <f t="shared" si="15"/>
        <v>#N/A</v>
      </c>
      <c r="AF91" s="24" t="e">
        <f t="shared" si="16"/>
        <v>#N/A</v>
      </c>
      <c r="AG91" s="24" t="e">
        <f t="shared" si="17"/>
        <v>#N/A</v>
      </c>
      <c r="AH91" s="24" t="e">
        <f t="shared" si="18"/>
        <v>#N/A</v>
      </c>
      <c r="AI91" s="24" t="e">
        <f t="shared" si="19"/>
        <v>#N/A</v>
      </c>
      <c r="AJ91" s="25" t="e">
        <f t="shared" si="20"/>
        <v>#N/A</v>
      </c>
      <c r="AK91" s="23">
        <f t="shared" si="21"/>
        <v>0</v>
      </c>
      <c r="AL91" s="24">
        <f t="shared" si="22"/>
        <v>0</v>
      </c>
      <c r="AM91" s="24">
        <f t="shared" si="23"/>
        <v>0</v>
      </c>
      <c r="AN91" s="24">
        <f t="shared" si="24"/>
        <v>0</v>
      </c>
      <c r="AO91" s="24">
        <f t="shared" si="25"/>
        <v>0</v>
      </c>
      <c r="AP91" s="24">
        <f t="shared" si="26"/>
        <v>0</v>
      </c>
      <c r="AQ91" s="35">
        <f t="shared" si="27"/>
        <v>0</v>
      </c>
      <c r="AR91" s="40" t="e">
        <f t="shared" si="28"/>
        <v>#N/A</v>
      </c>
      <c r="AS91" s="37" t="e">
        <f t="shared" si="29"/>
        <v>#N/A</v>
      </c>
      <c r="AT91" s="45" t="e">
        <f t="shared" si="30"/>
        <v>#N/A</v>
      </c>
      <c r="AU91" s="45" t="e">
        <f t="shared" si="31"/>
        <v>#N/A</v>
      </c>
      <c r="AV91" s="46" t="e">
        <f t="shared" si="32"/>
        <v>#N/A</v>
      </c>
      <c r="AW91" s="37" t="e">
        <f t="shared" si="35"/>
        <v>#N/A</v>
      </c>
    </row>
    <row r="92" spans="1:49">
      <c r="A92" s="165">
        <f t="shared" si="4"/>
        <v>205</v>
      </c>
      <c r="B92" s="50" t="str">
        <f t="shared" si="5"/>
        <v>The Office</v>
      </c>
      <c r="C92" s="50" t="str">
        <f t="shared" si="6"/>
        <v>Jesse Thompson&lt;br /&gt;Gilford, NH</v>
      </c>
      <c r="D92" s="47" t="e">
        <f t="shared" ref="D92:U92" si="51">IF(OR(D54="dns",D54="dnf",D54="dsq",D54="ocs",D54="raf"),D$71+1,IF(D54="dnc",IF($AQ92=3,"bye",D$71+1),D54))</f>
        <v>#N/A</v>
      </c>
      <c r="E92" s="47" t="e">
        <f t="shared" si="51"/>
        <v>#N/A</v>
      </c>
      <c r="F92" s="47" t="e">
        <f t="shared" si="51"/>
        <v>#N/A</v>
      </c>
      <c r="G92" s="47" t="e">
        <f t="shared" si="51"/>
        <v>#N/A</v>
      </c>
      <c r="H92" s="47" t="e">
        <f t="shared" si="51"/>
        <v>#N/A</v>
      </c>
      <c r="I92" s="47" t="e">
        <f t="shared" si="51"/>
        <v>#N/A</v>
      </c>
      <c r="J92" s="47" t="e">
        <f t="shared" si="51"/>
        <v>#N/A</v>
      </c>
      <c r="K92" s="47" t="e">
        <f t="shared" si="51"/>
        <v>#N/A</v>
      </c>
      <c r="L92" s="47" t="e">
        <f t="shared" si="51"/>
        <v>#N/A</v>
      </c>
      <c r="M92" s="47" t="e">
        <f t="shared" si="51"/>
        <v>#N/A</v>
      </c>
      <c r="N92" s="47" t="e">
        <f t="shared" si="51"/>
        <v>#N/A</v>
      </c>
      <c r="O92" s="47" t="e">
        <f t="shared" si="51"/>
        <v>#N/A</v>
      </c>
      <c r="P92" s="47" t="e">
        <f t="shared" si="51"/>
        <v>#N/A</v>
      </c>
      <c r="Q92" s="47" t="e">
        <f t="shared" si="51"/>
        <v>#N/A</v>
      </c>
      <c r="R92" s="47" t="e">
        <f t="shared" si="51"/>
        <v>#N/A</v>
      </c>
      <c r="S92" s="47" t="e">
        <f t="shared" si="51"/>
        <v>#N/A</v>
      </c>
      <c r="T92" s="47" t="e">
        <f t="shared" si="51"/>
        <v>#N/A</v>
      </c>
      <c r="U92" s="47" t="e">
        <f t="shared" si="51"/>
        <v>#N/A</v>
      </c>
      <c r="V92" s="47">
        <f>COUNTIF(D92:U92,"bye")</f>
        <v>0</v>
      </c>
      <c r="W92" s="47" t="e">
        <f t="shared" si="9"/>
        <v>#N/A</v>
      </c>
      <c r="X92" s="47" t="e">
        <f t="shared" si="10"/>
        <v>#N/A</v>
      </c>
      <c r="Y92" s="47" t="e">
        <f t="shared" si="11"/>
        <v>#N/A</v>
      </c>
      <c r="Z92" s="48" t="e">
        <f t="shared" si="34"/>
        <v>#N/A</v>
      </c>
      <c r="AA92" s="49" t="e">
        <f t="shared" si="12"/>
        <v>#N/A</v>
      </c>
      <c r="AB92" s="50" t="str">
        <f t="shared" si="13"/>
        <v>The Office</v>
      </c>
      <c r="AC92" s="85"/>
      <c r="AD92" s="37">
        <f t="shared" si="14"/>
        <v>0</v>
      </c>
      <c r="AE92" s="23" t="e">
        <f t="shared" si="15"/>
        <v>#N/A</v>
      </c>
      <c r="AF92" s="24" t="e">
        <f t="shared" si="16"/>
        <v>#N/A</v>
      </c>
      <c r="AG92" s="24" t="e">
        <f t="shared" si="17"/>
        <v>#N/A</v>
      </c>
      <c r="AH92" s="24" t="e">
        <f t="shared" si="18"/>
        <v>#N/A</v>
      </c>
      <c r="AI92" s="24" t="e">
        <f t="shared" si="19"/>
        <v>#N/A</v>
      </c>
      <c r="AJ92" s="25" t="e">
        <f t="shared" si="20"/>
        <v>#N/A</v>
      </c>
      <c r="AK92" s="23">
        <f t="shared" si="21"/>
        <v>0</v>
      </c>
      <c r="AL92" s="24">
        <f t="shared" si="22"/>
        <v>0</v>
      </c>
      <c r="AM92" s="24">
        <f t="shared" si="23"/>
        <v>0</v>
      </c>
      <c r="AN92" s="24">
        <f t="shared" si="24"/>
        <v>0</v>
      </c>
      <c r="AO92" s="24">
        <f t="shared" si="25"/>
        <v>0</v>
      </c>
      <c r="AP92" s="24">
        <f t="shared" si="26"/>
        <v>0</v>
      </c>
      <c r="AQ92" s="35">
        <f t="shared" si="27"/>
        <v>0</v>
      </c>
      <c r="AR92" s="40" t="e">
        <f t="shared" si="28"/>
        <v>#N/A</v>
      </c>
      <c r="AS92" s="37" t="e">
        <f t="shared" si="29"/>
        <v>#N/A</v>
      </c>
      <c r="AT92" s="36" t="e">
        <f t="shared" si="30"/>
        <v>#N/A</v>
      </c>
      <c r="AU92" s="36" t="e">
        <f t="shared" si="31"/>
        <v>#N/A</v>
      </c>
      <c r="AV92" s="37" t="e">
        <f t="shared" si="32"/>
        <v>#N/A</v>
      </c>
      <c r="AW92" s="37" t="e">
        <f t="shared" si="35"/>
        <v>#N/A</v>
      </c>
    </row>
    <row r="93" spans="1:49">
      <c r="A93" s="165">
        <f t="shared" si="4"/>
        <v>357</v>
      </c>
      <c r="B93" s="50" t="str">
        <f t="shared" si="5"/>
        <v>Dragonfly</v>
      </c>
      <c r="C93" s="50" t="str">
        <f t="shared" si="6"/>
        <v>Chris Johnson&lt;br /&gt;Annapolis, MD</v>
      </c>
      <c r="D93" s="47" t="e">
        <f t="shared" ref="D93:U93" si="52">IF(OR(D55="dns",D55="dnf",D55="dsq",D55="ocs",D55="raf"),D$71+1,IF(D55="dnc",IF($AQ93=3,"bye",D$71+1),D55))</f>
        <v>#N/A</v>
      </c>
      <c r="E93" s="47" t="e">
        <f t="shared" si="52"/>
        <v>#N/A</v>
      </c>
      <c r="F93" s="47" t="e">
        <f t="shared" si="52"/>
        <v>#N/A</v>
      </c>
      <c r="G93" s="47" t="e">
        <f t="shared" si="52"/>
        <v>#N/A</v>
      </c>
      <c r="H93" s="47" t="e">
        <f t="shared" si="52"/>
        <v>#N/A</v>
      </c>
      <c r="I93" s="47" t="e">
        <f t="shared" si="52"/>
        <v>#N/A</v>
      </c>
      <c r="J93" s="47" t="e">
        <f t="shared" si="52"/>
        <v>#N/A</v>
      </c>
      <c r="K93" s="47" t="e">
        <f t="shared" si="52"/>
        <v>#N/A</v>
      </c>
      <c r="L93" s="47" t="e">
        <f t="shared" si="52"/>
        <v>#N/A</v>
      </c>
      <c r="M93" s="47" t="e">
        <f t="shared" si="52"/>
        <v>#N/A</v>
      </c>
      <c r="N93" s="47" t="e">
        <f t="shared" si="52"/>
        <v>#N/A</v>
      </c>
      <c r="O93" s="47" t="e">
        <f t="shared" si="52"/>
        <v>#N/A</v>
      </c>
      <c r="P93" s="47" t="e">
        <f t="shared" si="52"/>
        <v>#N/A</v>
      </c>
      <c r="Q93" s="47" t="e">
        <f t="shared" si="52"/>
        <v>#N/A</v>
      </c>
      <c r="R93" s="47" t="e">
        <f t="shared" si="52"/>
        <v>#N/A</v>
      </c>
      <c r="S93" s="47" t="e">
        <f t="shared" si="52"/>
        <v>#N/A</v>
      </c>
      <c r="T93" s="47" t="e">
        <f t="shared" si="52"/>
        <v>#N/A</v>
      </c>
      <c r="U93" s="47" t="e">
        <f t="shared" si="52"/>
        <v>#N/A</v>
      </c>
      <c r="V93" s="47">
        <f t="shared" ref="V93:V107" si="53">COUNTIF(D93:U93,"bye")</f>
        <v>0</v>
      </c>
      <c r="W93" s="47" t="e">
        <f t="shared" si="9"/>
        <v>#N/A</v>
      </c>
      <c r="X93" s="47" t="e">
        <f t="shared" si="10"/>
        <v>#N/A</v>
      </c>
      <c r="Y93" s="47" t="e">
        <f t="shared" si="11"/>
        <v>#N/A</v>
      </c>
      <c r="Z93" s="48" t="e">
        <f t="shared" si="34"/>
        <v>#N/A</v>
      </c>
      <c r="AA93" s="49" t="e">
        <f t="shared" si="12"/>
        <v>#N/A</v>
      </c>
      <c r="AB93" s="50" t="str">
        <f t="shared" si="13"/>
        <v>Dragonfly</v>
      </c>
      <c r="AC93" s="85"/>
      <c r="AD93" s="37">
        <f t="shared" si="14"/>
        <v>0</v>
      </c>
      <c r="AE93" s="23" t="e">
        <f t="shared" si="15"/>
        <v>#N/A</v>
      </c>
      <c r="AF93" s="24" t="e">
        <f t="shared" si="16"/>
        <v>#N/A</v>
      </c>
      <c r="AG93" s="24" t="e">
        <f t="shared" si="17"/>
        <v>#N/A</v>
      </c>
      <c r="AH93" s="24" t="e">
        <f t="shared" si="18"/>
        <v>#N/A</v>
      </c>
      <c r="AI93" s="24" t="e">
        <f t="shared" si="19"/>
        <v>#N/A</v>
      </c>
      <c r="AJ93" s="25" t="e">
        <f t="shared" si="20"/>
        <v>#N/A</v>
      </c>
      <c r="AK93" s="23">
        <f t="shared" si="21"/>
        <v>0</v>
      </c>
      <c r="AL93" s="24">
        <f t="shared" si="22"/>
        <v>0</v>
      </c>
      <c r="AM93" s="24">
        <f t="shared" si="23"/>
        <v>0</v>
      </c>
      <c r="AN93" s="24">
        <f t="shared" si="24"/>
        <v>0</v>
      </c>
      <c r="AO93" s="24">
        <f t="shared" si="25"/>
        <v>0</v>
      </c>
      <c r="AP93" s="24">
        <f t="shared" si="26"/>
        <v>0</v>
      </c>
      <c r="AQ93" s="35">
        <f t="shared" si="27"/>
        <v>0</v>
      </c>
      <c r="AR93" s="40" t="e">
        <f t="shared" si="28"/>
        <v>#N/A</v>
      </c>
      <c r="AS93" s="37" t="e">
        <f t="shared" si="29"/>
        <v>#N/A</v>
      </c>
      <c r="AT93" s="36" t="e">
        <f t="shared" si="30"/>
        <v>#N/A</v>
      </c>
      <c r="AU93" s="36" t="e">
        <f t="shared" si="31"/>
        <v>#N/A</v>
      </c>
      <c r="AV93" s="37" t="e">
        <f t="shared" si="32"/>
        <v>#N/A</v>
      </c>
      <c r="AW93" s="37" t="e">
        <f t="shared" si="35"/>
        <v>#N/A</v>
      </c>
    </row>
    <row r="94" spans="1:49">
      <c r="A94" s="165">
        <f t="shared" si="4"/>
        <v>674</v>
      </c>
      <c r="B94" s="50" t="str">
        <f t="shared" si="5"/>
        <v>Boom Boom</v>
      </c>
      <c r="C94" s="50" t="str">
        <f t="shared" si="6"/>
        <v>Michel FORGET&lt;br /&gt;Montréal, Qc</v>
      </c>
      <c r="D94" s="47" t="e">
        <f t="shared" ref="D94:U94" si="54">IF(OR(D56="dns",D56="dnf",D56="dsq",D56="ocs",D56="raf"),D$71+1,IF(D56="dnc",IF($AQ94=3,"bye",D$71+1),D56))</f>
        <v>#N/A</v>
      </c>
      <c r="E94" s="47" t="e">
        <f t="shared" si="54"/>
        <v>#N/A</v>
      </c>
      <c r="F94" s="47" t="e">
        <f t="shared" si="54"/>
        <v>#N/A</v>
      </c>
      <c r="G94" s="47" t="e">
        <f t="shared" si="54"/>
        <v>#N/A</v>
      </c>
      <c r="H94" s="47" t="e">
        <f t="shared" si="54"/>
        <v>#N/A</v>
      </c>
      <c r="I94" s="47" t="e">
        <f t="shared" si="54"/>
        <v>#N/A</v>
      </c>
      <c r="J94" s="47" t="e">
        <f t="shared" si="54"/>
        <v>#N/A</v>
      </c>
      <c r="K94" s="47" t="e">
        <f t="shared" si="54"/>
        <v>#N/A</v>
      </c>
      <c r="L94" s="47" t="e">
        <f t="shared" si="54"/>
        <v>#N/A</v>
      </c>
      <c r="M94" s="47" t="e">
        <f t="shared" si="54"/>
        <v>#N/A</v>
      </c>
      <c r="N94" s="47" t="e">
        <f t="shared" si="54"/>
        <v>#N/A</v>
      </c>
      <c r="O94" s="47" t="e">
        <f t="shared" si="54"/>
        <v>#N/A</v>
      </c>
      <c r="P94" s="47" t="e">
        <f t="shared" si="54"/>
        <v>#N/A</v>
      </c>
      <c r="Q94" s="47" t="e">
        <f t="shared" si="54"/>
        <v>#N/A</v>
      </c>
      <c r="R94" s="47" t="e">
        <f t="shared" si="54"/>
        <v>#N/A</v>
      </c>
      <c r="S94" s="47" t="e">
        <f t="shared" si="54"/>
        <v>#N/A</v>
      </c>
      <c r="T94" s="47" t="e">
        <f t="shared" si="54"/>
        <v>#N/A</v>
      </c>
      <c r="U94" s="47" t="e">
        <f t="shared" si="54"/>
        <v>#N/A</v>
      </c>
      <c r="V94" s="47">
        <f t="shared" si="53"/>
        <v>0</v>
      </c>
      <c r="W94" s="47" t="e">
        <f t="shared" si="9"/>
        <v>#N/A</v>
      </c>
      <c r="X94" s="47" t="e">
        <f t="shared" si="10"/>
        <v>#N/A</v>
      </c>
      <c r="Y94" s="47" t="e">
        <f t="shared" si="11"/>
        <v>#N/A</v>
      </c>
      <c r="Z94" s="48" t="e">
        <f t="shared" si="34"/>
        <v>#N/A</v>
      </c>
      <c r="AA94" s="49" t="e">
        <f t="shared" si="12"/>
        <v>#N/A</v>
      </c>
      <c r="AB94" s="50" t="str">
        <f t="shared" si="13"/>
        <v>Boom Boom</v>
      </c>
      <c r="AC94" s="85"/>
      <c r="AD94" s="37">
        <f t="shared" si="14"/>
        <v>0</v>
      </c>
      <c r="AE94" s="23" t="e">
        <f t="shared" si="15"/>
        <v>#N/A</v>
      </c>
      <c r="AF94" s="24" t="e">
        <f t="shared" si="16"/>
        <v>#N/A</v>
      </c>
      <c r="AG94" s="24" t="e">
        <f t="shared" si="17"/>
        <v>#N/A</v>
      </c>
      <c r="AH94" s="24" t="e">
        <f t="shared" si="18"/>
        <v>#N/A</v>
      </c>
      <c r="AI94" s="24" t="e">
        <f t="shared" si="19"/>
        <v>#N/A</v>
      </c>
      <c r="AJ94" s="25" t="e">
        <f t="shared" si="20"/>
        <v>#N/A</v>
      </c>
      <c r="AK94" s="23">
        <f t="shared" si="21"/>
        <v>0</v>
      </c>
      <c r="AL94" s="24">
        <f t="shared" si="22"/>
        <v>0</v>
      </c>
      <c r="AM94" s="24">
        <f t="shared" si="23"/>
        <v>0</v>
      </c>
      <c r="AN94" s="24">
        <f t="shared" si="24"/>
        <v>0</v>
      </c>
      <c r="AO94" s="24">
        <f t="shared" si="25"/>
        <v>0</v>
      </c>
      <c r="AP94" s="24">
        <f t="shared" si="26"/>
        <v>0</v>
      </c>
      <c r="AQ94" s="35">
        <f t="shared" si="27"/>
        <v>0</v>
      </c>
      <c r="AR94" s="40" t="e">
        <f t="shared" si="28"/>
        <v>#N/A</v>
      </c>
      <c r="AS94" s="37" t="e">
        <f t="shared" si="29"/>
        <v>#N/A</v>
      </c>
      <c r="AT94" s="36" t="e">
        <f t="shared" si="30"/>
        <v>#N/A</v>
      </c>
      <c r="AU94" s="36" t="e">
        <f t="shared" si="31"/>
        <v>#N/A</v>
      </c>
      <c r="AV94" s="37" t="e">
        <f t="shared" si="32"/>
        <v>#N/A</v>
      </c>
      <c r="AW94" s="37" t="e">
        <f t="shared" si="35"/>
        <v>#N/A</v>
      </c>
    </row>
    <row r="95" spans="1:49">
      <c r="A95" s="165">
        <f t="shared" si="4"/>
        <v>249</v>
      </c>
      <c r="B95" s="50" t="str">
        <f t="shared" si="5"/>
        <v>Dolce</v>
      </c>
      <c r="C95" s="50" t="str">
        <f t="shared" si="6"/>
        <v>Ed Sonn&lt;br /&gt;Braun Bay, NH</v>
      </c>
      <c r="D95" s="47" t="e">
        <f t="shared" ref="D95:U95" si="55">IF(OR(D57="dns",D57="dnf",D57="dsq",D57="ocs",D57="raf"),D$71+1,IF(D57="dnc",IF($AQ95=3,"bye",D$71+1),D57))</f>
        <v>#N/A</v>
      </c>
      <c r="E95" s="47" t="e">
        <f t="shared" si="55"/>
        <v>#N/A</v>
      </c>
      <c r="F95" s="47" t="e">
        <f t="shared" si="55"/>
        <v>#N/A</v>
      </c>
      <c r="G95" s="47" t="e">
        <f t="shared" si="55"/>
        <v>#N/A</v>
      </c>
      <c r="H95" s="47" t="e">
        <f t="shared" si="55"/>
        <v>#N/A</v>
      </c>
      <c r="I95" s="47" t="e">
        <f t="shared" si="55"/>
        <v>#N/A</v>
      </c>
      <c r="J95" s="47" t="e">
        <f t="shared" si="55"/>
        <v>#N/A</v>
      </c>
      <c r="K95" s="47" t="e">
        <f t="shared" si="55"/>
        <v>#N/A</v>
      </c>
      <c r="L95" s="47" t="e">
        <f t="shared" si="55"/>
        <v>#N/A</v>
      </c>
      <c r="M95" s="47" t="e">
        <f t="shared" si="55"/>
        <v>#N/A</v>
      </c>
      <c r="N95" s="47" t="e">
        <f t="shared" si="55"/>
        <v>#N/A</v>
      </c>
      <c r="O95" s="47" t="e">
        <f t="shared" si="55"/>
        <v>#N/A</v>
      </c>
      <c r="P95" s="47" t="e">
        <f t="shared" si="55"/>
        <v>#N/A</v>
      </c>
      <c r="Q95" s="47" t="e">
        <f t="shared" si="55"/>
        <v>#N/A</v>
      </c>
      <c r="R95" s="47" t="e">
        <f t="shared" si="55"/>
        <v>#N/A</v>
      </c>
      <c r="S95" s="47" t="e">
        <f t="shared" si="55"/>
        <v>#N/A</v>
      </c>
      <c r="T95" s="47" t="e">
        <f t="shared" si="55"/>
        <v>#N/A</v>
      </c>
      <c r="U95" s="47" t="e">
        <f t="shared" si="55"/>
        <v>#N/A</v>
      </c>
      <c r="V95" s="47">
        <f t="shared" si="53"/>
        <v>0</v>
      </c>
      <c r="W95" s="47" t="e">
        <f t="shared" si="9"/>
        <v>#N/A</v>
      </c>
      <c r="X95" s="47" t="e">
        <f t="shared" si="10"/>
        <v>#N/A</v>
      </c>
      <c r="Y95" s="47" t="e">
        <f t="shared" si="11"/>
        <v>#N/A</v>
      </c>
      <c r="Z95" s="48" t="e">
        <f t="shared" si="34"/>
        <v>#N/A</v>
      </c>
      <c r="AA95" s="49" t="e">
        <f t="shared" si="12"/>
        <v>#N/A</v>
      </c>
      <c r="AB95" s="50" t="str">
        <f t="shared" si="13"/>
        <v>Dolce</v>
      </c>
      <c r="AC95" s="85"/>
      <c r="AD95" s="37">
        <f t="shared" si="14"/>
        <v>0</v>
      </c>
      <c r="AE95" s="23" t="e">
        <f t="shared" si="15"/>
        <v>#N/A</v>
      </c>
      <c r="AF95" s="24" t="e">
        <f t="shared" si="16"/>
        <v>#N/A</v>
      </c>
      <c r="AG95" s="24" t="e">
        <f t="shared" si="17"/>
        <v>#N/A</v>
      </c>
      <c r="AH95" s="24" t="e">
        <f t="shared" si="18"/>
        <v>#N/A</v>
      </c>
      <c r="AI95" s="24" t="e">
        <f t="shared" si="19"/>
        <v>#N/A</v>
      </c>
      <c r="AJ95" s="25" t="e">
        <f t="shared" si="20"/>
        <v>#N/A</v>
      </c>
      <c r="AK95" s="23">
        <f t="shared" si="21"/>
        <v>0</v>
      </c>
      <c r="AL95" s="24">
        <f t="shared" si="22"/>
        <v>0</v>
      </c>
      <c r="AM95" s="24">
        <f t="shared" si="23"/>
        <v>0</v>
      </c>
      <c r="AN95" s="24">
        <f t="shared" si="24"/>
        <v>0</v>
      </c>
      <c r="AO95" s="24">
        <f t="shared" si="25"/>
        <v>0</v>
      </c>
      <c r="AP95" s="24">
        <f t="shared" si="26"/>
        <v>0</v>
      </c>
      <c r="AQ95" s="35">
        <f t="shared" si="27"/>
        <v>0</v>
      </c>
      <c r="AR95" s="40" t="e">
        <f t="shared" si="28"/>
        <v>#N/A</v>
      </c>
      <c r="AS95" s="37" t="e">
        <f t="shared" si="29"/>
        <v>#N/A</v>
      </c>
      <c r="AT95" s="36" t="e">
        <f t="shared" si="30"/>
        <v>#N/A</v>
      </c>
      <c r="AU95" s="36" t="e">
        <f t="shared" si="31"/>
        <v>#N/A</v>
      </c>
      <c r="AV95" s="37" t="e">
        <f t="shared" si="32"/>
        <v>#N/A</v>
      </c>
      <c r="AW95" s="37" t="e">
        <f t="shared" si="35"/>
        <v>#N/A</v>
      </c>
    </row>
    <row r="96" spans="1:49">
      <c r="A96" s="165">
        <f t="shared" si="4"/>
        <v>1001</v>
      </c>
      <c r="B96" s="50" t="str">
        <f t="shared" si="5"/>
        <v>USA 1001</v>
      </c>
      <c r="C96" s="50" t="str">
        <f t="shared" si="6"/>
        <v>Kerry Klingler&lt;br /&gt;Larchmont, NY</v>
      </c>
      <c r="D96" s="47" t="e">
        <f t="shared" ref="D96:U96" si="56">IF(OR(D58="dns",D58="dnf",D58="dsq",D58="ocs",D58="raf"),D$71+1,IF(D58="dnc",IF($AQ96=3,"bye",D$71+1),D58))</f>
        <v>#N/A</v>
      </c>
      <c r="E96" s="47" t="e">
        <f t="shared" si="56"/>
        <v>#N/A</v>
      </c>
      <c r="F96" s="47" t="e">
        <f t="shared" si="56"/>
        <v>#N/A</v>
      </c>
      <c r="G96" s="47" t="e">
        <f t="shared" si="56"/>
        <v>#N/A</v>
      </c>
      <c r="H96" s="47" t="e">
        <f t="shared" si="56"/>
        <v>#N/A</v>
      </c>
      <c r="I96" s="47" t="e">
        <f t="shared" si="56"/>
        <v>#N/A</v>
      </c>
      <c r="J96" s="47" t="e">
        <f t="shared" si="56"/>
        <v>#N/A</v>
      </c>
      <c r="K96" s="47" t="e">
        <f t="shared" si="56"/>
        <v>#N/A</v>
      </c>
      <c r="L96" s="47" t="e">
        <f t="shared" si="56"/>
        <v>#N/A</v>
      </c>
      <c r="M96" s="47" t="e">
        <f t="shared" si="56"/>
        <v>#N/A</v>
      </c>
      <c r="N96" s="47" t="e">
        <f t="shared" si="56"/>
        <v>#N/A</v>
      </c>
      <c r="O96" s="47" t="e">
        <f t="shared" si="56"/>
        <v>#N/A</v>
      </c>
      <c r="P96" s="47" t="e">
        <f t="shared" si="56"/>
        <v>#N/A</v>
      </c>
      <c r="Q96" s="47" t="e">
        <f t="shared" si="56"/>
        <v>#N/A</v>
      </c>
      <c r="R96" s="47" t="e">
        <f t="shared" si="56"/>
        <v>#N/A</v>
      </c>
      <c r="S96" s="47" t="e">
        <f t="shared" si="56"/>
        <v>#N/A</v>
      </c>
      <c r="T96" s="47" t="e">
        <f t="shared" si="56"/>
        <v>#N/A</v>
      </c>
      <c r="U96" s="47" t="e">
        <f t="shared" si="56"/>
        <v>#N/A</v>
      </c>
      <c r="V96" s="47">
        <f t="shared" si="53"/>
        <v>0</v>
      </c>
      <c r="W96" s="47" t="e">
        <f t="shared" si="9"/>
        <v>#N/A</v>
      </c>
      <c r="X96" s="47" t="e">
        <f t="shared" si="10"/>
        <v>#N/A</v>
      </c>
      <c r="Y96" s="47" t="e">
        <f t="shared" si="11"/>
        <v>#N/A</v>
      </c>
      <c r="Z96" s="48" t="e">
        <f t="shared" si="34"/>
        <v>#N/A</v>
      </c>
      <c r="AA96" s="49" t="e">
        <f t="shared" si="12"/>
        <v>#N/A</v>
      </c>
      <c r="AB96" s="50" t="str">
        <f t="shared" si="13"/>
        <v>USA 1001</v>
      </c>
      <c r="AC96" s="86"/>
      <c r="AD96" s="37">
        <f t="shared" si="14"/>
        <v>0</v>
      </c>
      <c r="AE96" s="23" t="e">
        <f t="shared" si="15"/>
        <v>#N/A</v>
      </c>
      <c r="AF96" s="24" t="e">
        <f t="shared" si="16"/>
        <v>#N/A</v>
      </c>
      <c r="AG96" s="24" t="e">
        <f t="shared" si="17"/>
        <v>#N/A</v>
      </c>
      <c r="AH96" s="24" t="e">
        <f t="shared" si="18"/>
        <v>#N/A</v>
      </c>
      <c r="AI96" s="24" t="e">
        <f t="shared" si="19"/>
        <v>#N/A</v>
      </c>
      <c r="AJ96" s="25" t="e">
        <f t="shared" si="20"/>
        <v>#N/A</v>
      </c>
      <c r="AK96" s="23">
        <f t="shared" si="21"/>
        <v>0</v>
      </c>
      <c r="AL96" s="24">
        <f t="shared" si="22"/>
        <v>0</v>
      </c>
      <c r="AM96" s="24">
        <f t="shared" si="23"/>
        <v>0</v>
      </c>
      <c r="AN96" s="24">
        <f t="shared" si="24"/>
        <v>0</v>
      </c>
      <c r="AO96" s="24">
        <f t="shared" si="25"/>
        <v>0</v>
      </c>
      <c r="AP96" s="24">
        <f t="shared" si="26"/>
        <v>0</v>
      </c>
      <c r="AQ96" s="35">
        <f t="shared" si="27"/>
        <v>0</v>
      </c>
      <c r="AR96" s="40" t="e">
        <f t="shared" si="28"/>
        <v>#N/A</v>
      </c>
      <c r="AS96" s="37" t="e">
        <f t="shared" si="29"/>
        <v>#N/A</v>
      </c>
      <c r="AT96" s="36" t="e">
        <f t="shared" si="30"/>
        <v>#N/A</v>
      </c>
      <c r="AU96" s="36" t="e">
        <f t="shared" si="31"/>
        <v>#N/A</v>
      </c>
      <c r="AV96" s="37" t="e">
        <f t="shared" si="32"/>
        <v>#N/A</v>
      </c>
      <c r="AW96" s="37" t="e">
        <f t="shared" si="35"/>
        <v>#N/A</v>
      </c>
    </row>
    <row r="97" spans="1:49">
      <c r="A97" s="176">
        <f t="shared" si="4"/>
        <v>679</v>
      </c>
      <c r="B97" s="177" t="str">
        <f t="shared" si="5"/>
        <v>Misty Two Six</v>
      </c>
      <c r="C97" s="177" t="str">
        <f t="shared" si="6"/>
        <v>Don Sibson&lt;br /&gt;Gilford, NH</v>
      </c>
      <c r="D97" s="178" t="e">
        <f t="shared" ref="D97:U97" si="57">IF(OR(D59="dns",D59="dnf",D59="dsq",D59="ocs",D59="raf"),D$71+1,IF(D59="dnc",IF($AQ97=3,"bye",D$71+1),D59))</f>
        <v>#N/A</v>
      </c>
      <c r="E97" s="178" t="e">
        <f t="shared" si="57"/>
        <v>#N/A</v>
      </c>
      <c r="F97" s="178" t="e">
        <f t="shared" si="57"/>
        <v>#N/A</v>
      </c>
      <c r="G97" s="178" t="e">
        <f t="shared" si="57"/>
        <v>#N/A</v>
      </c>
      <c r="H97" s="178" t="e">
        <f t="shared" si="57"/>
        <v>#N/A</v>
      </c>
      <c r="I97" s="178" t="e">
        <f t="shared" si="57"/>
        <v>#N/A</v>
      </c>
      <c r="J97" s="178" t="e">
        <f t="shared" si="57"/>
        <v>#N/A</v>
      </c>
      <c r="K97" s="47" t="e">
        <f t="shared" si="57"/>
        <v>#N/A</v>
      </c>
      <c r="L97" s="47" t="e">
        <f t="shared" si="57"/>
        <v>#N/A</v>
      </c>
      <c r="M97" s="47" t="e">
        <f t="shared" si="57"/>
        <v>#N/A</v>
      </c>
      <c r="N97" s="47" t="e">
        <f t="shared" si="57"/>
        <v>#N/A</v>
      </c>
      <c r="O97" s="47" t="e">
        <f t="shared" si="57"/>
        <v>#N/A</v>
      </c>
      <c r="P97" s="47" t="e">
        <f t="shared" si="57"/>
        <v>#N/A</v>
      </c>
      <c r="Q97" s="47" t="e">
        <f t="shared" si="57"/>
        <v>#N/A</v>
      </c>
      <c r="R97" s="47" t="e">
        <f t="shared" si="57"/>
        <v>#N/A</v>
      </c>
      <c r="S97" s="47" t="e">
        <f t="shared" si="57"/>
        <v>#N/A</v>
      </c>
      <c r="T97" s="47" t="e">
        <f t="shared" si="57"/>
        <v>#N/A</v>
      </c>
      <c r="U97" s="47" t="e">
        <f t="shared" si="57"/>
        <v>#N/A</v>
      </c>
      <c r="V97" s="47">
        <f t="shared" si="53"/>
        <v>0</v>
      </c>
      <c r="W97" s="47" t="e">
        <f t="shared" si="9"/>
        <v>#N/A</v>
      </c>
      <c r="X97" s="47" t="e">
        <f t="shared" si="10"/>
        <v>#N/A</v>
      </c>
      <c r="Y97" s="47" t="e">
        <f t="shared" si="11"/>
        <v>#N/A</v>
      </c>
      <c r="Z97" s="48" t="e">
        <f t="shared" si="34"/>
        <v>#N/A</v>
      </c>
      <c r="AA97" s="49" t="e">
        <f t="shared" si="12"/>
        <v>#N/A</v>
      </c>
      <c r="AB97" s="50" t="str">
        <f t="shared" si="13"/>
        <v>Misty Two Six</v>
      </c>
      <c r="AC97" s="86"/>
      <c r="AD97" s="37">
        <f t="shared" si="14"/>
        <v>0</v>
      </c>
      <c r="AE97" s="23" t="e">
        <f t="shared" si="15"/>
        <v>#N/A</v>
      </c>
      <c r="AF97" s="24" t="e">
        <f t="shared" si="16"/>
        <v>#N/A</v>
      </c>
      <c r="AG97" s="24" t="e">
        <f t="shared" si="17"/>
        <v>#N/A</v>
      </c>
      <c r="AH97" s="24" t="e">
        <f t="shared" si="18"/>
        <v>#N/A</v>
      </c>
      <c r="AI97" s="24" t="e">
        <f t="shared" si="19"/>
        <v>#N/A</v>
      </c>
      <c r="AJ97" s="25" t="e">
        <f t="shared" si="20"/>
        <v>#N/A</v>
      </c>
      <c r="AK97" s="23">
        <f t="shared" si="21"/>
        <v>0</v>
      </c>
      <c r="AL97" s="24">
        <f t="shared" si="22"/>
        <v>0</v>
      </c>
      <c r="AM97" s="24">
        <f t="shared" si="23"/>
        <v>0</v>
      </c>
      <c r="AN97" s="24">
        <f t="shared" si="24"/>
        <v>0</v>
      </c>
      <c r="AO97" s="24">
        <f t="shared" si="25"/>
        <v>0</v>
      </c>
      <c r="AP97" s="24">
        <f t="shared" si="26"/>
        <v>0</v>
      </c>
      <c r="AQ97" s="35">
        <f t="shared" si="27"/>
        <v>0</v>
      </c>
      <c r="AR97" s="40" t="e">
        <f t="shared" si="28"/>
        <v>#N/A</v>
      </c>
      <c r="AS97" s="37" t="e">
        <f t="shared" si="29"/>
        <v>#N/A</v>
      </c>
      <c r="AT97" s="36" t="e">
        <f t="shared" si="30"/>
        <v>#N/A</v>
      </c>
      <c r="AU97" s="36" t="e">
        <f t="shared" si="31"/>
        <v>#N/A</v>
      </c>
      <c r="AV97" s="37" t="e">
        <f t="shared" si="32"/>
        <v>#N/A</v>
      </c>
      <c r="AW97" s="37" t="e">
        <f t="shared" si="35"/>
        <v>#N/A</v>
      </c>
    </row>
    <row r="98" spans="1:49">
      <c r="A98" s="165">
        <f t="shared" si="4"/>
        <v>158</v>
      </c>
      <c r="B98" s="50" t="str">
        <f t="shared" si="5"/>
        <v>Excitable Boy</v>
      </c>
      <c r="C98" s="50" t="str">
        <f t="shared" si="6"/>
        <v>Paul Delgado/Ed Philpot&lt;br /&gt;Laconia N.H.</v>
      </c>
      <c r="D98" s="47" t="e">
        <f t="shared" ref="D98:U98" si="58">IF(OR(D60="dns",D60="dnf",D60="dsq",D60="ocs",D60="raf"),D$71+1,IF(D60="dnc",IF($AQ98=3,"bye",D$71+1),D60))</f>
        <v>#N/A</v>
      </c>
      <c r="E98" s="47" t="e">
        <f t="shared" si="58"/>
        <v>#N/A</v>
      </c>
      <c r="F98" s="47" t="e">
        <f t="shared" si="58"/>
        <v>#N/A</v>
      </c>
      <c r="G98" s="47" t="e">
        <f t="shared" si="58"/>
        <v>#N/A</v>
      </c>
      <c r="H98" s="47" t="e">
        <f t="shared" si="58"/>
        <v>#N/A</v>
      </c>
      <c r="I98" s="47" t="e">
        <f t="shared" si="58"/>
        <v>#N/A</v>
      </c>
      <c r="J98" s="47" t="e">
        <f t="shared" si="58"/>
        <v>#N/A</v>
      </c>
      <c r="K98" s="47" t="e">
        <f t="shared" si="58"/>
        <v>#N/A</v>
      </c>
      <c r="L98" s="47" t="e">
        <f t="shared" si="58"/>
        <v>#N/A</v>
      </c>
      <c r="M98" s="47" t="e">
        <f t="shared" si="58"/>
        <v>#N/A</v>
      </c>
      <c r="N98" s="47" t="e">
        <f t="shared" si="58"/>
        <v>#N/A</v>
      </c>
      <c r="O98" s="47" t="e">
        <f t="shared" si="58"/>
        <v>#N/A</v>
      </c>
      <c r="P98" s="47" t="e">
        <f t="shared" si="58"/>
        <v>#N/A</v>
      </c>
      <c r="Q98" s="47" t="e">
        <f t="shared" si="58"/>
        <v>#N/A</v>
      </c>
      <c r="R98" s="47" t="e">
        <f t="shared" si="58"/>
        <v>#N/A</v>
      </c>
      <c r="S98" s="47" t="e">
        <f t="shared" si="58"/>
        <v>#N/A</v>
      </c>
      <c r="T98" s="47" t="e">
        <f t="shared" si="58"/>
        <v>#N/A</v>
      </c>
      <c r="U98" s="47" t="e">
        <f t="shared" si="58"/>
        <v>#N/A</v>
      </c>
      <c r="V98" s="47">
        <f t="shared" si="53"/>
        <v>0</v>
      </c>
      <c r="W98" s="47" t="e">
        <f t="shared" si="9"/>
        <v>#N/A</v>
      </c>
      <c r="X98" s="47" t="e">
        <f t="shared" si="10"/>
        <v>#N/A</v>
      </c>
      <c r="Y98" s="47" t="e">
        <f t="shared" si="11"/>
        <v>#N/A</v>
      </c>
      <c r="Z98" s="48" t="e">
        <f t="shared" si="34"/>
        <v>#N/A</v>
      </c>
      <c r="AA98" s="49" t="e">
        <f t="shared" si="12"/>
        <v>#N/A</v>
      </c>
      <c r="AB98" s="50" t="str">
        <f t="shared" si="13"/>
        <v>Excitable Boy</v>
      </c>
      <c r="AC98" s="86"/>
      <c r="AD98" s="37">
        <f t="shared" si="14"/>
        <v>0</v>
      </c>
      <c r="AE98" s="23" t="e">
        <f t="shared" si="15"/>
        <v>#N/A</v>
      </c>
      <c r="AF98" s="24" t="e">
        <f t="shared" si="16"/>
        <v>#N/A</v>
      </c>
      <c r="AG98" s="24" t="e">
        <f t="shared" si="17"/>
        <v>#N/A</v>
      </c>
      <c r="AH98" s="24" t="e">
        <f t="shared" si="18"/>
        <v>#N/A</v>
      </c>
      <c r="AI98" s="24" t="e">
        <f t="shared" si="19"/>
        <v>#N/A</v>
      </c>
      <c r="AJ98" s="25" t="e">
        <f t="shared" si="20"/>
        <v>#N/A</v>
      </c>
      <c r="AK98" s="23">
        <f t="shared" si="21"/>
        <v>0</v>
      </c>
      <c r="AL98" s="24">
        <f t="shared" si="22"/>
        <v>0</v>
      </c>
      <c r="AM98" s="24">
        <f t="shared" si="23"/>
        <v>0</v>
      </c>
      <c r="AN98" s="24">
        <f t="shared" si="24"/>
        <v>0</v>
      </c>
      <c r="AO98" s="24">
        <f t="shared" si="25"/>
        <v>0</v>
      </c>
      <c r="AP98" s="24">
        <f t="shared" si="26"/>
        <v>0</v>
      </c>
      <c r="AQ98" s="35">
        <f t="shared" si="27"/>
        <v>0</v>
      </c>
      <c r="AR98" s="40" t="e">
        <f t="shared" si="28"/>
        <v>#N/A</v>
      </c>
      <c r="AS98" s="37" t="e">
        <f t="shared" si="29"/>
        <v>#N/A</v>
      </c>
      <c r="AT98" s="36" t="e">
        <f t="shared" si="30"/>
        <v>#N/A</v>
      </c>
      <c r="AU98" s="36" t="e">
        <f t="shared" si="31"/>
        <v>#N/A</v>
      </c>
      <c r="AV98" s="37" t="e">
        <f t="shared" si="32"/>
        <v>#N/A</v>
      </c>
      <c r="AW98" s="37" t="e">
        <f t="shared" si="35"/>
        <v>#N/A</v>
      </c>
    </row>
    <row r="99" spans="1:49">
      <c r="A99" s="165">
        <f t="shared" si="4"/>
        <v>31</v>
      </c>
      <c r="B99" s="50" t="str">
        <f t="shared" si="5"/>
        <v>Forecheck</v>
      </c>
      <c r="C99" s="50" t="str">
        <f t="shared" si="6"/>
        <v>William W. Higgins Jr.&lt;br /&gt;Alton, NH</v>
      </c>
      <c r="D99" s="47" t="e">
        <f t="shared" ref="D99:U99" si="59">IF(OR(D61="dns",D61="dnf",D61="dsq",D61="ocs",D61="raf"),D$71+1,IF(D61="dnc",IF($AQ99=3,"bye",D$71+1),D61))</f>
        <v>#N/A</v>
      </c>
      <c r="E99" s="47" t="e">
        <f t="shared" si="59"/>
        <v>#N/A</v>
      </c>
      <c r="F99" s="47" t="e">
        <f t="shared" si="59"/>
        <v>#N/A</v>
      </c>
      <c r="G99" s="47" t="e">
        <f t="shared" si="59"/>
        <v>#N/A</v>
      </c>
      <c r="H99" s="47" t="e">
        <f t="shared" si="59"/>
        <v>#N/A</v>
      </c>
      <c r="I99" s="47" t="e">
        <f t="shared" si="59"/>
        <v>#N/A</v>
      </c>
      <c r="J99" s="47" t="e">
        <f t="shared" si="59"/>
        <v>#N/A</v>
      </c>
      <c r="K99" s="47" t="e">
        <f t="shared" si="59"/>
        <v>#N/A</v>
      </c>
      <c r="L99" s="47" t="e">
        <f t="shared" si="59"/>
        <v>#N/A</v>
      </c>
      <c r="M99" s="47" t="e">
        <f t="shared" si="59"/>
        <v>#N/A</v>
      </c>
      <c r="N99" s="47" t="e">
        <f t="shared" si="59"/>
        <v>#N/A</v>
      </c>
      <c r="O99" s="47" t="e">
        <f t="shared" si="59"/>
        <v>#N/A</v>
      </c>
      <c r="P99" s="47" t="e">
        <f t="shared" si="59"/>
        <v>#N/A</v>
      </c>
      <c r="Q99" s="47" t="e">
        <f t="shared" si="59"/>
        <v>#N/A</v>
      </c>
      <c r="R99" s="47" t="e">
        <f t="shared" si="59"/>
        <v>#N/A</v>
      </c>
      <c r="S99" s="47" t="e">
        <f t="shared" si="59"/>
        <v>#N/A</v>
      </c>
      <c r="T99" s="47" t="e">
        <f t="shared" si="59"/>
        <v>#N/A</v>
      </c>
      <c r="U99" s="47" t="e">
        <f t="shared" si="59"/>
        <v>#N/A</v>
      </c>
      <c r="V99" s="47">
        <f t="shared" si="53"/>
        <v>0</v>
      </c>
      <c r="W99" s="47" t="e">
        <f t="shared" ref="W99:W107" si="60">IF(SUM(D99:U99)&gt;0,SUM(D99:U99),"")</f>
        <v>#N/A</v>
      </c>
      <c r="X99" s="47" t="e">
        <f t="shared" ref="X99:X107" si="61">IF(Throwouts&gt;0,LARGE((D99:U99),1),0)+IF(Throwouts&gt;1,LARGE((D99:U99),2),0)+IF(Throwouts&gt;2,LARGE((D99:U99),2),0)+IF(Throwouts&gt;3,LARGE((D99:U99),3),0)</f>
        <v>#N/A</v>
      </c>
      <c r="Y99" s="47" t="e">
        <f t="shared" ref="Y99:Y107" si="62">IF(W99="",0,W99-X99)</f>
        <v>#N/A</v>
      </c>
      <c r="Z99" s="48" t="e">
        <f t="shared" si="34"/>
        <v>#N/A</v>
      </c>
      <c r="AA99" s="49" t="e">
        <f t="shared" si="12"/>
        <v>#N/A</v>
      </c>
      <c r="AB99" s="50" t="str">
        <f t="shared" si="13"/>
        <v>Forecheck</v>
      </c>
      <c r="AC99" s="86"/>
      <c r="AD99" s="37">
        <f t="shared" si="14"/>
        <v>0</v>
      </c>
      <c r="AE99" s="23" t="e">
        <f t="shared" si="15"/>
        <v>#N/A</v>
      </c>
      <c r="AF99" s="24" t="e">
        <f t="shared" si="16"/>
        <v>#N/A</v>
      </c>
      <c r="AG99" s="24" t="e">
        <f t="shared" si="17"/>
        <v>#N/A</v>
      </c>
      <c r="AH99" s="24" t="e">
        <f t="shared" si="18"/>
        <v>#N/A</v>
      </c>
      <c r="AI99" s="24" t="e">
        <f t="shared" si="19"/>
        <v>#N/A</v>
      </c>
      <c r="AJ99" s="25" t="e">
        <f t="shared" si="20"/>
        <v>#N/A</v>
      </c>
      <c r="AK99" s="23">
        <f t="shared" ref="AK99:AK107" si="63">COUNTIF(D61:F61,"dnc")</f>
        <v>0</v>
      </c>
      <c r="AL99" s="24">
        <f t="shared" ref="AL99:AL107" si="64">COUNTIF(G61:I61,"dnc")</f>
        <v>0</v>
      </c>
      <c r="AM99" s="24">
        <f t="shared" ref="AM99:AM107" si="65">COUNTIF(J61:L61,"dnc")</f>
        <v>0</v>
      </c>
      <c r="AN99" s="24">
        <f t="shared" ref="AN99:AN107" si="66">COUNTIF(M61:O61,"dnc")</f>
        <v>0</v>
      </c>
      <c r="AO99" s="24">
        <f t="shared" ref="AO99:AO107" si="67">COUNTIF(P61:R61,"dnc")</f>
        <v>0</v>
      </c>
      <c r="AP99" s="24">
        <f t="shared" ref="AP99:AP107" si="68">COUNTIF(S61:U61,"dnc")</f>
        <v>0</v>
      </c>
      <c r="AQ99" s="35">
        <f t="shared" si="27"/>
        <v>0</v>
      </c>
      <c r="AR99" s="40" t="e">
        <f t="shared" si="28"/>
        <v>#N/A</v>
      </c>
      <c r="AS99" s="37" t="e">
        <f t="shared" si="29"/>
        <v>#N/A</v>
      </c>
      <c r="AT99" s="36" t="e">
        <f t="shared" si="30"/>
        <v>#N/A</v>
      </c>
      <c r="AU99" s="36" t="e">
        <f t="shared" si="31"/>
        <v>#N/A</v>
      </c>
      <c r="AV99" s="37" t="e">
        <f t="shared" ref="AV99:AV107" si="69">AT99*100+AU99</f>
        <v>#N/A</v>
      </c>
      <c r="AW99" s="37" t="e">
        <f t="shared" si="35"/>
        <v>#N/A</v>
      </c>
    </row>
    <row r="100" spans="1:49">
      <c r="A100" s="165">
        <f t="shared" si="4"/>
        <v>259</v>
      </c>
      <c r="B100" s="50" t="str">
        <f t="shared" si="5"/>
        <v>Spank Me</v>
      </c>
      <c r="C100" s="50" t="str">
        <f t="shared" si="6"/>
        <v>Robert Limoggio&lt;br /&gt;New York, New York</v>
      </c>
      <c r="D100" s="47" t="e">
        <f t="shared" ref="D100:U100" si="70">IF(OR(D62="dns",D62="dnf",D62="dsq",D62="ocs",D62="raf"),D$71+1,IF(D62="dnc",IF($AQ100=3,"bye",D$71+1),D62))</f>
        <v>#N/A</v>
      </c>
      <c r="E100" s="47" t="e">
        <f t="shared" si="70"/>
        <v>#N/A</v>
      </c>
      <c r="F100" s="47" t="e">
        <f t="shared" si="70"/>
        <v>#N/A</v>
      </c>
      <c r="G100" s="47" t="e">
        <f t="shared" si="70"/>
        <v>#N/A</v>
      </c>
      <c r="H100" s="47" t="e">
        <f t="shared" si="70"/>
        <v>#N/A</v>
      </c>
      <c r="I100" s="47" t="e">
        <f t="shared" si="70"/>
        <v>#N/A</v>
      </c>
      <c r="J100" s="47" t="e">
        <f t="shared" si="70"/>
        <v>#N/A</v>
      </c>
      <c r="K100" s="47" t="e">
        <f t="shared" si="70"/>
        <v>#N/A</v>
      </c>
      <c r="L100" s="47" t="e">
        <f t="shared" si="70"/>
        <v>#N/A</v>
      </c>
      <c r="M100" s="47" t="e">
        <f t="shared" si="70"/>
        <v>#N/A</v>
      </c>
      <c r="N100" s="47" t="e">
        <f t="shared" si="70"/>
        <v>#N/A</v>
      </c>
      <c r="O100" s="47" t="e">
        <f t="shared" si="70"/>
        <v>#N/A</v>
      </c>
      <c r="P100" s="47" t="e">
        <f t="shared" si="70"/>
        <v>#N/A</v>
      </c>
      <c r="Q100" s="47" t="e">
        <f t="shared" si="70"/>
        <v>#N/A</v>
      </c>
      <c r="R100" s="47" t="e">
        <f t="shared" si="70"/>
        <v>#N/A</v>
      </c>
      <c r="S100" s="47" t="e">
        <f t="shared" si="70"/>
        <v>#N/A</v>
      </c>
      <c r="T100" s="47" t="e">
        <f t="shared" si="70"/>
        <v>#N/A</v>
      </c>
      <c r="U100" s="47" t="e">
        <f t="shared" si="70"/>
        <v>#N/A</v>
      </c>
      <c r="V100" s="47">
        <f t="shared" si="53"/>
        <v>0</v>
      </c>
      <c r="W100" s="47" t="e">
        <f t="shared" si="60"/>
        <v>#N/A</v>
      </c>
      <c r="X100" s="47" t="e">
        <f t="shared" si="61"/>
        <v>#N/A</v>
      </c>
      <c r="Y100" s="47" t="e">
        <f t="shared" si="62"/>
        <v>#N/A</v>
      </c>
      <c r="Z100" s="48" t="e">
        <f t="shared" si="34"/>
        <v>#N/A</v>
      </c>
      <c r="AA100" s="49" t="e">
        <f t="shared" si="12"/>
        <v>#N/A</v>
      </c>
      <c r="AB100" s="50" t="str">
        <f t="shared" si="13"/>
        <v>Spank Me</v>
      </c>
      <c r="AC100" s="86"/>
      <c r="AD100" s="37">
        <f t="shared" si="14"/>
        <v>0</v>
      </c>
      <c r="AE100" s="23" t="e">
        <f t="shared" si="15"/>
        <v>#N/A</v>
      </c>
      <c r="AF100" s="24" t="e">
        <f t="shared" si="16"/>
        <v>#N/A</v>
      </c>
      <c r="AG100" s="24" t="e">
        <f t="shared" si="17"/>
        <v>#N/A</v>
      </c>
      <c r="AH100" s="24" t="e">
        <f t="shared" si="18"/>
        <v>#N/A</v>
      </c>
      <c r="AI100" s="24" t="e">
        <f t="shared" si="19"/>
        <v>#N/A</v>
      </c>
      <c r="AJ100" s="25" t="e">
        <f t="shared" si="20"/>
        <v>#N/A</v>
      </c>
      <c r="AK100" s="23">
        <f t="shared" si="63"/>
        <v>0</v>
      </c>
      <c r="AL100" s="24">
        <f t="shared" si="64"/>
        <v>0</v>
      </c>
      <c r="AM100" s="24">
        <f t="shared" si="65"/>
        <v>0</v>
      </c>
      <c r="AN100" s="24">
        <f t="shared" si="66"/>
        <v>0</v>
      </c>
      <c r="AO100" s="24">
        <f t="shared" si="67"/>
        <v>0</v>
      </c>
      <c r="AP100" s="24">
        <f t="shared" si="68"/>
        <v>0</v>
      </c>
      <c r="AQ100" s="35">
        <f t="shared" si="27"/>
        <v>0</v>
      </c>
      <c r="AR100" s="40" t="e">
        <f t="shared" si="28"/>
        <v>#N/A</v>
      </c>
      <c r="AS100" s="37" t="e">
        <f t="shared" si="29"/>
        <v>#N/A</v>
      </c>
      <c r="AT100" s="36" t="e">
        <f t="shared" si="30"/>
        <v>#N/A</v>
      </c>
      <c r="AU100" s="36" t="e">
        <f t="shared" si="31"/>
        <v>#N/A</v>
      </c>
      <c r="AV100" s="37" t="e">
        <f t="shared" si="69"/>
        <v>#N/A</v>
      </c>
      <c r="AW100" s="37" t="e">
        <f t="shared" si="35"/>
        <v>#N/A</v>
      </c>
    </row>
    <row r="101" spans="1:49">
      <c r="A101" s="165">
        <f t="shared" si="4"/>
        <v>1003</v>
      </c>
      <c r="B101" s="50" t="str">
        <f t="shared" si="5"/>
        <v>Tempus Fugit</v>
      </c>
      <c r="C101" s="50" t="str">
        <f t="shared" si="6"/>
        <v>Andrew Macken&lt;br /&gt;Barrington, RI</v>
      </c>
      <c r="D101" s="47" t="e">
        <f t="shared" ref="D101:U101" si="71">IF(OR(D63="dns",D63="dnf",D63="dsq",D63="ocs",D63="raf"),D$71+1,IF(D63="dnc",IF($AQ101=3,"bye",D$71+1),D63))</f>
        <v>#N/A</v>
      </c>
      <c r="E101" s="47" t="e">
        <f t="shared" si="71"/>
        <v>#N/A</v>
      </c>
      <c r="F101" s="47" t="e">
        <f t="shared" si="71"/>
        <v>#N/A</v>
      </c>
      <c r="G101" s="47" t="e">
        <f t="shared" si="71"/>
        <v>#N/A</v>
      </c>
      <c r="H101" s="47" t="e">
        <f t="shared" si="71"/>
        <v>#N/A</v>
      </c>
      <c r="I101" s="47" t="e">
        <f t="shared" si="71"/>
        <v>#N/A</v>
      </c>
      <c r="J101" s="47" t="e">
        <f t="shared" si="71"/>
        <v>#N/A</v>
      </c>
      <c r="K101" s="47" t="e">
        <f t="shared" si="71"/>
        <v>#N/A</v>
      </c>
      <c r="L101" s="47" t="e">
        <f t="shared" si="71"/>
        <v>#N/A</v>
      </c>
      <c r="M101" s="47" t="e">
        <f t="shared" si="71"/>
        <v>#N/A</v>
      </c>
      <c r="N101" s="47" t="e">
        <f t="shared" si="71"/>
        <v>#N/A</v>
      </c>
      <c r="O101" s="47" t="e">
        <f t="shared" si="71"/>
        <v>#N/A</v>
      </c>
      <c r="P101" s="47" t="e">
        <f t="shared" si="71"/>
        <v>#N/A</v>
      </c>
      <c r="Q101" s="47" t="e">
        <f t="shared" si="71"/>
        <v>#N/A</v>
      </c>
      <c r="R101" s="47" t="e">
        <f t="shared" si="71"/>
        <v>#N/A</v>
      </c>
      <c r="S101" s="47" t="e">
        <f t="shared" si="71"/>
        <v>#N/A</v>
      </c>
      <c r="T101" s="47" t="e">
        <f t="shared" si="71"/>
        <v>#N/A</v>
      </c>
      <c r="U101" s="47" t="e">
        <f t="shared" si="71"/>
        <v>#N/A</v>
      </c>
      <c r="V101" s="47">
        <f t="shared" si="53"/>
        <v>0</v>
      </c>
      <c r="W101" s="47" t="e">
        <f t="shared" si="60"/>
        <v>#N/A</v>
      </c>
      <c r="X101" s="47" t="e">
        <f t="shared" si="61"/>
        <v>#N/A</v>
      </c>
      <c r="Y101" s="47" t="e">
        <f t="shared" si="62"/>
        <v>#N/A</v>
      </c>
      <c r="Z101" s="48" t="e">
        <f t="shared" si="34"/>
        <v>#N/A</v>
      </c>
      <c r="AA101" s="49" t="e">
        <f t="shared" si="12"/>
        <v>#N/A</v>
      </c>
      <c r="AB101" s="50" t="str">
        <f t="shared" si="13"/>
        <v>Tempus Fugit</v>
      </c>
      <c r="AC101" s="86">
        <v>1</v>
      </c>
      <c r="AD101" s="37">
        <f t="shared" si="14"/>
        <v>0</v>
      </c>
      <c r="AE101" s="23" t="e">
        <f t="shared" si="15"/>
        <v>#N/A</v>
      </c>
      <c r="AF101" s="24" t="e">
        <f t="shared" si="16"/>
        <v>#N/A</v>
      </c>
      <c r="AG101" s="24" t="e">
        <f t="shared" si="17"/>
        <v>#N/A</v>
      </c>
      <c r="AH101" s="24" t="e">
        <f t="shared" si="18"/>
        <v>#N/A</v>
      </c>
      <c r="AI101" s="24" t="e">
        <f t="shared" si="19"/>
        <v>#N/A</v>
      </c>
      <c r="AJ101" s="25" t="e">
        <f t="shared" si="20"/>
        <v>#N/A</v>
      </c>
      <c r="AK101" s="23">
        <f t="shared" si="63"/>
        <v>0</v>
      </c>
      <c r="AL101" s="24">
        <f t="shared" si="64"/>
        <v>0</v>
      </c>
      <c r="AM101" s="24">
        <f t="shared" si="65"/>
        <v>0</v>
      </c>
      <c r="AN101" s="24">
        <f t="shared" si="66"/>
        <v>0</v>
      </c>
      <c r="AO101" s="24">
        <f t="shared" si="67"/>
        <v>0</v>
      </c>
      <c r="AP101" s="24">
        <f t="shared" si="68"/>
        <v>0</v>
      </c>
      <c r="AQ101" s="35">
        <f t="shared" si="27"/>
        <v>0</v>
      </c>
      <c r="AR101" s="40" t="e">
        <f t="shared" si="28"/>
        <v>#N/A</v>
      </c>
      <c r="AS101" s="37" t="e">
        <f t="shared" si="29"/>
        <v>#N/A</v>
      </c>
      <c r="AT101" s="36" t="e">
        <f t="shared" si="30"/>
        <v>#N/A</v>
      </c>
      <c r="AU101" s="36" t="e">
        <f t="shared" si="31"/>
        <v>#N/A</v>
      </c>
      <c r="AV101" s="37" t="e">
        <f t="shared" si="69"/>
        <v>#N/A</v>
      </c>
      <c r="AW101" s="37" t="e">
        <f t="shared" si="35"/>
        <v>#N/A</v>
      </c>
    </row>
    <row r="102" spans="1:49">
      <c r="A102" s="165">
        <f t="shared" si="4"/>
        <v>404</v>
      </c>
      <c r="B102" s="50" t="str">
        <f t="shared" si="5"/>
        <v>Clipper</v>
      </c>
      <c r="C102" s="50" t="str">
        <f t="shared" si="6"/>
        <v>Paul Rendich</v>
      </c>
      <c r="D102" s="47" t="e">
        <f t="shared" ref="D102:U102" si="72">IF(OR(D64="dns",D64="dnf",D64="dsq",D64="ocs",D64="raf"),D$71+1,IF(D64="dnc",IF($AQ102=3,"bye",D$71+1),D64))</f>
        <v>#N/A</v>
      </c>
      <c r="E102" s="47" t="e">
        <f t="shared" si="72"/>
        <v>#N/A</v>
      </c>
      <c r="F102" s="47" t="e">
        <f t="shared" si="72"/>
        <v>#N/A</v>
      </c>
      <c r="G102" s="47" t="e">
        <f t="shared" si="72"/>
        <v>#N/A</v>
      </c>
      <c r="H102" s="47" t="e">
        <f t="shared" si="72"/>
        <v>#N/A</v>
      </c>
      <c r="I102" s="47" t="e">
        <f t="shared" si="72"/>
        <v>#N/A</v>
      </c>
      <c r="J102" s="47" t="e">
        <f t="shared" si="72"/>
        <v>#N/A</v>
      </c>
      <c r="K102" s="47" t="e">
        <f t="shared" si="72"/>
        <v>#N/A</v>
      </c>
      <c r="L102" s="47" t="e">
        <f t="shared" si="72"/>
        <v>#N/A</v>
      </c>
      <c r="M102" s="47" t="e">
        <f t="shared" si="72"/>
        <v>#N/A</v>
      </c>
      <c r="N102" s="47" t="e">
        <f t="shared" si="72"/>
        <v>#N/A</v>
      </c>
      <c r="O102" s="47" t="e">
        <f t="shared" si="72"/>
        <v>#N/A</v>
      </c>
      <c r="P102" s="47" t="e">
        <f t="shared" si="72"/>
        <v>#N/A</v>
      </c>
      <c r="Q102" s="47" t="e">
        <f t="shared" si="72"/>
        <v>#N/A</v>
      </c>
      <c r="R102" s="47" t="e">
        <f t="shared" si="72"/>
        <v>#N/A</v>
      </c>
      <c r="S102" s="47" t="e">
        <f t="shared" si="72"/>
        <v>#N/A</v>
      </c>
      <c r="T102" s="47" t="e">
        <f t="shared" si="72"/>
        <v>#N/A</v>
      </c>
      <c r="U102" s="47" t="e">
        <f t="shared" si="72"/>
        <v>#N/A</v>
      </c>
      <c r="V102" s="47">
        <f t="shared" si="53"/>
        <v>0</v>
      </c>
      <c r="W102" s="47" t="e">
        <f t="shared" si="60"/>
        <v>#N/A</v>
      </c>
      <c r="X102" s="47" t="e">
        <f t="shared" si="61"/>
        <v>#N/A</v>
      </c>
      <c r="Y102" s="47" t="e">
        <f t="shared" si="62"/>
        <v>#N/A</v>
      </c>
      <c r="Z102" s="48" t="e">
        <f t="shared" si="34"/>
        <v>#N/A</v>
      </c>
      <c r="AA102" s="49" t="e">
        <f t="shared" si="12"/>
        <v>#N/A</v>
      </c>
      <c r="AB102" s="50" t="str">
        <f t="shared" si="13"/>
        <v>Clipper</v>
      </c>
      <c r="AC102" s="86"/>
      <c r="AD102" s="37">
        <f t="shared" si="14"/>
        <v>0</v>
      </c>
      <c r="AE102" s="23" t="e">
        <f t="shared" si="15"/>
        <v>#N/A</v>
      </c>
      <c r="AF102" s="24" t="e">
        <f t="shared" si="16"/>
        <v>#N/A</v>
      </c>
      <c r="AG102" s="24" t="e">
        <f t="shared" si="17"/>
        <v>#N/A</v>
      </c>
      <c r="AH102" s="24" t="e">
        <f t="shared" si="18"/>
        <v>#N/A</v>
      </c>
      <c r="AI102" s="24" t="e">
        <f t="shared" si="19"/>
        <v>#N/A</v>
      </c>
      <c r="AJ102" s="25" t="e">
        <f t="shared" si="20"/>
        <v>#N/A</v>
      </c>
      <c r="AK102" s="23">
        <f t="shared" si="63"/>
        <v>0</v>
      </c>
      <c r="AL102" s="24">
        <f t="shared" si="64"/>
        <v>0</v>
      </c>
      <c r="AM102" s="24">
        <f t="shared" si="65"/>
        <v>0</v>
      </c>
      <c r="AN102" s="24">
        <f t="shared" si="66"/>
        <v>0</v>
      </c>
      <c r="AO102" s="24">
        <f t="shared" si="67"/>
        <v>0</v>
      </c>
      <c r="AP102" s="24">
        <f t="shared" si="68"/>
        <v>0</v>
      </c>
      <c r="AQ102" s="35">
        <f t="shared" si="27"/>
        <v>0</v>
      </c>
      <c r="AR102" s="40" t="e">
        <f t="shared" si="28"/>
        <v>#N/A</v>
      </c>
      <c r="AS102" s="37" t="e">
        <f t="shared" si="29"/>
        <v>#N/A</v>
      </c>
      <c r="AT102" s="36" t="e">
        <f t="shared" si="30"/>
        <v>#N/A</v>
      </c>
      <c r="AU102" s="36" t="e">
        <f t="shared" si="31"/>
        <v>#N/A</v>
      </c>
      <c r="AV102" s="37" t="e">
        <f t="shared" si="69"/>
        <v>#N/A</v>
      </c>
      <c r="AW102" s="37" t="e">
        <f t="shared" si="35"/>
        <v>#N/A</v>
      </c>
    </row>
    <row r="103" spans="1:49">
      <c r="A103" s="165" t="str">
        <f t="shared" si="4"/>
        <v/>
      </c>
      <c r="B103" s="50" t="str">
        <f t="shared" si="5"/>
        <v/>
      </c>
      <c r="C103" s="50" t="str">
        <f t="shared" si="6"/>
        <v/>
      </c>
      <c r="D103" s="47" t="e">
        <f t="shared" ref="D103:U103" si="73">IF(OR(D65="dns",D65="dnf",D65="dsq",D65="ocs",D65="raf"),D$71+1,IF(D65="dnc",IF($AQ103=3,"bye",D$71+1),D65))</f>
        <v>#N/A</v>
      </c>
      <c r="E103" s="47" t="e">
        <f t="shared" si="73"/>
        <v>#N/A</v>
      </c>
      <c r="F103" s="47" t="e">
        <f t="shared" si="73"/>
        <v>#N/A</v>
      </c>
      <c r="G103" s="47" t="e">
        <f t="shared" si="73"/>
        <v>#N/A</v>
      </c>
      <c r="H103" s="47" t="e">
        <f t="shared" si="73"/>
        <v>#N/A</v>
      </c>
      <c r="I103" s="47" t="e">
        <f t="shared" si="73"/>
        <v>#N/A</v>
      </c>
      <c r="J103" s="47" t="e">
        <f t="shared" si="73"/>
        <v>#N/A</v>
      </c>
      <c r="K103" s="47" t="e">
        <f t="shared" si="73"/>
        <v>#N/A</v>
      </c>
      <c r="L103" s="47" t="e">
        <f t="shared" si="73"/>
        <v>#N/A</v>
      </c>
      <c r="M103" s="47" t="e">
        <f t="shared" si="73"/>
        <v>#N/A</v>
      </c>
      <c r="N103" s="47" t="e">
        <f t="shared" si="73"/>
        <v>#N/A</v>
      </c>
      <c r="O103" s="47" t="e">
        <f t="shared" si="73"/>
        <v>#N/A</v>
      </c>
      <c r="P103" s="47" t="e">
        <f t="shared" si="73"/>
        <v>#N/A</v>
      </c>
      <c r="Q103" s="47" t="e">
        <f t="shared" si="73"/>
        <v>#N/A</v>
      </c>
      <c r="R103" s="47" t="e">
        <f t="shared" si="73"/>
        <v>#N/A</v>
      </c>
      <c r="S103" s="47" t="e">
        <f t="shared" si="73"/>
        <v>#N/A</v>
      </c>
      <c r="T103" s="47" t="e">
        <f t="shared" si="73"/>
        <v>#N/A</v>
      </c>
      <c r="U103" s="47" t="e">
        <f t="shared" si="73"/>
        <v>#N/A</v>
      </c>
      <c r="V103" s="47">
        <f t="shared" si="53"/>
        <v>0</v>
      </c>
      <c r="W103" s="47" t="e">
        <f t="shared" si="60"/>
        <v>#N/A</v>
      </c>
      <c r="X103" s="47" t="e">
        <f t="shared" si="61"/>
        <v>#N/A</v>
      </c>
      <c r="Y103" s="47" t="e">
        <f t="shared" si="62"/>
        <v>#N/A</v>
      </c>
      <c r="Z103" s="48" t="e">
        <f t="shared" si="34"/>
        <v>#N/A</v>
      </c>
      <c r="AA103" s="49" t="e">
        <f t="shared" si="12"/>
        <v>#N/A</v>
      </c>
      <c r="AB103" s="50" t="str">
        <f t="shared" si="13"/>
        <v/>
      </c>
      <c r="AC103" s="86"/>
      <c r="AD103" s="37">
        <f t="shared" si="14"/>
        <v>0</v>
      </c>
      <c r="AE103" s="23" t="e">
        <f t="shared" si="15"/>
        <v>#N/A</v>
      </c>
      <c r="AF103" s="24" t="e">
        <f t="shared" si="16"/>
        <v>#N/A</v>
      </c>
      <c r="AG103" s="24" t="e">
        <f t="shared" si="17"/>
        <v>#N/A</v>
      </c>
      <c r="AH103" s="24" t="e">
        <f t="shared" si="18"/>
        <v>#N/A</v>
      </c>
      <c r="AI103" s="24" t="e">
        <f t="shared" si="19"/>
        <v>#N/A</v>
      </c>
      <c r="AJ103" s="25" t="e">
        <f t="shared" si="20"/>
        <v>#N/A</v>
      </c>
      <c r="AK103" s="23">
        <f t="shared" si="63"/>
        <v>0</v>
      </c>
      <c r="AL103" s="24">
        <f t="shared" si="64"/>
        <v>0</v>
      </c>
      <c r="AM103" s="24">
        <f t="shared" si="65"/>
        <v>0</v>
      </c>
      <c r="AN103" s="24">
        <f t="shared" si="66"/>
        <v>0</v>
      </c>
      <c r="AO103" s="24">
        <f t="shared" si="67"/>
        <v>0</v>
      </c>
      <c r="AP103" s="24">
        <f t="shared" si="68"/>
        <v>0</v>
      </c>
      <c r="AQ103" s="35">
        <f t="shared" si="27"/>
        <v>0</v>
      </c>
      <c r="AR103" s="40" t="e">
        <f t="shared" si="28"/>
        <v>#N/A</v>
      </c>
      <c r="AS103" s="37" t="e">
        <f t="shared" si="29"/>
        <v>#N/A</v>
      </c>
      <c r="AT103" s="36" t="e">
        <f t="shared" si="30"/>
        <v>#N/A</v>
      </c>
      <c r="AU103" s="36" t="e">
        <f t="shared" si="31"/>
        <v>#N/A</v>
      </c>
      <c r="AV103" s="37" t="e">
        <f t="shared" si="69"/>
        <v>#N/A</v>
      </c>
      <c r="AW103" s="37" t="e">
        <f t="shared" si="35"/>
        <v>#N/A</v>
      </c>
    </row>
    <row r="104" spans="1:49">
      <c r="A104" s="165" t="str">
        <f t="shared" si="4"/>
        <v/>
      </c>
      <c r="B104" s="50" t="str">
        <f t="shared" si="5"/>
        <v/>
      </c>
      <c r="C104" s="50" t="str">
        <f t="shared" si="6"/>
        <v/>
      </c>
      <c r="D104" s="47" t="e">
        <f t="shared" ref="D104:U104" si="74">IF(OR(D66="dns",D66="dnf",D66="dsq",D66="ocs",D66="raf"),D$71+1,IF(D66="dnc",IF($AQ104=3,"bye",D$71+1),D66))</f>
        <v>#N/A</v>
      </c>
      <c r="E104" s="47" t="e">
        <f t="shared" si="74"/>
        <v>#N/A</v>
      </c>
      <c r="F104" s="47" t="e">
        <f t="shared" si="74"/>
        <v>#N/A</v>
      </c>
      <c r="G104" s="47" t="e">
        <f t="shared" si="74"/>
        <v>#N/A</v>
      </c>
      <c r="H104" s="47" t="e">
        <f t="shared" si="74"/>
        <v>#N/A</v>
      </c>
      <c r="I104" s="47" t="e">
        <f t="shared" si="74"/>
        <v>#N/A</v>
      </c>
      <c r="J104" s="47" t="e">
        <f t="shared" si="74"/>
        <v>#N/A</v>
      </c>
      <c r="K104" s="47" t="e">
        <f t="shared" si="74"/>
        <v>#N/A</v>
      </c>
      <c r="L104" s="47" t="e">
        <f t="shared" si="74"/>
        <v>#N/A</v>
      </c>
      <c r="M104" s="47" t="e">
        <f t="shared" si="74"/>
        <v>#N/A</v>
      </c>
      <c r="N104" s="47" t="e">
        <f t="shared" si="74"/>
        <v>#N/A</v>
      </c>
      <c r="O104" s="47" t="e">
        <f t="shared" si="74"/>
        <v>#N/A</v>
      </c>
      <c r="P104" s="47" t="e">
        <f t="shared" si="74"/>
        <v>#N/A</v>
      </c>
      <c r="Q104" s="47" t="e">
        <f t="shared" si="74"/>
        <v>#N/A</v>
      </c>
      <c r="R104" s="47" t="e">
        <f t="shared" si="74"/>
        <v>#N/A</v>
      </c>
      <c r="S104" s="47" t="e">
        <f t="shared" si="74"/>
        <v>#N/A</v>
      </c>
      <c r="T104" s="47" t="e">
        <f t="shared" si="74"/>
        <v>#N/A</v>
      </c>
      <c r="U104" s="47" t="e">
        <f t="shared" si="74"/>
        <v>#N/A</v>
      </c>
      <c r="V104" s="47">
        <f t="shared" si="53"/>
        <v>0</v>
      </c>
      <c r="W104" s="47" t="e">
        <f t="shared" si="60"/>
        <v>#N/A</v>
      </c>
      <c r="X104" s="47" t="e">
        <f t="shared" si="61"/>
        <v>#N/A</v>
      </c>
      <c r="Y104" s="47" t="e">
        <f t="shared" si="62"/>
        <v>#N/A</v>
      </c>
      <c r="Z104" s="48" t="e">
        <f t="shared" si="34"/>
        <v>#N/A</v>
      </c>
      <c r="AA104" s="49" t="e">
        <f t="shared" si="12"/>
        <v>#N/A</v>
      </c>
      <c r="AB104" s="50" t="str">
        <f t="shared" si="13"/>
        <v/>
      </c>
      <c r="AC104" s="86"/>
      <c r="AD104" s="37">
        <f t="shared" si="14"/>
        <v>0</v>
      </c>
      <c r="AE104" s="23" t="e">
        <f t="shared" si="15"/>
        <v>#N/A</v>
      </c>
      <c r="AF104" s="24" t="e">
        <f t="shared" si="16"/>
        <v>#N/A</v>
      </c>
      <c r="AG104" s="24" t="e">
        <f t="shared" si="17"/>
        <v>#N/A</v>
      </c>
      <c r="AH104" s="24" t="e">
        <f t="shared" si="18"/>
        <v>#N/A</v>
      </c>
      <c r="AI104" s="24" t="e">
        <f t="shared" si="19"/>
        <v>#N/A</v>
      </c>
      <c r="AJ104" s="25" t="e">
        <f t="shared" si="20"/>
        <v>#N/A</v>
      </c>
      <c r="AK104" s="23">
        <f t="shared" si="63"/>
        <v>0</v>
      </c>
      <c r="AL104" s="24">
        <f t="shared" si="64"/>
        <v>0</v>
      </c>
      <c r="AM104" s="24">
        <f t="shared" si="65"/>
        <v>0</v>
      </c>
      <c r="AN104" s="24">
        <f t="shared" si="66"/>
        <v>0</v>
      </c>
      <c r="AO104" s="24">
        <f t="shared" si="67"/>
        <v>0</v>
      </c>
      <c r="AP104" s="24">
        <f t="shared" si="68"/>
        <v>0</v>
      </c>
      <c r="AQ104" s="35">
        <f t="shared" si="27"/>
        <v>0</v>
      </c>
      <c r="AR104" s="40" t="e">
        <f t="shared" si="28"/>
        <v>#N/A</v>
      </c>
      <c r="AS104" s="37" t="e">
        <f t="shared" si="29"/>
        <v>#N/A</v>
      </c>
      <c r="AT104" s="36" t="e">
        <f t="shared" si="30"/>
        <v>#N/A</v>
      </c>
      <c r="AU104" s="36" t="e">
        <f t="shared" si="31"/>
        <v>#N/A</v>
      </c>
      <c r="AV104" s="37" t="e">
        <f t="shared" si="69"/>
        <v>#N/A</v>
      </c>
      <c r="AW104" s="37" t="e">
        <f t="shared" si="35"/>
        <v>#N/A</v>
      </c>
    </row>
    <row r="105" spans="1:49">
      <c r="A105" s="165" t="str">
        <f t="shared" si="4"/>
        <v/>
      </c>
      <c r="B105" s="50" t="str">
        <f t="shared" si="5"/>
        <v/>
      </c>
      <c r="C105" s="50" t="str">
        <f t="shared" si="6"/>
        <v/>
      </c>
      <c r="D105" s="47" t="e">
        <f t="shared" ref="D105:U105" si="75">IF(OR(D67="dns",D67="dnf",D67="dsq",D67="ocs",D67="raf"),D$71+1,IF(D67="dnc",IF($AQ105=3,"bye",D$71+1),D67))</f>
        <v>#N/A</v>
      </c>
      <c r="E105" s="47" t="e">
        <f t="shared" si="75"/>
        <v>#N/A</v>
      </c>
      <c r="F105" s="47" t="e">
        <f t="shared" si="75"/>
        <v>#N/A</v>
      </c>
      <c r="G105" s="47" t="e">
        <f t="shared" si="75"/>
        <v>#N/A</v>
      </c>
      <c r="H105" s="47" t="e">
        <f t="shared" si="75"/>
        <v>#N/A</v>
      </c>
      <c r="I105" s="47" t="e">
        <f t="shared" si="75"/>
        <v>#N/A</v>
      </c>
      <c r="J105" s="47" t="e">
        <f t="shared" si="75"/>
        <v>#N/A</v>
      </c>
      <c r="K105" s="47" t="e">
        <f t="shared" si="75"/>
        <v>#N/A</v>
      </c>
      <c r="L105" s="47" t="e">
        <f t="shared" si="75"/>
        <v>#N/A</v>
      </c>
      <c r="M105" s="47" t="e">
        <f t="shared" si="75"/>
        <v>#N/A</v>
      </c>
      <c r="N105" s="47" t="e">
        <f t="shared" si="75"/>
        <v>#N/A</v>
      </c>
      <c r="O105" s="47" t="e">
        <f t="shared" si="75"/>
        <v>#N/A</v>
      </c>
      <c r="P105" s="47" t="e">
        <f t="shared" si="75"/>
        <v>#N/A</v>
      </c>
      <c r="Q105" s="47" t="e">
        <f t="shared" si="75"/>
        <v>#N/A</v>
      </c>
      <c r="R105" s="47" t="e">
        <f t="shared" si="75"/>
        <v>#N/A</v>
      </c>
      <c r="S105" s="47" t="e">
        <f t="shared" si="75"/>
        <v>#N/A</v>
      </c>
      <c r="T105" s="47" t="e">
        <f t="shared" si="75"/>
        <v>#N/A</v>
      </c>
      <c r="U105" s="47" t="e">
        <f t="shared" si="75"/>
        <v>#N/A</v>
      </c>
      <c r="V105" s="47">
        <f t="shared" si="53"/>
        <v>0</v>
      </c>
      <c r="W105" s="47" t="e">
        <f t="shared" si="60"/>
        <v>#N/A</v>
      </c>
      <c r="X105" s="47" t="e">
        <f t="shared" si="61"/>
        <v>#N/A</v>
      </c>
      <c r="Y105" s="47" t="e">
        <f t="shared" si="62"/>
        <v>#N/A</v>
      </c>
      <c r="Z105" s="48" t="e">
        <f t="shared" si="34"/>
        <v>#N/A</v>
      </c>
      <c r="AA105" s="49" t="e">
        <f t="shared" si="12"/>
        <v>#N/A</v>
      </c>
      <c r="AB105" s="50" t="str">
        <f t="shared" si="13"/>
        <v/>
      </c>
      <c r="AC105" s="86"/>
      <c r="AD105" s="37">
        <f t="shared" si="14"/>
        <v>0</v>
      </c>
      <c r="AE105" s="23" t="e">
        <f t="shared" si="15"/>
        <v>#N/A</v>
      </c>
      <c r="AF105" s="24" t="e">
        <f t="shared" si="16"/>
        <v>#N/A</v>
      </c>
      <c r="AG105" s="24" t="e">
        <f t="shared" si="17"/>
        <v>#N/A</v>
      </c>
      <c r="AH105" s="24" t="e">
        <f t="shared" si="18"/>
        <v>#N/A</v>
      </c>
      <c r="AI105" s="24" t="e">
        <f t="shared" si="19"/>
        <v>#N/A</v>
      </c>
      <c r="AJ105" s="25" t="e">
        <f t="shared" si="20"/>
        <v>#N/A</v>
      </c>
      <c r="AK105" s="23">
        <f t="shared" si="63"/>
        <v>0</v>
      </c>
      <c r="AL105" s="24">
        <f t="shared" si="64"/>
        <v>0</v>
      </c>
      <c r="AM105" s="24">
        <f t="shared" si="65"/>
        <v>0</v>
      </c>
      <c r="AN105" s="24">
        <f t="shared" si="66"/>
        <v>0</v>
      </c>
      <c r="AO105" s="24">
        <f t="shared" si="67"/>
        <v>0</v>
      </c>
      <c r="AP105" s="24">
        <f t="shared" si="68"/>
        <v>0</v>
      </c>
      <c r="AQ105" s="35">
        <f t="shared" si="27"/>
        <v>0</v>
      </c>
      <c r="AR105" s="40" t="e">
        <f t="shared" si="28"/>
        <v>#N/A</v>
      </c>
      <c r="AS105" s="37" t="e">
        <f t="shared" si="29"/>
        <v>#N/A</v>
      </c>
      <c r="AT105" s="36" t="e">
        <f t="shared" si="30"/>
        <v>#N/A</v>
      </c>
      <c r="AU105" s="36" t="e">
        <f t="shared" si="31"/>
        <v>#N/A</v>
      </c>
      <c r="AV105" s="37" t="e">
        <f t="shared" si="69"/>
        <v>#N/A</v>
      </c>
      <c r="AW105" s="37" t="e">
        <f t="shared" si="35"/>
        <v>#N/A</v>
      </c>
    </row>
    <row r="106" spans="1:49">
      <c r="A106" s="165" t="str">
        <f t="shared" si="4"/>
        <v/>
      </c>
      <c r="B106" s="50" t="str">
        <f t="shared" si="5"/>
        <v/>
      </c>
      <c r="C106" s="50" t="str">
        <f t="shared" si="6"/>
        <v/>
      </c>
      <c r="D106" s="47" t="e">
        <f t="shared" ref="D106:U106" si="76">IF(OR(D68="dns",D68="dnf",D68="dsq",D68="ocs",D68="raf"),D$71+1,IF(D68="dnc",IF($AQ106=3,"bye",D$71+1),D68))</f>
        <v>#N/A</v>
      </c>
      <c r="E106" s="47" t="e">
        <f t="shared" si="76"/>
        <v>#N/A</v>
      </c>
      <c r="F106" s="47" t="e">
        <f t="shared" si="76"/>
        <v>#N/A</v>
      </c>
      <c r="G106" s="47" t="e">
        <f t="shared" si="76"/>
        <v>#N/A</v>
      </c>
      <c r="H106" s="47" t="e">
        <f t="shared" si="76"/>
        <v>#N/A</v>
      </c>
      <c r="I106" s="47" t="e">
        <f t="shared" si="76"/>
        <v>#N/A</v>
      </c>
      <c r="J106" s="47" t="e">
        <f t="shared" si="76"/>
        <v>#N/A</v>
      </c>
      <c r="K106" s="47" t="e">
        <f t="shared" si="76"/>
        <v>#N/A</v>
      </c>
      <c r="L106" s="47" t="e">
        <f t="shared" si="76"/>
        <v>#N/A</v>
      </c>
      <c r="M106" s="47" t="e">
        <f t="shared" si="76"/>
        <v>#N/A</v>
      </c>
      <c r="N106" s="47" t="e">
        <f t="shared" si="76"/>
        <v>#N/A</v>
      </c>
      <c r="O106" s="47" t="e">
        <f t="shared" si="76"/>
        <v>#N/A</v>
      </c>
      <c r="P106" s="47" t="e">
        <f t="shared" si="76"/>
        <v>#N/A</v>
      </c>
      <c r="Q106" s="47" t="e">
        <f t="shared" si="76"/>
        <v>#N/A</v>
      </c>
      <c r="R106" s="47" t="e">
        <f t="shared" si="76"/>
        <v>#N/A</v>
      </c>
      <c r="S106" s="47" t="e">
        <f t="shared" si="76"/>
        <v>#N/A</v>
      </c>
      <c r="T106" s="47" t="e">
        <f t="shared" si="76"/>
        <v>#N/A</v>
      </c>
      <c r="U106" s="47" t="e">
        <f t="shared" si="76"/>
        <v>#N/A</v>
      </c>
      <c r="V106" s="47">
        <f t="shared" si="53"/>
        <v>0</v>
      </c>
      <c r="W106" s="47" t="e">
        <f t="shared" si="60"/>
        <v>#N/A</v>
      </c>
      <c r="X106" s="47" t="e">
        <f t="shared" si="61"/>
        <v>#N/A</v>
      </c>
      <c r="Y106" s="47" t="e">
        <f t="shared" si="62"/>
        <v>#N/A</v>
      </c>
      <c r="Z106" s="48" t="e">
        <f t="shared" si="34"/>
        <v>#N/A</v>
      </c>
      <c r="AA106" s="49" t="e">
        <f t="shared" si="12"/>
        <v>#N/A</v>
      </c>
      <c r="AB106" s="50" t="str">
        <f t="shared" si="13"/>
        <v/>
      </c>
      <c r="AC106" s="86"/>
      <c r="AD106" s="37">
        <f t="shared" si="14"/>
        <v>0</v>
      </c>
      <c r="AE106" s="23" t="e">
        <f t="shared" si="15"/>
        <v>#N/A</v>
      </c>
      <c r="AF106" s="24" t="e">
        <f t="shared" si="16"/>
        <v>#N/A</v>
      </c>
      <c r="AG106" s="24" t="e">
        <f t="shared" si="17"/>
        <v>#N/A</v>
      </c>
      <c r="AH106" s="24" t="e">
        <f t="shared" si="18"/>
        <v>#N/A</v>
      </c>
      <c r="AI106" s="24" t="e">
        <f t="shared" si="19"/>
        <v>#N/A</v>
      </c>
      <c r="AJ106" s="25" t="e">
        <f t="shared" si="20"/>
        <v>#N/A</v>
      </c>
      <c r="AK106" s="23">
        <f t="shared" si="63"/>
        <v>0</v>
      </c>
      <c r="AL106" s="24">
        <f t="shared" si="64"/>
        <v>0</v>
      </c>
      <c r="AM106" s="24">
        <f t="shared" si="65"/>
        <v>0</v>
      </c>
      <c r="AN106" s="24">
        <f t="shared" si="66"/>
        <v>0</v>
      </c>
      <c r="AO106" s="24">
        <f t="shared" si="67"/>
        <v>0</v>
      </c>
      <c r="AP106" s="24">
        <f t="shared" si="68"/>
        <v>0</v>
      </c>
      <c r="AQ106" s="35">
        <f t="shared" si="27"/>
        <v>0</v>
      </c>
      <c r="AR106" s="40" t="e">
        <f t="shared" si="28"/>
        <v>#N/A</v>
      </c>
      <c r="AS106" s="37" t="e">
        <f t="shared" si="29"/>
        <v>#N/A</v>
      </c>
      <c r="AT106" s="36" t="e">
        <f t="shared" si="30"/>
        <v>#N/A</v>
      </c>
      <c r="AU106" s="36" t="e">
        <f t="shared" si="31"/>
        <v>#N/A</v>
      </c>
      <c r="AV106" s="37" t="e">
        <f t="shared" si="69"/>
        <v>#N/A</v>
      </c>
      <c r="AW106" s="37" t="e">
        <f t="shared" si="35"/>
        <v>#N/A</v>
      </c>
    </row>
    <row r="107" spans="1:49">
      <c r="A107" s="165" t="str">
        <f t="shared" si="4"/>
        <v/>
      </c>
      <c r="B107" s="50" t="str">
        <f t="shared" si="5"/>
        <v/>
      </c>
      <c r="C107" s="50" t="str">
        <f t="shared" si="6"/>
        <v/>
      </c>
      <c r="D107" s="47" t="e">
        <f t="shared" ref="D107:U107" si="77">IF(OR(D69="dns",D69="dnf",D69="dsq",D69="ocs",D69="raf"),D$71+1,IF(D69="dnc",IF($AQ107=3,"bye",D$71+1),D69))</f>
        <v>#N/A</v>
      </c>
      <c r="E107" s="47" t="e">
        <f t="shared" si="77"/>
        <v>#N/A</v>
      </c>
      <c r="F107" s="47" t="e">
        <f t="shared" si="77"/>
        <v>#N/A</v>
      </c>
      <c r="G107" s="47" t="e">
        <f t="shared" si="77"/>
        <v>#N/A</v>
      </c>
      <c r="H107" s="47" t="e">
        <f t="shared" si="77"/>
        <v>#N/A</v>
      </c>
      <c r="I107" s="47" t="e">
        <f t="shared" si="77"/>
        <v>#N/A</v>
      </c>
      <c r="J107" s="47" t="e">
        <f t="shared" si="77"/>
        <v>#N/A</v>
      </c>
      <c r="K107" s="47" t="e">
        <f t="shared" si="77"/>
        <v>#N/A</v>
      </c>
      <c r="L107" s="47" t="e">
        <f t="shared" si="77"/>
        <v>#N/A</v>
      </c>
      <c r="M107" s="47" t="e">
        <f t="shared" si="77"/>
        <v>#N/A</v>
      </c>
      <c r="N107" s="47" t="e">
        <f t="shared" si="77"/>
        <v>#N/A</v>
      </c>
      <c r="O107" s="47" t="e">
        <f t="shared" si="77"/>
        <v>#N/A</v>
      </c>
      <c r="P107" s="47" t="e">
        <f t="shared" si="77"/>
        <v>#N/A</v>
      </c>
      <c r="Q107" s="47" t="e">
        <f t="shared" si="77"/>
        <v>#N/A</v>
      </c>
      <c r="R107" s="47" t="e">
        <f t="shared" si="77"/>
        <v>#N/A</v>
      </c>
      <c r="S107" s="47" t="e">
        <f t="shared" si="77"/>
        <v>#N/A</v>
      </c>
      <c r="T107" s="47" t="e">
        <f t="shared" si="77"/>
        <v>#N/A</v>
      </c>
      <c r="U107" s="47" t="e">
        <f t="shared" si="77"/>
        <v>#N/A</v>
      </c>
      <c r="V107" s="47">
        <f t="shared" si="53"/>
        <v>0</v>
      </c>
      <c r="W107" s="47" t="e">
        <f t="shared" si="60"/>
        <v>#N/A</v>
      </c>
      <c r="X107" s="47" t="e">
        <f t="shared" si="61"/>
        <v>#N/A</v>
      </c>
      <c r="Y107" s="47" t="e">
        <f t="shared" si="62"/>
        <v>#N/A</v>
      </c>
      <c r="Z107" s="48" t="e">
        <f t="shared" si="34"/>
        <v>#N/A</v>
      </c>
      <c r="AA107" s="49" t="e">
        <f t="shared" si="12"/>
        <v>#N/A</v>
      </c>
      <c r="AB107" s="50" t="str">
        <f t="shared" si="13"/>
        <v/>
      </c>
      <c r="AC107" s="86"/>
      <c r="AD107" s="37">
        <f t="shared" si="14"/>
        <v>0</v>
      </c>
      <c r="AE107" s="23" t="e">
        <f t="shared" si="15"/>
        <v>#N/A</v>
      </c>
      <c r="AF107" s="24" t="e">
        <f t="shared" si="16"/>
        <v>#N/A</v>
      </c>
      <c r="AG107" s="24" t="e">
        <f t="shared" si="17"/>
        <v>#N/A</v>
      </c>
      <c r="AH107" s="24" t="e">
        <f t="shared" si="18"/>
        <v>#N/A</v>
      </c>
      <c r="AI107" s="24" t="e">
        <f t="shared" si="19"/>
        <v>#N/A</v>
      </c>
      <c r="AJ107" s="25" t="e">
        <f t="shared" si="20"/>
        <v>#N/A</v>
      </c>
      <c r="AK107" s="23">
        <f t="shared" si="63"/>
        <v>0</v>
      </c>
      <c r="AL107" s="24">
        <f t="shared" si="64"/>
        <v>0</v>
      </c>
      <c r="AM107" s="24">
        <f t="shared" si="65"/>
        <v>0</v>
      </c>
      <c r="AN107" s="24">
        <f t="shared" si="66"/>
        <v>0</v>
      </c>
      <c r="AO107" s="24">
        <f t="shared" si="67"/>
        <v>0</v>
      </c>
      <c r="AP107" s="24">
        <f t="shared" si="68"/>
        <v>0</v>
      </c>
      <c r="AQ107" s="35">
        <f t="shared" si="27"/>
        <v>0</v>
      </c>
      <c r="AR107" s="40" t="e">
        <f t="shared" si="28"/>
        <v>#N/A</v>
      </c>
      <c r="AS107" s="37" t="e">
        <f t="shared" si="29"/>
        <v>#N/A</v>
      </c>
      <c r="AT107" s="36" t="e">
        <f t="shared" si="30"/>
        <v>#N/A</v>
      </c>
      <c r="AU107" s="36" t="e">
        <f t="shared" si="31"/>
        <v>#N/A</v>
      </c>
      <c r="AV107" s="37" t="e">
        <f t="shared" si="69"/>
        <v>#N/A</v>
      </c>
      <c r="AW107" s="37" t="e">
        <f t="shared" si="35"/>
        <v>#N/A</v>
      </c>
    </row>
    <row r="108" spans="1:49" s="38" customFormat="1">
      <c r="A108" s="147"/>
      <c r="B108" s="8" t="s">
        <v>88</v>
      </c>
      <c r="C108" s="124" t="s">
        <v>89</v>
      </c>
      <c r="AJ108" s="39"/>
    </row>
    <row r="109" spans="1:49" s="38" customFormat="1">
      <c r="A109" s="147"/>
      <c r="B109" s="86"/>
      <c r="C109" s="124"/>
      <c r="AJ109" s="39"/>
    </row>
    <row r="110" spans="1:49" s="38" customFormat="1" ht="25" customHeight="1">
      <c r="A110" s="166"/>
      <c r="B110" s="122" t="s">
        <v>84</v>
      </c>
      <c r="C110" s="123"/>
      <c r="D110" s="123"/>
      <c r="E110" s="123"/>
      <c r="F110" s="123"/>
      <c r="G110" s="123"/>
      <c r="H110" s="123"/>
      <c r="I110" s="123"/>
      <c r="J110" s="123"/>
      <c r="K110" s="123"/>
      <c r="L110" s="123"/>
      <c r="M110" s="123"/>
      <c r="N110" s="123"/>
      <c r="O110" s="123"/>
      <c r="W110" s="1" t="s">
        <v>58</v>
      </c>
      <c r="X110" s="1" t="s">
        <v>5</v>
      </c>
      <c r="Y110" s="1" t="s">
        <v>8</v>
      </c>
      <c r="Z110" s="1" t="s">
        <v>6</v>
      </c>
    </row>
    <row r="111" spans="1:49" s="38" customFormat="1">
      <c r="A111" s="166" t="s">
        <v>113</v>
      </c>
      <c r="B111" s="38" t="s">
        <v>74</v>
      </c>
      <c r="C111" s="38" t="s">
        <v>76</v>
      </c>
      <c r="D111" s="57">
        <f t="shared" ref="D111:U111" si="78">D74</f>
        <v>39697</v>
      </c>
      <c r="E111" s="57">
        <f t="shared" si="78"/>
        <v>39697</v>
      </c>
      <c r="F111" s="57">
        <f t="shared" si="78"/>
        <v>39697</v>
      </c>
      <c r="G111" s="57">
        <f t="shared" si="78"/>
        <v>0</v>
      </c>
      <c r="H111" s="57">
        <f t="shared" si="78"/>
        <v>39697</v>
      </c>
      <c r="I111" s="57">
        <f t="shared" si="78"/>
        <v>39697</v>
      </c>
      <c r="J111" s="57">
        <f t="shared" si="78"/>
        <v>39697</v>
      </c>
      <c r="K111" s="57">
        <f t="shared" si="78"/>
        <v>39698</v>
      </c>
      <c r="L111" s="57">
        <f t="shared" si="78"/>
        <v>39698</v>
      </c>
      <c r="M111" s="57">
        <f t="shared" si="78"/>
        <v>39698</v>
      </c>
      <c r="N111" s="57">
        <f t="shared" si="78"/>
        <v>39698</v>
      </c>
      <c r="O111" s="57">
        <f t="shared" si="78"/>
        <v>39698</v>
      </c>
      <c r="P111" s="57">
        <f t="shared" si="78"/>
        <v>39698</v>
      </c>
      <c r="Q111" s="57">
        <f t="shared" si="78"/>
        <v>39698</v>
      </c>
      <c r="R111" s="57">
        <f t="shared" si="78"/>
        <v>39698</v>
      </c>
      <c r="S111" s="57">
        <f t="shared" si="78"/>
        <v>39698</v>
      </c>
      <c r="T111" s="57">
        <f t="shared" si="78"/>
        <v>39698</v>
      </c>
      <c r="U111" s="57">
        <f t="shared" si="78"/>
        <v>39698</v>
      </c>
      <c r="V111" s="58" t="s">
        <v>7</v>
      </c>
      <c r="W111" s="58" t="s">
        <v>4</v>
      </c>
      <c r="X111" s="58" t="s">
        <v>49</v>
      </c>
      <c r="Y111" s="58" t="s">
        <v>9</v>
      </c>
      <c r="Z111" s="58" t="s">
        <v>7</v>
      </c>
      <c r="AA111" s="58" t="s">
        <v>16</v>
      </c>
      <c r="AB111" s="84" t="s">
        <v>74</v>
      </c>
      <c r="AQ111" s="58"/>
      <c r="AR111" s="58"/>
      <c r="AS111" s="58"/>
      <c r="AT111" s="58"/>
      <c r="AU111" s="58"/>
      <c r="AV111" s="58"/>
      <c r="AW111" s="58"/>
    </row>
    <row r="112" spans="1:49">
      <c r="A112" s="167" t="str">
        <f t="shared" ref="A112:Z112" si="79">IF($AD75&gt;0,INDEX(A$75:A$107,$AD75),"")</f>
        <v/>
      </c>
      <c r="B112" s="52" t="str">
        <f t="shared" si="79"/>
        <v/>
      </c>
      <c r="C112" s="52" t="str">
        <f t="shared" si="79"/>
        <v/>
      </c>
      <c r="D112" s="54" t="str">
        <f t="shared" si="79"/>
        <v/>
      </c>
      <c r="E112" s="54" t="str">
        <f t="shared" si="79"/>
        <v/>
      </c>
      <c r="F112" s="54" t="str">
        <f t="shared" si="79"/>
        <v/>
      </c>
      <c r="G112" s="54" t="str">
        <f t="shared" si="79"/>
        <v/>
      </c>
      <c r="H112" s="54" t="str">
        <f t="shared" si="79"/>
        <v/>
      </c>
      <c r="I112" s="54" t="str">
        <f t="shared" si="79"/>
        <v/>
      </c>
      <c r="J112" s="54" t="str">
        <f t="shared" si="79"/>
        <v/>
      </c>
      <c r="K112" s="54" t="str">
        <f t="shared" si="79"/>
        <v/>
      </c>
      <c r="L112" s="54" t="str">
        <f t="shared" si="79"/>
        <v/>
      </c>
      <c r="M112" s="54" t="str">
        <f t="shared" si="79"/>
        <v/>
      </c>
      <c r="N112" s="54" t="str">
        <f t="shared" si="79"/>
        <v/>
      </c>
      <c r="O112" s="54" t="str">
        <f t="shared" si="79"/>
        <v/>
      </c>
      <c r="P112" s="54" t="str">
        <f t="shared" si="79"/>
        <v/>
      </c>
      <c r="Q112" s="54" t="str">
        <f t="shared" si="79"/>
        <v/>
      </c>
      <c r="R112" s="54" t="str">
        <f t="shared" si="79"/>
        <v/>
      </c>
      <c r="S112" s="54" t="str">
        <f t="shared" si="79"/>
        <v/>
      </c>
      <c r="T112" s="54" t="str">
        <f t="shared" si="79"/>
        <v/>
      </c>
      <c r="U112" s="54" t="str">
        <f t="shared" si="79"/>
        <v/>
      </c>
      <c r="V112" s="54" t="str">
        <f t="shared" si="79"/>
        <v/>
      </c>
      <c r="W112" s="54" t="str">
        <f t="shared" si="79"/>
        <v/>
      </c>
      <c r="X112" s="54" t="str">
        <f t="shared" si="79"/>
        <v/>
      </c>
      <c r="Y112" s="54" t="str">
        <f t="shared" si="79"/>
        <v/>
      </c>
      <c r="Z112" s="55" t="str">
        <f t="shared" si="79"/>
        <v/>
      </c>
      <c r="AA112" s="53" t="str">
        <f>IF(ScoredBoats&gt;0,1,"")</f>
        <v/>
      </c>
      <c r="AB112" s="52" t="str">
        <f t="shared" ref="AB112:AB145" si="80">IF($AD75&gt;0,INDEX(AB$75:AB$107,$AD75),"")</f>
        <v/>
      </c>
      <c r="AC112" s="13"/>
    </row>
    <row r="113" spans="1:29">
      <c r="A113" s="167" t="str">
        <f t="shared" ref="A113:Z113" si="81">IF($AD76&gt;0,INDEX(A$75:A$107,$AD76),"")</f>
        <v/>
      </c>
      <c r="B113" s="52" t="str">
        <f t="shared" si="81"/>
        <v/>
      </c>
      <c r="C113" s="52" t="str">
        <f t="shared" si="81"/>
        <v/>
      </c>
      <c r="D113" s="54" t="str">
        <f t="shared" si="81"/>
        <v/>
      </c>
      <c r="E113" s="54" t="str">
        <f t="shared" si="81"/>
        <v/>
      </c>
      <c r="F113" s="54" t="str">
        <f t="shared" si="81"/>
        <v/>
      </c>
      <c r="G113" s="54" t="str">
        <f t="shared" si="81"/>
        <v/>
      </c>
      <c r="H113" s="54" t="str">
        <f t="shared" si="81"/>
        <v/>
      </c>
      <c r="I113" s="54" t="str">
        <f t="shared" si="81"/>
        <v/>
      </c>
      <c r="J113" s="54" t="str">
        <f t="shared" si="81"/>
        <v/>
      </c>
      <c r="K113" s="54" t="str">
        <f t="shared" si="81"/>
        <v/>
      </c>
      <c r="L113" s="54" t="str">
        <f t="shared" si="81"/>
        <v/>
      </c>
      <c r="M113" s="54" t="str">
        <f t="shared" si="81"/>
        <v/>
      </c>
      <c r="N113" s="54" t="str">
        <f t="shared" si="81"/>
        <v/>
      </c>
      <c r="O113" s="54" t="str">
        <f t="shared" si="81"/>
        <v/>
      </c>
      <c r="P113" s="54" t="str">
        <f t="shared" si="81"/>
        <v/>
      </c>
      <c r="Q113" s="54" t="str">
        <f t="shared" si="81"/>
        <v/>
      </c>
      <c r="R113" s="54" t="str">
        <f t="shared" si="81"/>
        <v/>
      </c>
      <c r="S113" s="54" t="str">
        <f t="shared" si="81"/>
        <v/>
      </c>
      <c r="T113" s="54" t="str">
        <f t="shared" si="81"/>
        <v/>
      </c>
      <c r="U113" s="54" t="str">
        <f t="shared" si="81"/>
        <v/>
      </c>
      <c r="V113" s="54" t="str">
        <f t="shared" si="81"/>
        <v/>
      </c>
      <c r="W113" s="54" t="str">
        <f t="shared" si="81"/>
        <v/>
      </c>
      <c r="X113" s="54" t="str">
        <f t="shared" si="81"/>
        <v/>
      </c>
      <c r="Y113" s="54" t="str">
        <f t="shared" si="81"/>
        <v/>
      </c>
      <c r="Z113" s="55" t="str">
        <f t="shared" si="81"/>
        <v/>
      </c>
      <c r="AA113" s="53" t="str">
        <f t="shared" ref="AA113:AA135" si="82">IF(AA112&lt;ScoredBoats,AA112+1,"")</f>
        <v/>
      </c>
      <c r="AB113" s="52" t="str">
        <f t="shared" si="80"/>
        <v/>
      </c>
      <c r="AC113" s="13"/>
    </row>
    <row r="114" spans="1:29">
      <c r="A114" s="167" t="str">
        <f t="shared" ref="A114:Z114" si="83">IF($AD77&gt;0,INDEX(A$75:A$107,$AD77),"")</f>
        <v/>
      </c>
      <c r="B114" s="52" t="str">
        <f t="shared" si="83"/>
        <v/>
      </c>
      <c r="C114" s="52" t="str">
        <f t="shared" si="83"/>
        <v/>
      </c>
      <c r="D114" s="54" t="str">
        <f t="shared" si="83"/>
        <v/>
      </c>
      <c r="E114" s="54" t="str">
        <f t="shared" si="83"/>
        <v/>
      </c>
      <c r="F114" s="54" t="str">
        <f t="shared" si="83"/>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82"/>
        <v/>
      </c>
      <c r="AB114" s="52" t="str">
        <f t="shared" si="80"/>
        <v/>
      </c>
      <c r="AC114" s="13"/>
    </row>
    <row r="115" spans="1:29">
      <c r="A115" s="167" t="str">
        <f t="shared" ref="A115:Z115" si="84">IF($AD78&gt;0,INDEX(A$75:A$107,$AD78),"")</f>
        <v/>
      </c>
      <c r="B115" s="52" t="str">
        <f t="shared" si="84"/>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82"/>
        <v/>
      </c>
      <c r="AB115" s="52" t="str">
        <f t="shared" si="80"/>
        <v/>
      </c>
      <c r="AC115" s="13"/>
    </row>
    <row r="116" spans="1:29">
      <c r="A116" s="167" t="str">
        <f t="shared" ref="A116:Z116" si="85">IF($AD79&gt;0,INDEX(A$75:A$107,$AD79),"")</f>
        <v/>
      </c>
      <c r="B116" s="52" t="str">
        <f t="shared" si="85"/>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82"/>
        <v/>
      </c>
      <c r="AB116" s="52" t="str">
        <f t="shared" si="80"/>
        <v/>
      </c>
      <c r="AC116" s="13"/>
    </row>
    <row r="117" spans="1:29">
      <c r="A117" s="167" t="str">
        <f t="shared" ref="A117:Z117" si="86">IF($AD80&gt;0,INDEX(A$75:A$107,$AD80),"")</f>
        <v/>
      </c>
      <c r="B117" s="52" t="str">
        <f t="shared" si="86"/>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82"/>
        <v/>
      </c>
      <c r="AB117" s="52" t="str">
        <f t="shared" si="80"/>
        <v/>
      </c>
      <c r="AC117" s="13"/>
    </row>
    <row r="118" spans="1:29">
      <c r="A118" s="167" t="str">
        <f t="shared" ref="A118:Z118" si="87">IF($AD81&gt;0,INDEX(A$75:A$107,$AD81),"")</f>
        <v/>
      </c>
      <c r="B118" s="52" t="str">
        <f t="shared" si="87"/>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82"/>
        <v/>
      </c>
      <c r="AB118" s="52" t="str">
        <f t="shared" si="80"/>
        <v/>
      </c>
      <c r="AC118" s="13"/>
    </row>
    <row r="119" spans="1:29">
      <c r="A119" s="167" t="str">
        <f t="shared" ref="A119:Z119" si="88">IF($AD82&gt;0,INDEX(A$75:A$107,$AD82),"")</f>
        <v/>
      </c>
      <c r="B119" s="52" t="str">
        <f t="shared" si="88"/>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82"/>
        <v/>
      </c>
      <c r="AB119" s="52" t="str">
        <f t="shared" si="80"/>
        <v/>
      </c>
      <c r="AC119" s="13"/>
    </row>
    <row r="120" spans="1:29">
      <c r="A120" s="167" t="str">
        <f t="shared" ref="A120:Z120" si="89">IF($AD83&gt;0,INDEX(A$75:A$107,$AD83),"")</f>
        <v/>
      </c>
      <c r="B120" s="52" t="str">
        <f t="shared" si="89"/>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82"/>
        <v/>
      </c>
      <c r="AB120" s="52" t="str">
        <f t="shared" si="80"/>
        <v/>
      </c>
      <c r="AC120" s="13"/>
    </row>
    <row r="121" spans="1:29">
      <c r="A121" s="167" t="str">
        <f t="shared" ref="A121:Z121" si="90">IF($AD84&gt;0,INDEX(A$75:A$107,$AD84),"")</f>
        <v/>
      </c>
      <c r="B121" s="52" t="str">
        <f t="shared" si="90"/>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82"/>
        <v/>
      </c>
      <c r="AB121" s="52" t="str">
        <f t="shared" si="80"/>
        <v/>
      </c>
      <c r="AC121" s="13"/>
    </row>
    <row r="122" spans="1:29">
      <c r="A122" s="167" t="str">
        <f t="shared" ref="A122:Z122" si="91">IF($AD85&gt;0,INDEX(A$75:A$107,$AD85),"")</f>
        <v/>
      </c>
      <c r="B122" s="52" t="str">
        <f t="shared" si="91"/>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82"/>
        <v/>
      </c>
      <c r="AB122" s="52" t="str">
        <f t="shared" si="80"/>
        <v/>
      </c>
      <c r="AC122" s="13"/>
    </row>
    <row r="123" spans="1:29">
      <c r="A123" s="167" t="str">
        <f t="shared" ref="A123:Z123" si="92">IF($AD86&gt;0,INDEX(A$75:A$107,$AD86),"")</f>
        <v/>
      </c>
      <c r="B123" s="52" t="str">
        <f t="shared" si="92"/>
        <v/>
      </c>
      <c r="C123" s="52" t="str">
        <f t="shared" si="92"/>
        <v/>
      </c>
      <c r="D123" s="54" t="str">
        <f t="shared" si="92"/>
        <v/>
      </c>
      <c r="E123" s="54" t="str">
        <f t="shared" si="92"/>
        <v/>
      </c>
      <c r="F123" s="54" t="str">
        <f t="shared" si="92"/>
        <v/>
      </c>
      <c r="G123" s="54" t="str">
        <f t="shared" si="92"/>
        <v/>
      </c>
      <c r="H123" s="54" t="str">
        <f t="shared" si="92"/>
        <v/>
      </c>
      <c r="I123" s="54" t="str">
        <f t="shared" si="92"/>
        <v/>
      </c>
      <c r="J123" s="54" t="str">
        <f t="shared" si="92"/>
        <v/>
      </c>
      <c r="K123" s="54" t="str">
        <f t="shared" si="92"/>
        <v/>
      </c>
      <c r="L123" s="54" t="str">
        <f t="shared" si="92"/>
        <v/>
      </c>
      <c r="M123" s="54" t="str">
        <f t="shared" si="92"/>
        <v/>
      </c>
      <c r="N123" s="54" t="str">
        <f t="shared" si="92"/>
        <v/>
      </c>
      <c r="O123" s="54" t="str">
        <f t="shared" si="92"/>
        <v/>
      </c>
      <c r="P123" s="54" t="str">
        <f t="shared" si="92"/>
        <v/>
      </c>
      <c r="Q123" s="54" t="str">
        <f t="shared" si="92"/>
        <v/>
      </c>
      <c r="R123" s="54" t="str">
        <f t="shared" si="92"/>
        <v/>
      </c>
      <c r="S123" s="54" t="str">
        <f t="shared" si="92"/>
        <v/>
      </c>
      <c r="T123" s="54" t="str">
        <f t="shared" si="92"/>
        <v/>
      </c>
      <c r="U123" s="54" t="str">
        <f t="shared" si="92"/>
        <v/>
      </c>
      <c r="V123" s="54" t="str">
        <f t="shared" si="92"/>
        <v/>
      </c>
      <c r="W123" s="54" t="str">
        <f t="shared" si="92"/>
        <v/>
      </c>
      <c r="X123" s="54" t="str">
        <f t="shared" si="92"/>
        <v/>
      </c>
      <c r="Y123" s="54" t="str">
        <f t="shared" si="92"/>
        <v/>
      </c>
      <c r="Z123" s="55" t="str">
        <f t="shared" si="92"/>
        <v/>
      </c>
      <c r="AA123" s="53" t="str">
        <f t="shared" si="82"/>
        <v/>
      </c>
      <c r="AB123" s="52" t="str">
        <f t="shared" si="80"/>
        <v/>
      </c>
      <c r="AC123" s="13"/>
    </row>
    <row r="124" spans="1:29">
      <c r="A124" s="167" t="str">
        <f t="shared" ref="A124:Z124" si="93">IF($AD87&gt;0,INDEX(A$75:A$107,$AD87),"")</f>
        <v/>
      </c>
      <c r="B124" s="52" t="str">
        <f t="shared" si="93"/>
        <v/>
      </c>
      <c r="C124" s="52" t="str">
        <f t="shared" si="93"/>
        <v/>
      </c>
      <c r="D124" s="54" t="str">
        <f t="shared" si="93"/>
        <v/>
      </c>
      <c r="E124" s="54" t="str">
        <f t="shared" si="93"/>
        <v/>
      </c>
      <c r="F124" s="54" t="str">
        <f t="shared" si="93"/>
        <v/>
      </c>
      <c r="G124" s="54" t="str">
        <f t="shared" si="93"/>
        <v/>
      </c>
      <c r="H124" s="54" t="str">
        <f t="shared" si="93"/>
        <v/>
      </c>
      <c r="I124" s="54" t="str">
        <f t="shared" si="93"/>
        <v/>
      </c>
      <c r="J124" s="54" t="str">
        <f t="shared" si="93"/>
        <v/>
      </c>
      <c r="K124" s="54" t="str">
        <f t="shared" si="93"/>
        <v/>
      </c>
      <c r="L124" s="54" t="str">
        <f t="shared" si="93"/>
        <v/>
      </c>
      <c r="M124" s="54" t="str">
        <f t="shared" si="93"/>
        <v/>
      </c>
      <c r="N124" s="54" t="str">
        <f t="shared" si="93"/>
        <v/>
      </c>
      <c r="O124" s="54" t="str">
        <f t="shared" si="93"/>
        <v/>
      </c>
      <c r="P124" s="54" t="str">
        <f t="shared" si="93"/>
        <v/>
      </c>
      <c r="Q124" s="54" t="str">
        <f t="shared" si="93"/>
        <v/>
      </c>
      <c r="R124" s="54" t="str">
        <f t="shared" si="93"/>
        <v/>
      </c>
      <c r="S124" s="54" t="str">
        <f t="shared" si="93"/>
        <v/>
      </c>
      <c r="T124" s="54" t="str">
        <f t="shared" si="93"/>
        <v/>
      </c>
      <c r="U124" s="54" t="str">
        <f t="shared" si="93"/>
        <v/>
      </c>
      <c r="V124" s="54" t="str">
        <f t="shared" si="93"/>
        <v/>
      </c>
      <c r="W124" s="54" t="str">
        <f t="shared" si="93"/>
        <v/>
      </c>
      <c r="X124" s="54" t="str">
        <f t="shared" si="93"/>
        <v/>
      </c>
      <c r="Y124" s="54" t="str">
        <f t="shared" si="93"/>
        <v/>
      </c>
      <c r="Z124" s="55" t="str">
        <f t="shared" si="93"/>
        <v/>
      </c>
      <c r="AA124" s="53" t="str">
        <f t="shared" si="82"/>
        <v/>
      </c>
      <c r="AB124" s="52" t="str">
        <f t="shared" si="80"/>
        <v/>
      </c>
      <c r="AC124" s="13"/>
    </row>
    <row r="125" spans="1:29">
      <c r="A125" s="167" t="str">
        <f t="shared" ref="A125:Z125" si="94">IF($AD88&gt;0,INDEX(A$75:A$107,$AD88),"")</f>
        <v/>
      </c>
      <c r="B125" s="52" t="str">
        <f t="shared" si="94"/>
        <v/>
      </c>
      <c r="C125" s="52" t="str">
        <f t="shared" si="94"/>
        <v/>
      </c>
      <c r="D125" s="54" t="str">
        <f t="shared" si="94"/>
        <v/>
      </c>
      <c r="E125" s="54" t="str">
        <f t="shared" si="94"/>
        <v/>
      </c>
      <c r="F125" s="54" t="str">
        <f t="shared" si="94"/>
        <v/>
      </c>
      <c r="G125" s="54" t="str">
        <f t="shared" si="94"/>
        <v/>
      </c>
      <c r="H125" s="54" t="str">
        <f t="shared" si="94"/>
        <v/>
      </c>
      <c r="I125" s="54" t="str">
        <f t="shared" si="94"/>
        <v/>
      </c>
      <c r="J125" s="54" t="str">
        <f t="shared" si="94"/>
        <v/>
      </c>
      <c r="K125" s="54" t="str">
        <f t="shared" si="94"/>
        <v/>
      </c>
      <c r="L125" s="54" t="str">
        <f t="shared" si="94"/>
        <v/>
      </c>
      <c r="M125" s="54" t="str">
        <f t="shared" si="94"/>
        <v/>
      </c>
      <c r="N125" s="54" t="str">
        <f t="shared" si="94"/>
        <v/>
      </c>
      <c r="O125" s="54" t="str">
        <f t="shared" si="94"/>
        <v/>
      </c>
      <c r="P125" s="54" t="str">
        <f t="shared" si="94"/>
        <v/>
      </c>
      <c r="Q125" s="54" t="str">
        <f t="shared" si="94"/>
        <v/>
      </c>
      <c r="R125" s="54" t="str">
        <f t="shared" si="94"/>
        <v/>
      </c>
      <c r="S125" s="54" t="str">
        <f t="shared" si="94"/>
        <v/>
      </c>
      <c r="T125" s="54" t="str">
        <f t="shared" si="94"/>
        <v/>
      </c>
      <c r="U125" s="54" t="str">
        <f t="shared" si="94"/>
        <v/>
      </c>
      <c r="V125" s="54" t="str">
        <f t="shared" si="94"/>
        <v/>
      </c>
      <c r="W125" s="54" t="str">
        <f t="shared" si="94"/>
        <v/>
      </c>
      <c r="X125" s="54" t="str">
        <f t="shared" si="94"/>
        <v/>
      </c>
      <c r="Y125" s="54" t="str">
        <f t="shared" si="94"/>
        <v/>
      </c>
      <c r="Z125" s="55" t="str">
        <f t="shared" si="94"/>
        <v/>
      </c>
      <c r="AA125" s="53" t="str">
        <f t="shared" si="82"/>
        <v/>
      </c>
      <c r="AB125" s="52" t="str">
        <f t="shared" si="80"/>
        <v/>
      </c>
      <c r="AC125" s="13"/>
    </row>
    <row r="126" spans="1:29">
      <c r="A126" s="167" t="str">
        <f t="shared" ref="A126:Z126" si="95">IF($AD89&gt;0,INDEX(A$75:A$107,$AD89),"")</f>
        <v/>
      </c>
      <c r="B126" s="52" t="str">
        <f t="shared" si="95"/>
        <v/>
      </c>
      <c r="C126" s="52" t="str">
        <f t="shared" si="95"/>
        <v/>
      </c>
      <c r="D126" s="54" t="str">
        <f t="shared" si="95"/>
        <v/>
      </c>
      <c r="E126" s="54" t="str">
        <f t="shared" si="95"/>
        <v/>
      </c>
      <c r="F126" s="54" t="str">
        <f t="shared" si="95"/>
        <v/>
      </c>
      <c r="G126" s="54" t="str">
        <f t="shared" si="95"/>
        <v/>
      </c>
      <c r="H126" s="54" t="str">
        <f t="shared" si="95"/>
        <v/>
      </c>
      <c r="I126" s="54" t="str">
        <f t="shared" si="95"/>
        <v/>
      </c>
      <c r="J126" s="54" t="str">
        <f t="shared" si="95"/>
        <v/>
      </c>
      <c r="K126" s="54" t="str">
        <f t="shared" si="95"/>
        <v/>
      </c>
      <c r="L126" s="54" t="str">
        <f t="shared" si="95"/>
        <v/>
      </c>
      <c r="M126" s="54" t="str">
        <f t="shared" si="95"/>
        <v/>
      </c>
      <c r="N126" s="54" t="str">
        <f t="shared" si="95"/>
        <v/>
      </c>
      <c r="O126" s="54" t="str">
        <f t="shared" si="95"/>
        <v/>
      </c>
      <c r="P126" s="54" t="str">
        <f t="shared" si="95"/>
        <v/>
      </c>
      <c r="Q126" s="54" t="str">
        <f t="shared" si="95"/>
        <v/>
      </c>
      <c r="R126" s="54" t="str">
        <f t="shared" si="95"/>
        <v/>
      </c>
      <c r="S126" s="54" t="str">
        <f t="shared" si="95"/>
        <v/>
      </c>
      <c r="T126" s="54" t="str">
        <f t="shared" si="95"/>
        <v/>
      </c>
      <c r="U126" s="54" t="str">
        <f t="shared" si="95"/>
        <v/>
      </c>
      <c r="V126" s="54" t="str">
        <f t="shared" si="95"/>
        <v/>
      </c>
      <c r="W126" s="54" t="str">
        <f t="shared" si="95"/>
        <v/>
      </c>
      <c r="X126" s="54" t="str">
        <f t="shared" si="95"/>
        <v/>
      </c>
      <c r="Y126" s="54" t="str">
        <f t="shared" si="95"/>
        <v/>
      </c>
      <c r="Z126" s="55" t="str">
        <f t="shared" si="95"/>
        <v/>
      </c>
      <c r="AA126" s="53" t="str">
        <f t="shared" si="82"/>
        <v/>
      </c>
      <c r="AB126" s="52" t="str">
        <f t="shared" si="80"/>
        <v/>
      </c>
      <c r="AC126" s="13"/>
    </row>
    <row r="127" spans="1:29">
      <c r="A127" s="167" t="str">
        <f t="shared" ref="A127:Z127" si="96">IF($AD90&gt;0,INDEX(A$75:A$107,$AD90),"")</f>
        <v/>
      </c>
      <c r="B127" s="52" t="str">
        <f t="shared" si="96"/>
        <v/>
      </c>
      <c r="C127" s="52" t="str">
        <f t="shared" si="96"/>
        <v/>
      </c>
      <c r="D127" s="54" t="str">
        <f t="shared" si="96"/>
        <v/>
      </c>
      <c r="E127" s="54" t="str">
        <f t="shared" si="96"/>
        <v/>
      </c>
      <c r="F127" s="54" t="str">
        <f t="shared" si="96"/>
        <v/>
      </c>
      <c r="G127" s="54" t="str">
        <f t="shared" si="96"/>
        <v/>
      </c>
      <c r="H127" s="54" t="str">
        <f t="shared" si="96"/>
        <v/>
      </c>
      <c r="I127" s="54" t="str">
        <f t="shared" si="96"/>
        <v/>
      </c>
      <c r="J127" s="54" t="str">
        <f t="shared" si="96"/>
        <v/>
      </c>
      <c r="K127" s="54" t="str">
        <f t="shared" si="96"/>
        <v/>
      </c>
      <c r="L127" s="54" t="str">
        <f t="shared" si="96"/>
        <v/>
      </c>
      <c r="M127" s="54" t="str">
        <f t="shared" si="96"/>
        <v/>
      </c>
      <c r="N127" s="54" t="str">
        <f t="shared" si="96"/>
        <v/>
      </c>
      <c r="O127" s="54" t="str">
        <f t="shared" si="96"/>
        <v/>
      </c>
      <c r="P127" s="54" t="str">
        <f t="shared" si="96"/>
        <v/>
      </c>
      <c r="Q127" s="54" t="str">
        <f t="shared" si="96"/>
        <v/>
      </c>
      <c r="R127" s="54" t="str">
        <f t="shared" si="96"/>
        <v/>
      </c>
      <c r="S127" s="54" t="str">
        <f t="shared" si="96"/>
        <v/>
      </c>
      <c r="T127" s="54" t="str">
        <f t="shared" si="96"/>
        <v/>
      </c>
      <c r="U127" s="54" t="str">
        <f t="shared" si="96"/>
        <v/>
      </c>
      <c r="V127" s="54" t="str">
        <f t="shared" si="96"/>
        <v/>
      </c>
      <c r="W127" s="54" t="str">
        <f t="shared" si="96"/>
        <v/>
      </c>
      <c r="X127" s="54" t="str">
        <f t="shared" si="96"/>
        <v/>
      </c>
      <c r="Y127" s="54" t="str">
        <f t="shared" si="96"/>
        <v/>
      </c>
      <c r="Z127" s="55" t="str">
        <f t="shared" si="96"/>
        <v/>
      </c>
      <c r="AA127" s="53" t="str">
        <f t="shared" si="82"/>
        <v/>
      </c>
      <c r="AB127" s="52" t="str">
        <f t="shared" si="80"/>
        <v/>
      </c>
      <c r="AC127" s="13"/>
    </row>
    <row r="128" spans="1:29">
      <c r="A128" s="167" t="str">
        <f t="shared" ref="A128:Z128" si="97">IF($AD91&gt;0,INDEX(A$75:A$107,$AD91),"")</f>
        <v/>
      </c>
      <c r="B128" s="52" t="str">
        <f t="shared" si="97"/>
        <v/>
      </c>
      <c r="C128" s="52" t="str">
        <f t="shared" si="97"/>
        <v/>
      </c>
      <c r="D128" s="54" t="str">
        <f t="shared" si="97"/>
        <v/>
      </c>
      <c r="E128" s="54" t="str">
        <f t="shared" si="97"/>
        <v/>
      </c>
      <c r="F128" s="54" t="str">
        <f t="shared" si="97"/>
        <v/>
      </c>
      <c r="G128" s="54" t="str">
        <f t="shared" si="97"/>
        <v/>
      </c>
      <c r="H128" s="54" t="str">
        <f t="shared" si="97"/>
        <v/>
      </c>
      <c r="I128" s="54" t="str">
        <f t="shared" si="97"/>
        <v/>
      </c>
      <c r="J128" s="54" t="str">
        <f t="shared" si="97"/>
        <v/>
      </c>
      <c r="K128" s="54" t="str">
        <f t="shared" si="97"/>
        <v/>
      </c>
      <c r="L128" s="54" t="str">
        <f t="shared" si="97"/>
        <v/>
      </c>
      <c r="M128" s="54" t="str">
        <f t="shared" si="97"/>
        <v/>
      </c>
      <c r="N128" s="54" t="str">
        <f t="shared" si="97"/>
        <v/>
      </c>
      <c r="O128" s="54" t="str">
        <f t="shared" si="97"/>
        <v/>
      </c>
      <c r="P128" s="54" t="str">
        <f t="shared" si="97"/>
        <v/>
      </c>
      <c r="Q128" s="54" t="str">
        <f t="shared" si="97"/>
        <v/>
      </c>
      <c r="R128" s="54" t="str">
        <f t="shared" si="97"/>
        <v/>
      </c>
      <c r="S128" s="54" t="str">
        <f t="shared" si="97"/>
        <v/>
      </c>
      <c r="T128" s="54" t="str">
        <f t="shared" si="97"/>
        <v/>
      </c>
      <c r="U128" s="54" t="str">
        <f t="shared" si="97"/>
        <v/>
      </c>
      <c r="V128" s="54" t="str">
        <f t="shared" si="97"/>
        <v/>
      </c>
      <c r="W128" s="54" t="str">
        <f t="shared" si="97"/>
        <v/>
      </c>
      <c r="X128" s="54" t="str">
        <f t="shared" si="97"/>
        <v/>
      </c>
      <c r="Y128" s="54" t="str">
        <f t="shared" si="97"/>
        <v/>
      </c>
      <c r="Z128" s="55" t="str">
        <f t="shared" si="97"/>
        <v/>
      </c>
      <c r="AA128" s="53" t="str">
        <f t="shared" si="82"/>
        <v/>
      </c>
      <c r="AB128" s="52" t="str">
        <f t="shared" si="80"/>
        <v/>
      </c>
      <c r="AC128" s="13"/>
    </row>
    <row r="129" spans="1:29">
      <c r="A129" s="167" t="str">
        <f t="shared" ref="A129:Z129" si="98">IF($AD92&gt;0,INDEX(A$75:A$107,$AD92),"")</f>
        <v/>
      </c>
      <c r="B129" s="52" t="str">
        <f t="shared" si="98"/>
        <v/>
      </c>
      <c r="C129" s="52" t="str">
        <f t="shared" si="98"/>
        <v/>
      </c>
      <c r="D129" s="54" t="str">
        <f t="shared" si="98"/>
        <v/>
      </c>
      <c r="E129" s="54" t="str">
        <f t="shared" si="98"/>
        <v/>
      </c>
      <c r="F129" s="54" t="str">
        <f t="shared" si="98"/>
        <v/>
      </c>
      <c r="G129" s="54" t="str">
        <f t="shared" si="98"/>
        <v/>
      </c>
      <c r="H129" s="54" t="str">
        <f t="shared" si="98"/>
        <v/>
      </c>
      <c r="I129" s="54" t="str">
        <f t="shared" si="98"/>
        <v/>
      </c>
      <c r="J129" s="54" t="str">
        <f t="shared" si="98"/>
        <v/>
      </c>
      <c r="K129" s="54" t="str">
        <f t="shared" si="98"/>
        <v/>
      </c>
      <c r="L129" s="54" t="str">
        <f t="shared" si="98"/>
        <v/>
      </c>
      <c r="M129" s="54" t="str">
        <f t="shared" si="98"/>
        <v/>
      </c>
      <c r="N129" s="54" t="str">
        <f t="shared" si="98"/>
        <v/>
      </c>
      <c r="O129" s="54" t="str">
        <f t="shared" si="98"/>
        <v/>
      </c>
      <c r="P129" s="54" t="str">
        <f t="shared" si="98"/>
        <v/>
      </c>
      <c r="Q129" s="54" t="str">
        <f t="shared" si="98"/>
        <v/>
      </c>
      <c r="R129" s="54" t="str">
        <f t="shared" si="98"/>
        <v/>
      </c>
      <c r="S129" s="54" t="str">
        <f t="shared" si="98"/>
        <v/>
      </c>
      <c r="T129" s="54" t="str">
        <f t="shared" si="98"/>
        <v/>
      </c>
      <c r="U129" s="54" t="str">
        <f t="shared" si="98"/>
        <v/>
      </c>
      <c r="V129" s="54" t="str">
        <f t="shared" si="98"/>
        <v/>
      </c>
      <c r="W129" s="54" t="str">
        <f t="shared" si="98"/>
        <v/>
      </c>
      <c r="X129" s="54" t="str">
        <f t="shared" si="98"/>
        <v/>
      </c>
      <c r="Y129" s="54" t="str">
        <f t="shared" si="98"/>
        <v/>
      </c>
      <c r="Z129" s="55" t="str">
        <f t="shared" si="98"/>
        <v/>
      </c>
      <c r="AA129" s="53" t="str">
        <f t="shared" si="82"/>
        <v/>
      </c>
      <c r="AB129" s="52" t="str">
        <f t="shared" si="80"/>
        <v/>
      </c>
      <c r="AC129" s="13"/>
    </row>
    <row r="130" spans="1:29">
      <c r="A130" s="167" t="str">
        <f t="shared" ref="A130:Z130" si="99">IF($AD93&gt;0,INDEX(A$75:A$107,$AD93),"")</f>
        <v/>
      </c>
      <c r="B130" s="52" t="str">
        <f t="shared" si="99"/>
        <v/>
      </c>
      <c r="C130" s="52" t="str">
        <f t="shared" si="99"/>
        <v/>
      </c>
      <c r="D130" s="54" t="str">
        <f t="shared" si="99"/>
        <v/>
      </c>
      <c r="E130" s="54" t="str">
        <f t="shared" si="99"/>
        <v/>
      </c>
      <c r="F130" s="54" t="str">
        <f t="shared" si="99"/>
        <v/>
      </c>
      <c r="G130" s="54" t="str">
        <f t="shared" si="99"/>
        <v/>
      </c>
      <c r="H130" s="54" t="str">
        <f t="shared" si="99"/>
        <v/>
      </c>
      <c r="I130" s="54" t="str">
        <f t="shared" si="99"/>
        <v/>
      </c>
      <c r="J130" s="54" t="str">
        <f t="shared" si="99"/>
        <v/>
      </c>
      <c r="K130" s="54" t="str">
        <f t="shared" si="99"/>
        <v/>
      </c>
      <c r="L130" s="54" t="str">
        <f t="shared" si="99"/>
        <v/>
      </c>
      <c r="M130" s="54" t="str">
        <f t="shared" si="99"/>
        <v/>
      </c>
      <c r="N130" s="54" t="str">
        <f t="shared" si="99"/>
        <v/>
      </c>
      <c r="O130" s="54" t="str">
        <f t="shared" si="99"/>
        <v/>
      </c>
      <c r="P130" s="54" t="str">
        <f t="shared" si="99"/>
        <v/>
      </c>
      <c r="Q130" s="54" t="str">
        <f t="shared" si="99"/>
        <v/>
      </c>
      <c r="R130" s="54" t="str">
        <f t="shared" si="99"/>
        <v/>
      </c>
      <c r="S130" s="54" t="str">
        <f t="shared" si="99"/>
        <v/>
      </c>
      <c r="T130" s="54" t="str">
        <f t="shared" si="99"/>
        <v/>
      </c>
      <c r="U130" s="54" t="str">
        <f t="shared" si="99"/>
        <v/>
      </c>
      <c r="V130" s="54" t="str">
        <f t="shared" si="99"/>
        <v/>
      </c>
      <c r="W130" s="54" t="str">
        <f t="shared" si="99"/>
        <v/>
      </c>
      <c r="X130" s="54" t="str">
        <f t="shared" si="99"/>
        <v/>
      </c>
      <c r="Y130" s="54" t="str">
        <f t="shared" si="99"/>
        <v/>
      </c>
      <c r="Z130" s="55" t="str">
        <f t="shared" si="99"/>
        <v/>
      </c>
      <c r="AA130" s="53" t="str">
        <f t="shared" si="82"/>
        <v/>
      </c>
      <c r="AB130" s="52" t="str">
        <f t="shared" si="80"/>
        <v/>
      </c>
      <c r="AC130" s="13"/>
    </row>
    <row r="131" spans="1:29">
      <c r="A131" s="167" t="str">
        <f t="shared" ref="A131:Z131" si="100">IF($AD94&gt;0,INDEX(A$75:A$107,$AD94),"")</f>
        <v/>
      </c>
      <c r="B131" s="52" t="str">
        <f t="shared" si="100"/>
        <v/>
      </c>
      <c r="C131" s="52" t="str">
        <f t="shared" si="100"/>
        <v/>
      </c>
      <c r="D131" s="54" t="str">
        <f t="shared" si="100"/>
        <v/>
      </c>
      <c r="E131" s="54" t="str">
        <f t="shared" si="100"/>
        <v/>
      </c>
      <c r="F131" s="54" t="str">
        <f t="shared" si="100"/>
        <v/>
      </c>
      <c r="G131" s="54" t="str">
        <f t="shared" si="100"/>
        <v/>
      </c>
      <c r="H131" s="54" t="str">
        <f t="shared" si="100"/>
        <v/>
      </c>
      <c r="I131" s="54" t="str">
        <f t="shared" si="100"/>
        <v/>
      </c>
      <c r="J131" s="54" t="str">
        <f t="shared" si="100"/>
        <v/>
      </c>
      <c r="K131" s="54" t="str">
        <f t="shared" si="100"/>
        <v/>
      </c>
      <c r="L131" s="54" t="str">
        <f t="shared" si="100"/>
        <v/>
      </c>
      <c r="M131" s="54" t="str">
        <f t="shared" si="100"/>
        <v/>
      </c>
      <c r="N131" s="54" t="str">
        <f t="shared" si="100"/>
        <v/>
      </c>
      <c r="O131" s="54" t="str">
        <f t="shared" si="100"/>
        <v/>
      </c>
      <c r="P131" s="54" t="str">
        <f t="shared" si="100"/>
        <v/>
      </c>
      <c r="Q131" s="54" t="str">
        <f t="shared" si="100"/>
        <v/>
      </c>
      <c r="R131" s="54" t="str">
        <f t="shared" si="100"/>
        <v/>
      </c>
      <c r="S131" s="54" t="str">
        <f t="shared" si="100"/>
        <v/>
      </c>
      <c r="T131" s="54" t="str">
        <f t="shared" si="100"/>
        <v/>
      </c>
      <c r="U131" s="54" t="str">
        <f t="shared" si="100"/>
        <v/>
      </c>
      <c r="V131" s="54" t="str">
        <f t="shared" si="100"/>
        <v/>
      </c>
      <c r="W131" s="54" t="str">
        <f t="shared" si="100"/>
        <v/>
      </c>
      <c r="X131" s="54" t="str">
        <f t="shared" si="100"/>
        <v/>
      </c>
      <c r="Y131" s="54" t="str">
        <f t="shared" si="100"/>
        <v/>
      </c>
      <c r="Z131" s="55" t="str">
        <f t="shared" si="100"/>
        <v/>
      </c>
      <c r="AA131" s="53" t="str">
        <f t="shared" si="82"/>
        <v/>
      </c>
      <c r="AB131" s="52" t="str">
        <f t="shared" si="80"/>
        <v/>
      </c>
      <c r="AC131" s="13"/>
    </row>
    <row r="132" spans="1:29">
      <c r="A132" s="167" t="str">
        <f t="shared" ref="A132:Z132" si="101">IF($AD95&gt;0,INDEX(A$75:A$107,$AD95),"")</f>
        <v/>
      </c>
      <c r="B132" s="52" t="str">
        <f t="shared" si="101"/>
        <v/>
      </c>
      <c r="C132" s="52" t="str">
        <f t="shared" si="101"/>
        <v/>
      </c>
      <c r="D132" s="54" t="str">
        <f t="shared" si="101"/>
        <v/>
      </c>
      <c r="E132" s="54" t="str">
        <f t="shared" si="101"/>
        <v/>
      </c>
      <c r="F132" s="54" t="str">
        <f t="shared" si="101"/>
        <v/>
      </c>
      <c r="G132" s="54" t="str">
        <f t="shared" si="101"/>
        <v/>
      </c>
      <c r="H132" s="54" t="str">
        <f t="shared" si="101"/>
        <v/>
      </c>
      <c r="I132" s="54" t="str">
        <f t="shared" si="101"/>
        <v/>
      </c>
      <c r="J132" s="54" t="str">
        <f t="shared" si="101"/>
        <v/>
      </c>
      <c r="K132" s="54" t="str">
        <f t="shared" si="101"/>
        <v/>
      </c>
      <c r="L132" s="54" t="str">
        <f t="shared" si="101"/>
        <v/>
      </c>
      <c r="M132" s="54" t="str">
        <f t="shared" si="101"/>
        <v/>
      </c>
      <c r="N132" s="54" t="str">
        <f t="shared" si="101"/>
        <v/>
      </c>
      <c r="O132" s="54" t="str">
        <f t="shared" si="101"/>
        <v/>
      </c>
      <c r="P132" s="54" t="str">
        <f t="shared" si="101"/>
        <v/>
      </c>
      <c r="Q132" s="54" t="str">
        <f t="shared" si="101"/>
        <v/>
      </c>
      <c r="R132" s="54" t="str">
        <f t="shared" si="101"/>
        <v/>
      </c>
      <c r="S132" s="54" t="str">
        <f t="shared" si="101"/>
        <v/>
      </c>
      <c r="T132" s="54" t="str">
        <f t="shared" si="101"/>
        <v/>
      </c>
      <c r="U132" s="54" t="str">
        <f t="shared" si="101"/>
        <v/>
      </c>
      <c r="V132" s="54" t="str">
        <f t="shared" si="101"/>
        <v/>
      </c>
      <c r="W132" s="54" t="str">
        <f t="shared" si="101"/>
        <v/>
      </c>
      <c r="X132" s="54" t="str">
        <f t="shared" si="101"/>
        <v/>
      </c>
      <c r="Y132" s="54" t="str">
        <f t="shared" si="101"/>
        <v/>
      </c>
      <c r="Z132" s="55" t="str">
        <f t="shared" si="101"/>
        <v/>
      </c>
      <c r="AA132" s="53" t="str">
        <f t="shared" si="82"/>
        <v/>
      </c>
      <c r="AB132" s="52" t="str">
        <f t="shared" si="80"/>
        <v/>
      </c>
      <c r="AC132" s="13"/>
    </row>
    <row r="133" spans="1:29">
      <c r="A133" s="167" t="str">
        <f t="shared" ref="A133:Z133" si="102">IF($AD96&gt;0,INDEX(A$75:A$107,$AD96),"")</f>
        <v/>
      </c>
      <c r="B133" s="52" t="str">
        <f t="shared" si="102"/>
        <v/>
      </c>
      <c r="C133" s="52" t="str">
        <f t="shared" si="102"/>
        <v/>
      </c>
      <c r="D133" s="54" t="str">
        <f t="shared" si="102"/>
        <v/>
      </c>
      <c r="E133" s="54" t="str">
        <f t="shared" si="102"/>
        <v/>
      </c>
      <c r="F133" s="54" t="str">
        <f t="shared" si="102"/>
        <v/>
      </c>
      <c r="G133" s="54" t="str">
        <f t="shared" si="102"/>
        <v/>
      </c>
      <c r="H133" s="54" t="str">
        <f t="shared" si="102"/>
        <v/>
      </c>
      <c r="I133" s="54" t="str">
        <f t="shared" si="102"/>
        <v/>
      </c>
      <c r="J133" s="54" t="str">
        <f t="shared" si="102"/>
        <v/>
      </c>
      <c r="K133" s="54" t="str">
        <f t="shared" si="102"/>
        <v/>
      </c>
      <c r="L133" s="54" t="str">
        <f t="shared" si="102"/>
        <v/>
      </c>
      <c r="M133" s="54" t="str">
        <f t="shared" si="102"/>
        <v/>
      </c>
      <c r="N133" s="54" t="str">
        <f t="shared" si="102"/>
        <v/>
      </c>
      <c r="O133" s="54" t="str">
        <f t="shared" si="102"/>
        <v/>
      </c>
      <c r="P133" s="54" t="str">
        <f t="shared" si="102"/>
        <v/>
      </c>
      <c r="Q133" s="54" t="str">
        <f t="shared" si="102"/>
        <v/>
      </c>
      <c r="R133" s="54" t="str">
        <f t="shared" si="102"/>
        <v/>
      </c>
      <c r="S133" s="54" t="str">
        <f t="shared" si="102"/>
        <v/>
      </c>
      <c r="T133" s="54" t="str">
        <f t="shared" si="102"/>
        <v/>
      </c>
      <c r="U133" s="54" t="str">
        <f t="shared" si="102"/>
        <v/>
      </c>
      <c r="V133" s="54" t="str">
        <f t="shared" si="102"/>
        <v/>
      </c>
      <c r="W133" s="54" t="str">
        <f t="shared" si="102"/>
        <v/>
      </c>
      <c r="X133" s="54" t="str">
        <f t="shared" si="102"/>
        <v/>
      </c>
      <c r="Y133" s="54" t="str">
        <f t="shared" si="102"/>
        <v/>
      </c>
      <c r="Z133" s="55" t="str">
        <f t="shared" si="102"/>
        <v/>
      </c>
      <c r="AA133" s="53" t="str">
        <f t="shared" si="82"/>
        <v/>
      </c>
      <c r="AB133" s="52" t="str">
        <f t="shared" si="80"/>
        <v/>
      </c>
      <c r="AC133" s="13"/>
    </row>
    <row r="134" spans="1:29">
      <c r="A134" s="167" t="str">
        <f t="shared" ref="A134:Z134" si="103">IF($AD97&gt;0,INDEX(A$75:A$107,$AD97),"")</f>
        <v/>
      </c>
      <c r="B134" s="52" t="str">
        <f t="shared" si="103"/>
        <v/>
      </c>
      <c r="C134" s="52" t="str">
        <f t="shared" si="103"/>
        <v/>
      </c>
      <c r="D134" s="54" t="str">
        <f t="shared" si="103"/>
        <v/>
      </c>
      <c r="E134" s="54" t="str">
        <f t="shared" si="103"/>
        <v/>
      </c>
      <c r="F134" s="54" t="str">
        <f t="shared" si="103"/>
        <v/>
      </c>
      <c r="G134" s="54" t="str">
        <f t="shared" si="103"/>
        <v/>
      </c>
      <c r="H134" s="54" t="str">
        <f t="shared" si="103"/>
        <v/>
      </c>
      <c r="I134" s="54" t="str">
        <f t="shared" si="103"/>
        <v/>
      </c>
      <c r="J134" s="54" t="str">
        <f t="shared" si="103"/>
        <v/>
      </c>
      <c r="K134" s="54" t="str">
        <f t="shared" si="103"/>
        <v/>
      </c>
      <c r="L134" s="54" t="str">
        <f t="shared" si="103"/>
        <v/>
      </c>
      <c r="M134" s="54" t="str">
        <f t="shared" si="103"/>
        <v/>
      </c>
      <c r="N134" s="54" t="str">
        <f t="shared" si="103"/>
        <v/>
      </c>
      <c r="O134" s="54" t="str">
        <f t="shared" si="103"/>
        <v/>
      </c>
      <c r="P134" s="54" t="str">
        <f t="shared" si="103"/>
        <v/>
      </c>
      <c r="Q134" s="54" t="str">
        <f t="shared" si="103"/>
        <v/>
      </c>
      <c r="R134" s="54" t="str">
        <f t="shared" si="103"/>
        <v/>
      </c>
      <c r="S134" s="54" t="str">
        <f t="shared" si="103"/>
        <v/>
      </c>
      <c r="T134" s="54" t="str">
        <f t="shared" si="103"/>
        <v/>
      </c>
      <c r="U134" s="54" t="str">
        <f t="shared" si="103"/>
        <v/>
      </c>
      <c r="V134" s="54" t="str">
        <f t="shared" si="103"/>
        <v/>
      </c>
      <c r="W134" s="54" t="str">
        <f t="shared" si="103"/>
        <v/>
      </c>
      <c r="X134" s="54" t="str">
        <f t="shared" si="103"/>
        <v/>
      </c>
      <c r="Y134" s="54" t="str">
        <f t="shared" si="103"/>
        <v/>
      </c>
      <c r="Z134" s="55" t="str">
        <f t="shared" si="103"/>
        <v/>
      </c>
      <c r="AA134" s="53" t="str">
        <f t="shared" si="82"/>
        <v/>
      </c>
      <c r="AB134" s="52" t="str">
        <f t="shared" si="80"/>
        <v/>
      </c>
      <c r="AC134" s="13"/>
    </row>
    <row r="135" spans="1:29">
      <c r="A135" s="167" t="str">
        <f t="shared" ref="A135:Z135" si="104">IF($AD98&gt;0,INDEX(A$75:A$107,$AD98),"")</f>
        <v/>
      </c>
      <c r="B135" s="52" t="str">
        <f t="shared" si="104"/>
        <v/>
      </c>
      <c r="C135" s="52" t="str">
        <f t="shared" si="104"/>
        <v/>
      </c>
      <c r="D135" s="54" t="str">
        <f t="shared" si="104"/>
        <v/>
      </c>
      <c r="E135" s="54" t="str">
        <f t="shared" si="104"/>
        <v/>
      </c>
      <c r="F135" s="54" t="str">
        <f t="shared" si="104"/>
        <v/>
      </c>
      <c r="G135" s="54" t="str">
        <f t="shared" si="104"/>
        <v/>
      </c>
      <c r="H135" s="54" t="str">
        <f t="shared" si="104"/>
        <v/>
      </c>
      <c r="I135" s="54" t="str">
        <f t="shared" si="104"/>
        <v/>
      </c>
      <c r="J135" s="54" t="str">
        <f t="shared" si="104"/>
        <v/>
      </c>
      <c r="K135" s="54" t="str">
        <f t="shared" si="104"/>
        <v/>
      </c>
      <c r="L135" s="54" t="str">
        <f t="shared" si="104"/>
        <v/>
      </c>
      <c r="M135" s="54" t="str">
        <f t="shared" si="104"/>
        <v/>
      </c>
      <c r="N135" s="54" t="str">
        <f t="shared" si="104"/>
        <v/>
      </c>
      <c r="O135" s="54" t="str">
        <f t="shared" si="104"/>
        <v/>
      </c>
      <c r="P135" s="54" t="str">
        <f t="shared" si="104"/>
        <v/>
      </c>
      <c r="Q135" s="54" t="str">
        <f t="shared" si="104"/>
        <v/>
      </c>
      <c r="R135" s="54" t="str">
        <f t="shared" si="104"/>
        <v/>
      </c>
      <c r="S135" s="54" t="str">
        <f t="shared" si="104"/>
        <v/>
      </c>
      <c r="T135" s="54" t="str">
        <f t="shared" si="104"/>
        <v/>
      </c>
      <c r="U135" s="54" t="str">
        <f t="shared" si="104"/>
        <v/>
      </c>
      <c r="V135" s="54" t="str">
        <f t="shared" si="104"/>
        <v/>
      </c>
      <c r="W135" s="54" t="str">
        <f t="shared" si="104"/>
        <v/>
      </c>
      <c r="X135" s="54" t="str">
        <f t="shared" si="104"/>
        <v/>
      </c>
      <c r="Y135" s="54" t="str">
        <f t="shared" si="104"/>
        <v/>
      </c>
      <c r="Z135" s="55" t="str">
        <f t="shared" si="104"/>
        <v/>
      </c>
      <c r="AA135" s="53" t="str">
        <f t="shared" si="82"/>
        <v/>
      </c>
      <c r="AB135" s="52" t="str">
        <f t="shared" si="80"/>
        <v/>
      </c>
      <c r="AC135" s="13"/>
    </row>
    <row r="136" spans="1:29">
      <c r="A136" s="167" t="str">
        <f t="shared" ref="A136:Z136" si="105">IF($AD99&gt;0,INDEX(A$75:A$107,$AD99),"")</f>
        <v/>
      </c>
      <c r="B136" s="52" t="str">
        <f t="shared" si="105"/>
        <v/>
      </c>
      <c r="C136" s="52" t="str">
        <f t="shared" si="105"/>
        <v/>
      </c>
      <c r="D136" s="54" t="str">
        <f t="shared" si="105"/>
        <v/>
      </c>
      <c r="E136" s="54" t="str">
        <f t="shared" si="105"/>
        <v/>
      </c>
      <c r="F136" s="54" t="str">
        <f t="shared" si="105"/>
        <v/>
      </c>
      <c r="G136" s="54" t="str">
        <f t="shared" si="105"/>
        <v/>
      </c>
      <c r="H136" s="54" t="str">
        <f t="shared" si="105"/>
        <v/>
      </c>
      <c r="I136" s="54" t="str">
        <f t="shared" si="105"/>
        <v/>
      </c>
      <c r="J136" s="54" t="str">
        <f t="shared" si="105"/>
        <v/>
      </c>
      <c r="K136" s="54" t="str">
        <f t="shared" si="105"/>
        <v/>
      </c>
      <c r="L136" s="54" t="str">
        <f t="shared" si="105"/>
        <v/>
      </c>
      <c r="M136" s="54" t="str">
        <f t="shared" si="105"/>
        <v/>
      </c>
      <c r="N136" s="54" t="str">
        <f t="shared" si="105"/>
        <v/>
      </c>
      <c r="O136" s="54" t="str">
        <f t="shared" si="105"/>
        <v/>
      </c>
      <c r="P136" s="54" t="str">
        <f t="shared" si="105"/>
        <v/>
      </c>
      <c r="Q136" s="54" t="str">
        <f t="shared" si="105"/>
        <v/>
      </c>
      <c r="R136" s="54" t="str">
        <f t="shared" si="105"/>
        <v/>
      </c>
      <c r="S136" s="54" t="str">
        <f t="shared" si="105"/>
        <v/>
      </c>
      <c r="T136" s="54" t="str">
        <f t="shared" si="105"/>
        <v/>
      </c>
      <c r="U136" s="54" t="str">
        <f t="shared" si="105"/>
        <v/>
      </c>
      <c r="V136" s="54" t="str">
        <f t="shared" si="105"/>
        <v/>
      </c>
      <c r="W136" s="54" t="str">
        <f t="shared" si="105"/>
        <v/>
      </c>
      <c r="X136" s="54" t="str">
        <f t="shared" si="105"/>
        <v/>
      </c>
      <c r="Y136" s="54" t="str">
        <f t="shared" si="105"/>
        <v/>
      </c>
      <c r="Z136" s="55" t="str">
        <f t="shared" si="105"/>
        <v/>
      </c>
      <c r="AA136" s="53" t="str">
        <f>IF(AA135&lt;ScoredBoats,AA135+1,"")</f>
        <v/>
      </c>
      <c r="AB136" s="52" t="str">
        <f t="shared" si="80"/>
        <v/>
      </c>
      <c r="AC136" s="13"/>
    </row>
    <row r="137" spans="1:29">
      <c r="A137" s="167" t="str">
        <f t="shared" ref="A137:Z137" si="106">IF($AD100&gt;0,INDEX(A$75:A$107,$AD100),"")</f>
        <v/>
      </c>
      <c r="B137" s="52" t="str">
        <f t="shared" si="106"/>
        <v/>
      </c>
      <c r="C137" s="52" t="str">
        <f t="shared" si="106"/>
        <v/>
      </c>
      <c r="D137" s="54" t="str">
        <f t="shared" si="106"/>
        <v/>
      </c>
      <c r="E137" s="54" t="str">
        <f t="shared" si="106"/>
        <v/>
      </c>
      <c r="F137" s="54" t="str">
        <f t="shared" si="106"/>
        <v/>
      </c>
      <c r="G137" s="54" t="str">
        <f t="shared" si="106"/>
        <v/>
      </c>
      <c r="H137" s="54" t="str">
        <f t="shared" si="106"/>
        <v/>
      </c>
      <c r="I137" s="54" t="str">
        <f t="shared" si="106"/>
        <v/>
      </c>
      <c r="J137" s="54" t="str">
        <f t="shared" si="106"/>
        <v/>
      </c>
      <c r="K137" s="54" t="str">
        <f t="shared" si="106"/>
        <v/>
      </c>
      <c r="L137" s="54" t="str">
        <f t="shared" si="106"/>
        <v/>
      </c>
      <c r="M137" s="54" t="str">
        <f t="shared" si="106"/>
        <v/>
      </c>
      <c r="N137" s="54" t="str">
        <f t="shared" si="106"/>
        <v/>
      </c>
      <c r="O137" s="54" t="str">
        <f t="shared" si="106"/>
        <v/>
      </c>
      <c r="P137" s="54" t="str">
        <f t="shared" si="106"/>
        <v/>
      </c>
      <c r="Q137" s="54" t="str">
        <f t="shared" si="106"/>
        <v/>
      </c>
      <c r="R137" s="54" t="str">
        <f t="shared" si="106"/>
        <v/>
      </c>
      <c r="S137" s="54" t="str">
        <f t="shared" si="106"/>
        <v/>
      </c>
      <c r="T137" s="54" t="str">
        <f t="shared" si="106"/>
        <v/>
      </c>
      <c r="U137" s="54" t="str">
        <f t="shared" si="106"/>
        <v/>
      </c>
      <c r="V137" s="54" t="str">
        <f t="shared" si="106"/>
        <v/>
      </c>
      <c r="W137" s="54" t="str">
        <f t="shared" si="106"/>
        <v/>
      </c>
      <c r="X137" s="54" t="str">
        <f t="shared" si="106"/>
        <v/>
      </c>
      <c r="Y137" s="54" t="str">
        <f t="shared" si="106"/>
        <v/>
      </c>
      <c r="Z137" s="55" t="str">
        <f t="shared" si="106"/>
        <v/>
      </c>
      <c r="AA137" s="53" t="str">
        <f t="shared" ref="AA137:AA145" si="107">IF(AA136&lt;ScoredBoats,AA136+1,"")</f>
        <v/>
      </c>
      <c r="AB137" s="52" t="str">
        <f t="shared" si="80"/>
        <v/>
      </c>
      <c r="AC137" s="13"/>
    </row>
    <row r="138" spans="1:29">
      <c r="A138" s="167" t="str">
        <f t="shared" ref="A138:Z138" si="108">IF($AD101&gt;0,INDEX(A$75:A$107,$AD101),"")</f>
        <v/>
      </c>
      <c r="B138" s="52" t="str">
        <f t="shared" si="108"/>
        <v/>
      </c>
      <c r="C138" s="52" t="str">
        <f t="shared" si="108"/>
        <v/>
      </c>
      <c r="D138" s="54" t="str">
        <f t="shared" si="108"/>
        <v/>
      </c>
      <c r="E138" s="54" t="str">
        <f t="shared" si="108"/>
        <v/>
      </c>
      <c r="F138" s="54" t="str">
        <f t="shared" si="108"/>
        <v/>
      </c>
      <c r="G138" s="54" t="str">
        <f t="shared" si="108"/>
        <v/>
      </c>
      <c r="H138" s="54" t="str">
        <f t="shared" si="108"/>
        <v/>
      </c>
      <c r="I138" s="54" t="str">
        <f t="shared" si="108"/>
        <v/>
      </c>
      <c r="J138" s="54" t="str">
        <f t="shared" si="108"/>
        <v/>
      </c>
      <c r="K138" s="54" t="str">
        <f t="shared" si="108"/>
        <v/>
      </c>
      <c r="L138" s="54" t="str">
        <f t="shared" si="108"/>
        <v/>
      </c>
      <c r="M138" s="54" t="str">
        <f t="shared" si="108"/>
        <v/>
      </c>
      <c r="N138" s="54" t="str">
        <f t="shared" si="108"/>
        <v/>
      </c>
      <c r="O138" s="54" t="str">
        <f t="shared" si="108"/>
        <v/>
      </c>
      <c r="P138" s="54" t="str">
        <f t="shared" si="108"/>
        <v/>
      </c>
      <c r="Q138" s="54" t="str">
        <f t="shared" si="108"/>
        <v/>
      </c>
      <c r="R138" s="54" t="str">
        <f t="shared" si="108"/>
        <v/>
      </c>
      <c r="S138" s="54" t="str">
        <f t="shared" si="108"/>
        <v/>
      </c>
      <c r="T138" s="54" t="str">
        <f t="shared" si="108"/>
        <v/>
      </c>
      <c r="U138" s="54" t="str">
        <f t="shared" si="108"/>
        <v/>
      </c>
      <c r="V138" s="54" t="str">
        <f t="shared" si="108"/>
        <v/>
      </c>
      <c r="W138" s="54" t="str">
        <f t="shared" si="108"/>
        <v/>
      </c>
      <c r="X138" s="54" t="str">
        <f t="shared" si="108"/>
        <v/>
      </c>
      <c r="Y138" s="54" t="str">
        <f t="shared" si="108"/>
        <v/>
      </c>
      <c r="Z138" s="55" t="str">
        <f t="shared" si="108"/>
        <v/>
      </c>
      <c r="AA138" s="53" t="str">
        <f t="shared" si="107"/>
        <v/>
      </c>
      <c r="AB138" s="52" t="str">
        <f t="shared" si="80"/>
        <v/>
      </c>
      <c r="AC138" s="13"/>
    </row>
    <row r="139" spans="1:29">
      <c r="A139" s="167" t="str">
        <f t="shared" ref="A139:Z139" si="109">IF($AD102&gt;0,INDEX(A$75:A$107,$AD102),"")</f>
        <v/>
      </c>
      <c r="B139" s="52" t="str">
        <f t="shared" si="109"/>
        <v/>
      </c>
      <c r="C139" s="52" t="str">
        <f t="shared" si="109"/>
        <v/>
      </c>
      <c r="D139" s="54" t="str">
        <f t="shared" si="109"/>
        <v/>
      </c>
      <c r="E139" s="54" t="str">
        <f t="shared" si="109"/>
        <v/>
      </c>
      <c r="F139" s="54" t="str">
        <f t="shared" si="109"/>
        <v/>
      </c>
      <c r="G139" s="54" t="str">
        <f t="shared" si="109"/>
        <v/>
      </c>
      <c r="H139" s="54" t="str">
        <f t="shared" si="109"/>
        <v/>
      </c>
      <c r="I139" s="54" t="str">
        <f t="shared" si="109"/>
        <v/>
      </c>
      <c r="J139" s="54" t="str">
        <f t="shared" si="109"/>
        <v/>
      </c>
      <c r="K139" s="54" t="str">
        <f t="shared" si="109"/>
        <v/>
      </c>
      <c r="L139" s="54" t="str">
        <f t="shared" si="109"/>
        <v/>
      </c>
      <c r="M139" s="54" t="str">
        <f t="shared" si="109"/>
        <v/>
      </c>
      <c r="N139" s="54" t="str">
        <f t="shared" si="109"/>
        <v/>
      </c>
      <c r="O139" s="54" t="str">
        <f t="shared" si="109"/>
        <v/>
      </c>
      <c r="P139" s="54" t="str">
        <f t="shared" si="109"/>
        <v/>
      </c>
      <c r="Q139" s="54" t="str">
        <f t="shared" si="109"/>
        <v/>
      </c>
      <c r="R139" s="54" t="str">
        <f t="shared" si="109"/>
        <v/>
      </c>
      <c r="S139" s="54" t="str">
        <f t="shared" si="109"/>
        <v/>
      </c>
      <c r="T139" s="54" t="str">
        <f t="shared" si="109"/>
        <v/>
      </c>
      <c r="U139" s="54" t="str">
        <f t="shared" si="109"/>
        <v/>
      </c>
      <c r="V139" s="54" t="str">
        <f t="shared" si="109"/>
        <v/>
      </c>
      <c r="W139" s="54" t="str">
        <f t="shared" si="109"/>
        <v/>
      </c>
      <c r="X139" s="54" t="str">
        <f t="shared" si="109"/>
        <v/>
      </c>
      <c r="Y139" s="54" t="str">
        <f t="shared" si="109"/>
        <v/>
      </c>
      <c r="Z139" s="55" t="str">
        <f t="shared" si="109"/>
        <v/>
      </c>
      <c r="AA139" s="53" t="str">
        <f t="shared" si="107"/>
        <v/>
      </c>
      <c r="AB139" s="52" t="str">
        <f t="shared" si="80"/>
        <v/>
      </c>
      <c r="AC139" s="13"/>
    </row>
    <row r="140" spans="1:29">
      <c r="A140" s="167" t="str">
        <f t="shared" ref="A140:Z140" si="110">IF($AD103&gt;0,INDEX(A$75:A$107,$AD103),"")</f>
        <v/>
      </c>
      <c r="B140" s="52" t="str">
        <f t="shared" si="110"/>
        <v/>
      </c>
      <c r="C140" s="52" t="str">
        <f t="shared" si="110"/>
        <v/>
      </c>
      <c r="D140" s="54" t="str">
        <f t="shared" si="110"/>
        <v/>
      </c>
      <c r="E140" s="54" t="str">
        <f t="shared" si="110"/>
        <v/>
      </c>
      <c r="F140" s="54" t="str">
        <f t="shared" si="110"/>
        <v/>
      </c>
      <c r="G140" s="54" t="str">
        <f t="shared" si="110"/>
        <v/>
      </c>
      <c r="H140" s="54" t="str">
        <f t="shared" si="110"/>
        <v/>
      </c>
      <c r="I140" s="54" t="str">
        <f t="shared" si="110"/>
        <v/>
      </c>
      <c r="J140" s="54" t="str">
        <f t="shared" si="110"/>
        <v/>
      </c>
      <c r="K140" s="54" t="str">
        <f t="shared" si="110"/>
        <v/>
      </c>
      <c r="L140" s="54" t="str">
        <f t="shared" si="110"/>
        <v/>
      </c>
      <c r="M140" s="54" t="str">
        <f t="shared" si="110"/>
        <v/>
      </c>
      <c r="N140" s="54" t="str">
        <f t="shared" si="110"/>
        <v/>
      </c>
      <c r="O140" s="54" t="str">
        <f t="shared" si="110"/>
        <v/>
      </c>
      <c r="P140" s="54" t="str">
        <f t="shared" si="110"/>
        <v/>
      </c>
      <c r="Q140" s="54" t="str">
        <f t="shared" si="110"/>
        <v/>
      </c>
      <c r="R140" s="54" t="str">
        <f t="shared" si="110"/>
        <v/>
      </c>
      <c r="S140" s="54" t="str">
        <f t="shared" si="110"/>
        <v/>
      </c>
      <c r="T140" s="54" t="str">
        <f t="shared" si="110"/>
        <v/>
      </c>
      <c r="U140" s="54" t="str">
        <f t="shared" si="110"/>
        <v/>
      </c>
      <c r="V140" s="54" t="str">
        <f t="shared" si="110"/>
        <v/>
      </c>
      <c r="W140" s="54" t="str">
        <f t="shared" si="110"/>
        <v/>
      </c>
      <c r="X140" s="54" t="str">
        <f t="shared" si="110"/>
        <v/>
      </c>
      <c r="Y140" s="54" t="str">
        <f t="shared" si="110"/>
        <v/>
      </c>
      <c r="Z140" s="55" t="str">
        <f t="shared" si="110"/>
        <v/>
      </c>
      <c r="AA140" s="53" t="str">
        <f t="shared" si="107"/>
        <v/>
      </c>
      <c r="AB140" s="52" t="str">
        <f t="shared" si="80"/>
        <v/>
      </c>
      <c r="AC140" s="13"/>
    </row>
    <row r="141" spans="1:29">
      <c r="A141" s="167" t="str">
        <f t="shared" ref="A141:Z141" si="111">IF($AD104&gt;0,INDEX(A$75:A$107,$AD104),"")</f>
        <v/>
      </c>
      <c r="B141" s="52" t="str">
        <f t="shared" si="111"/>
        <v/>
      </c>
      <c r="C141" s="52" t="str">
        <f t="shared" si="111"/>
        <v/>
      </c>
      <c r="D141" s="54" t="str">
        <f t="shared" si="111"/>
        <v/>
      </c>
      <c r="E141" s="54" t="str">
        <f t="shared" si="111"/>
        <v/>
      </c>
      <c r="F141" s="54" t="str">
        <f t="shared" si="111"/>
        <v/>
      </c>
      <c r="G141" s="54" t="str">
        <f t="shared" si="111"/>
        <v/>
      </c>
      <c r="H141" s="54" t="str">
        <f t="shared" si="111"/>
        <v/>
      </c>
      <c r="I141" s="54" t="str">
        <f t="shared" si="111"/>
        <v/>
      </c>
      <c r="J141" s="54" t="str">
        <f t="shared" si="111"/>
        <v/>
      </c>
      <c r="K141" s="54" t="str">
        <f t="shared" si="111"/>
        <v/>
      </c>
      <c r="L141" s="54" t="str">
        <f t="shared" si="111"/>
        <v/>
      </c>
      <c r="M141" s="54" t="str">
        <f t="shared" si="111"/>
        <v/>
      </c>
      <c r="N141" s="54" t="str">
        <f t="shared" si="111"/>
        <v/>
      </c>
      <c r="O141" s="54" t="str">
        <f t="shared" si="111"/>
        <v/>
      </c>
      <c r="P141" s="54" t="str">
        <f t="shared" si="111"/>
        <v/>
      </c>
      <c r="Q141" s="54" t="str">
        <f t="shared" si="111"/>
        <v/>
      </c>
      <c r="R141" s="54" t="str">
        <f t="shared" si="111"/>
        <v/>
      </c>
      <c r="S141" s="54" t="str">
        <f t="shared" si="111"/>
        <v/>
      </c>
      <c r="T141" s="54" t="str">
        <f t="shared" si="111"/>
        <v/>
      </c>
      <c r="U141" s="54" t="str">
        <f t="shared" si="111"/>
        <v/>
      </c>
      <c r="V141" s="54" t="str">
        <f t="shared" si="111"/>
        <v/>
      </c>
      <c r="W141" s="54" t="str">
        <f t="shared" si="111"/>
        <v/>
      </c>
      <c r="X141" s="54" t="str">
        <f t="shared" si="111"/>
        <v/>
      </c>
      <c r="Y141" s="54" t="str">
        <f t="shared" si="111"/>
        <v/>
      </c>
      <c r="Z141" s="55" t="str">
        <f t="shared" si="111"/>
        <v/>
      </c>
      <c r="AA141" s="53" t="str">
        <f t="shared" si="107"/>
        <v/>
      </c>
      <c r="AB141" s="52" t="str">
        <f t="shared" si="80"/>
        <v/>
      </c>
      <c r="AC141" s="13"/>
    </row>
    <row r="142" spans="1:29">
      <c r="A142" s="167" t="str">
        <f t="shared" ref="A142:Z142" si="112">IF($AD105&gt;0,INDEX(A$75:A$107,$AD105),"")</f>
        <v/>
      </c>
      <c r="B142" s="52" t="str">
        <f t="shared" si="112"/>
        <v/>
      </c>
      <c r="C142" s="52" t="str">
        <f t="shared" si="112"/>
        <v/>
      </c>
      <c r="D142" s="54" t="str">
        <f t="shared" si="112"/>
        <v/>
      </c>
      <c r="E142" s="54" t="str">
        <f t="shared" si="112"/>
        <v/>
      </c>
      <c r="F142" s="54" t="str">
        <f t="shared" si="112"/>
        <v/>
      </c>
      <c r="G142" s="54" t="str">
        <f t="shared" si="112"/>
        <v/>
      </c>
      <c r="H142" s="54" t="str">
        <f t="shared" si="112"/>
        <v/>
      </c>
      <c r="I142" s="54" t="str">
        <f t="shared" si="112"/>
        <v/>
      </c>
      <c r="J142" s="54" t="str">
        <f t="shared" si="112"/>
        <v/>
      </c>
      <c r="K142" s="54" t="str">
        <f t="shared" si="112"/>
        <v/>
      </c>
      <c r="L142" s="54" t="str">
        <f t="shared" si="112"/>
        <v/>
      </c>
      <c r="M142" s="54" t="str">
        <f t="shared" si="112"/>
        <v/>
      </c>
      <c r="N142" s="54" t="str">
        <f t="shared" si="112"/>
        <v/>
      </c>
      <c r="O142" s="54" t="str">
        <f t="shared" si="112"/>
        <v/>
      </c>
      <c r="P142" s="54" t="str">
        <f t="shared" si="112"/>
        <v/>
      </c>
      <c r="Q142" s="54" t="str">
        <f t="shared" si="112"/>
        <v/>
      </c>
      <c r="R142" s="54" t="str">
        <f t="shared" si="112"/>
        <v/>
      </c>
      <c r="S142" s="54" t="str">
        <f t="shared" si="112"/>
        <v/>
      </c>
      <c r="T142" s="54" t="str">
        <f t="shared" si="112"/>
        <v/>
      </c>
      <c r="U142" s="54" t="str">
        <f t="shared" si="112"/>
        <v/>
      </c>
      <c r="V142" s="54" t="str">
        <f t="shared" si="112"/>
        <v/>
      </c>
      <c r="W142" s="54" t="str">
        <f t="shared" si="112"/>
        <v/>
      </c>
      <c r="X142" s="54" t="str">
        <f t="shared" si="112"/>
        <v/>
      </c>
      <c r="Y142" s="54" t="str">
        <f t="shared" si="112"/>
        <v/>
      </c>
      <c r="Z142" s="55" t="str">
        <f t="shared" si="112"/>
        <v/>
      </c>
      <c r="AA142" s="53" t="str">
        <f t="shared" si="107"/>
        <v/>
      </c>
      <c r="AB142" s="52" t="str">
        <f t="shared" si="80"/>
        <v/>
      </c>
      <c r="AC142" s="13"/>
    </row>
    <row r="143" spans="1:29">
      <c r="A143" s="167" t="str">
        <f t="shared" ref="A143:Z143" si="113">IF($AD106&gt;0,INDEX(A$75:A$107,$AD106),"")</f>
        <v/>
      </c>
      <c r="B143" s="52" t="str">
        <f t="shared" si="113"/>
        <v/>
      </c>
      <c r="C143" s="52" t="str">
        <f t="shared" si="113"/>
        <v/>
      </c>
      <c r="D143" s="54" t="str">
        <f t="shared" si="113"/>
        <v/>
      </c>
      <c r="E143" s="54" t="str">
        <f t="shared" si="113"/>
        <v/>
      </c>
      <c r="F143" s="54" t="str">
        <f t="shared" si="113"/>
        <v/>
      </c>
      <c r="G143" s="54" t="str">
        <f t="shared" si="113"/>
        <v/>
      </c>
      <c r="H143" s="54" t="str">
        <f t="shared" si="113"/>
        <v/>
      </c>
      <c r="I143" s="54" t="str">
        <f t="shared" si="113"/>
        <v/>
      </c>
      <c r="J143" s="54" t="str">
        <f t="shared" si="113"/>
        <v/>
      </c>
      <c r="K143" s="54" t="str">
        <f t="shared" si="113"/>
        <v/>
      </c>
      <c r="L143" s="54" t="str">
        <f t="shared" si="113"/>
        <v/>
      </c>
      <c r="M143" s="54" t="str">
        <f t="shared" si="113"/>
        <v/>
      </c>
      <c r="N143" s="54" t="str">
        <f t="shared" si="113"/>
        <v/>
      </c>
      <c r="O143" s="54" t="str">
        <f t="shared" si="113"/>
        <v/>
      </c>
      <c r="P143" s="54" t="str">
        <f t="shared" si="113"/>
        <v/>
      </c>
      <c r="Q143" s="54" t="str">
        <f t="shared" si="113"/>
        <v/>
      </c>
      <c r="R143" s="54" t="str">
        <f t="shared" si="113"/>
        <v/>
      </c>
      <c r="S143" s="54" t="str">
        <f t="shared" si="113"/>
        <v/>
      </c>
      <c r="T143" s="54" t="str">
        <f t="shared" si="113"/>
        <v/>
      </c>
      <c r="U143" s="54" t="str">
        <f t="shared" si="113"/>
        <v/>
      </c>
      <c r="V143" s="54" t="str">
        <f t="shared" si="113"/>
        <v/>
      </c>
      <c r="W143" s="54" t="str">
        <f t="shared" si="113"/>
        <v/>
      </c>
      <c r="X143" s="54" t="str">
        <f t="shared" si="113"/>
        <v/>
      </c>
      <c r="Y143" s="54" t="str">
        <f t="shared" si="113"/>
        <v/>
      </c>
      <c r="Z143" s="55" t="str">
        <f t="shared" si="113"/>
        <v/>
      </c>
      <c r="AA143" s="53" t="str">
        <f t="shared" si="107"/>
        <v/>
      </c>
      <c r="AB143" s="52" t="str">
        <f t="shared" si="80"/>
        <v/>
      </c>
      <c r="AC143" s="13"/>
    </row>
    <row r="144" spans="1:29">
      <c r="A144" s="167" t="str">
        <f t="shared" ref="A144:Z144" si="114">IF($AD107&gt;0,INDEX(A$75:A$107,$AD107),"")</f>
        <v/>
      </c>
      <c r="B144" s="52" t="str">
        <f t="shared" si="114"/>
        <v/>
      </c>
      <c r="C144" s="52" t="str">
        <f t="shared" si="114"/>
        <v/>
      </c>
      <c r="D144" s="54" t="str">
        <f t="shared" si="114"/>
        <v/>
      </c>
      <c r="E144" s="54" t="str">
        <f t="shared" si="114"/>
        <v/>
      </c>
      <c r="F144" s="54" t="str">
        <f t="shared" si="114"/>
        <v/>
      </c>
      <c r="G144" s="54" t="str">
        <f t="shared" si="114"/>
        <v/>
      </c>
      <c r="H144" s="54" t="str">
        <f t="shared" si="114"/>
        <v/>
      </c>
      <c r="I144" s="54" t="str">
        <f t="shared" si="114"/>
        <v/>
      </c>
      <c r="J144" s="54" t="str">
        <f t="shared" si="114"/>
        <v/>
      </c>
      <c r="K144" s="54" t="str">
        <f t="shared" si="114"/>
        <v/>
      </c>
      <c r="L144" s="54" t="str">
        <f t="shared" si="114"/>
        <v/>
      </c>
      <c r="M144" s="54" t="str">
        <f t="shared" si="114"/>
        <v/>
      </c>
      <c r="N144" s="54" t="str">
        <f t="shared" si="114"/>
        <v/>
      </c>
      <c r="O144" s="54" t="str">
        <f t="shared" si="114"/>
        <v/>
      </c>
      <c r="P144" s="54" t="str">
        <f t="shared" si="114"/>
        <v/>
      </c>
      <c r="Q144" s="54" t="str">
        <f t="shared" si="114"/>
        <v/>
      </c>
      <c r="R144" s="54" t="str">
        <f t="shared" si="114"/>
        <v/>
      </c>
      <c r="S144" s="54" t="str">
        <f t="shared" si="114"/>
        <v/>
      </c>
      <c r="T144" s="54" t="str">
        <f t="shared" si="114"/>
        <v/>
      </c>
      <c r="U144" s="54" t="str">
        <f t="shared" si="114"/>
        <v/>
      </c>
      <c r="V144" s="54" t="str">
        <f t="shared" si="114"/>
        <v/>
      </c>
      <c r="W144" s="54" t="str">
        <f t="shared" si="114"/>
        <v/>
      </c>
      <c r="X144" s="54" t="str">
        <f t="shared" si="114"/>
        <v/>
      </c>
      <c r="Y144" s="54" t="str">
        <f t="shared" si="114"/>
        <v/>
      </c>
      <c r="Z144" s="55" t="str">
        <f t="shared" si="114"/>
        <v/>
      </c>
      <c r="AA144" s="53" t="str">
        <f t="shared" si="107"/>
        <v/>
      </c>
      <c r="AB144" s="52" t="str">
        <f t="shared" si="80"/>
        <v/>
      </c>
      <c r="AC144" s="13"/>
    </row>
    <row r="145" spans="1:29">
      <c r="A145" s="167" t="str">
        <f t="shared" ref="A145:Z145" si="115">IF($AD108&gt;0,INDEX(A$75:A$107,$AD108),"")</f>
        <v/>
      </c>
      <c r="B145" s="52" t="str">
        <f t="shared" si="115"/>
        <v/>
      </c>
      <c r="C145" s="52" t="str">
        <f t="shared" si="115"/>
        <v/>
      </c>
      <c r="D145" s="54" t="str">
        <f t="shared" si="115"/>
        <v/>
      </c>
      <c r="E145" s="54" t="str">
        <f t="shared" si="115"/>
        <v/>
      </c>
      <c r="F145" s="54" t="str">
        <f t="shared" si="115"/>
        <v/>
      </c>
      <c r="G145" s="54" t="str">
        <f t="shared" si="115"/>
        <v/>
      </c>
      <c r="H145" s="54" t="str">
        <f t="shared" si="115"/>
        <v/>
      </c>
      <c r="I145" s="54" t="str">
        <f t="shared" si="115"/>
        <v/>
      </c>
      <c r="J145" s="54" t="str">
        <f t="shared" si="115"/>
        <v/>
      </c>
      <c r="K145" s="54" t="str">
        <f t="shared" si="115"/>
        <v/>
      </c>
      <c r="L145" s="54" t="str">
        <f t="shared" si="115"/>
        <v/>
      </c>
      <c r="M145" s="54" t="str">
        <f t="shared" si="115"/>
        <v/>
      </c>
      <c r="N145" s="54" t="str">
        <f t="shared" si="115"/>
        <v/>
      </c>
      <c r="O145" s="54" t="str">
        <f t="shared" si="115"/>
        <v/>
      </c>
      <c r="P145" s="54" t="str">
        <f t="shared" si="115"/>
        <v/>
      </c>
      <c r="Q145" s="54" t="str">
        <f t="shared" si="115"/>
        <v/>
      </c>
      <c r="R145" s="54" t="str">
        <f t="shared" si="115"/>
        <v/>
      </c>
      <c r="S145" s="54" t="str">
        <f t="shared" si="115"/>
        <v/>
      </c>
      <c r="T145" s="54" t="str">
        <f t="shared" si="115"/>
        <v/>
      </c>
      <c r="U145" s="54" t="str">
        <f t="shared" si="115"/>
        <v/>
      </c>
      <c r="V145" s="54" t="str">
        <f t="shared" si="115"/>
        <v/>
      </c>
      <c r="W145" s="54" t="str">
        <f t="shared" si="115"/>
        <v/>
      </c>
      <c r="X145" s="54" t="str">
        <f t="shared" si="115"/>
        <v/>
      </c>
      <c r="Y145" s="54" t="str">
        <f t="shared" si="115"/>
        <v/>
      </c>
      <c r="Z145" s="55" t="str">
        <f t="shared" si="115"/>
        <v/>
      </c>
      <c r="AA145" s="53" t="str">
        <f t="shared" si="107"/>
        <v/>
      </c>
      <c r="AB145" s="52" t="str">
        <f t="shared" si="80"/>
        <v/>
      </c>
      <c r="AC145" s="13"/>
    </row>
    <row r="146" spans="1:29">
      <c r="B146"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6157" r:id="rId3" name="TextBox1"/>
  </controls>
</worksheet>
</file>

<file path=xl/worksheets/sheet11.xml><?xml version="1.0" encoding="utf-8"?>
<worksheet xmlns="http://schemas.openxmlformats.org/spreadsheetml/2006/main" xmlns:r="http://schemas.openxmlformats.org/officeDocument/2006/relationships">
  <sheetPr codeName="Sheet8"/>
  <dimension ref="A1:T51"/>
  <sheetViews>
    <sheetView workbookViewId="0"/>
  </sheetViews>
  <sheetFormatPr defaultRowHeight="12.9"/>
  <sheetData>
    <row r="1" spans="1:20" ht="15.65">
      <c r="A1" s="154" t="s">
        <v>116</v>
      </c>
    </row>
    <row r="2" spans="1:20" ht="13.6">
      <c r="A2" s="145" t="s">
        <v>117</v>
      </c>
    </row>
    <row r="3" spans="1:20" ht="13.6">
      <c r="A3" s="145"/>
    </row>
    <row r="4" spans="1:20">
      <c r="A4" t="s">
        <v>128</v>
      </c>
    </row>
    <row r="5" spans="1:20">
      <c r="A5" t="s">
        <v>129</v>
      </c>
    </row>
    <row r="7" spans="1:20">
      <c r="A7" t="s">
        <v>172</v>
      </c>
    </row>
    <row r="8" spans="1:20">
      <c r="A8" t="s">
        <v>173</v>
      </c>
    </row>
    <row r="11" spans="1:20">
      <c r="A11" s="168"/>
      <c r="B11" s="168" t="s">
        <v>68</v>
      </c>
      <c r="C11" s="168"/>
      <c r="D11" s="168"/>
      <c r="E11" s="168"/>
      <c r="F11" s="168"/>
      <c r="G11" s="168"/>
      <c r="H11" s="168"/>
      <c r="I11" s="168"/>
      <c r="J11" s="168"/>
      <c r="K11" s="168"/>
      <c r="L11" s="168"/>
      <c r="M11" s="168"/>
      <c r="N11" s="168"/>
      <c r="O11" s="168"/>
      <c r="P11" s="168"/>
      <c r="Q11" s="168"/>
      <c r="R11" s="168"/>
      <c r="S11" s="168"/>
    </row>
    <row r="12" spans="1:20" s="133" customFormat="1">
      <c r="A12" s="168" t="s">
        <v>114</v>
      </c>
      <c r="B12" s="169">
        <v>1</v>
      </c>
      <c r="C12" s="169">
        <f t="shared" ref="C12:S12" si="0">B12+1</f>
        <v>2</v>
      </c>
      <c r="D12" s="169">
        <f t="shared" si="0"/>
        <v>3</v>
      </c>
      <c r="E12" s="169">
        <f t="shared" si="0"/>
        <v>4</v>
      </c>
      <c r="F12" s="169">
        <f t="shared" si="0"/>
        <v>5</v>
      </c>
      <c r="G12" s="169">
        <f t="shared" si="0"/>
        <v>6</v>
      </c>
      <c r="H12" s="169">
        <f t="shared" si="0"/>
        <v>7</v>
      </c>
      <c r="I12" s="169">
        <f t="shared" si="0"/>
        <v>8</v>
      </c>
      <c r="J12" s="169">
        <f t="shared" si="0"/>
        <v>9</v>
      </c>
      <c r="K12" s="169">
        <f t="shared" si="0"/>
        <v>10</v>
      </c>
      <c r="L12" s="169">
        <f t="shared" si="0"/>
        <v>11</v>
      </c>
      <c r="M12" s="169">
        <f t="shared" si="0"/>
        <v>12</v>
      </c>
      <c r="N12" s="169">
        <f t="shared" si="0"/>
        <v>13</v>
      </c>
      <c r="O12" s="169">
        <f t="shared" si="0"/>
        <v>14</v>
      </c>
      <c r="P12" s="169">
        <f t="shared" si="0"/>
        <v>15</v>
      </c>
      <c r="Q12" s="169">
        <f t="shared" si="0"/>
        <v>16</v>
      </c>
      <c r="R12" s="169">
        <f t="shared" si="0"/>
        <v>17</v>
      </c>
      <c r="S12" s="169">
        <f t="shared" si="0"/>
        <v>18</v>
      </c>
    </row>
    <row r="13" spans="1:20">
      <c r="A13" s="168" t="s">
        <v>115</v>
      </c>
      <c r="B13" s="170">
        <v>39697</v>
      </c>
      <c r="C13" s="170">
        <f t="shared" ref="C13:H13" si="1">B13</f>
        <v>39697</v>
      </c>
      <c r="D13" s="170">
        <f t="shared" si="1"/>
        <v>39697</v>
      </c>
      <c r="E13" s="170">
        <f t="shared" si="1"/>
        <v>39697</v>
      </c>
      <c r="F13" s="170">
        <f t="shared" si="1"/>
        <v>39697</v>
      </c>
      <c r="G13" s="170">
        <f t="shared" si="1"/>
        <v>39697</v>
      </c>
      <c r="H13" s="170">
        <f t="shared" si="1"/>
        <v>39697</v>
      </c>
      <c r="I13" s="170">
        <v>39698</v>
      </c>
      <c r="J13" s="170">
        <f>I13</f>
        <v>39698</v>
      </c>
      <c r="K13" s="170">
        <f>J13</f>
        <v>39698</v>
      </c>
      <c r="L13" s="170">
        <f t="shared" ref="L13:S13" si="2">K13</f>
        <v>39698</v>
      </c>
      <c r="M13" s="170">
        <f t="shared" si="2"/>
        <v>39698</v>
      </c>
      <c r="N13" s="170">
        <f t="shared" si="2"/>
        <v>39698</v>
      </c>
      <c r="O13" s="170">
        <f t="shared" si="2"/>
        <v>39698</v>
      </c>
      <c r="P13" s="170">
        <f t="shared" si="2"/>
        <v>39698</v>
      </c>
      <c r="Q13" s="170">
        <f>P13</f>
        <v>39698</v>
      </c>
      <c r="R13" s="170">
        <f t="shared" si="2"/>
        <v>39698</v>
      </c>
      <c r="S13" s="170">
        <f t="shared" si="2"/>
        <v>39698</v>
      </c>
    </row>
    <row r="14" spans="1:20" s="11" customFormat="1">
      <c r="A14" s="171">
        <v>1</v>
      </c>
      <c r="B14" s="171"/>
      <c r="C14" s="171"/>
      <c r="D14" s="171"/>
      <c r="E14" s="171"/>
      <c r="F14" s="171"/>
      <c r="G14" s="171"/>
      <c r="H14" s="171"/>
      <c r="I14" s="171"/>
      <c r="J14" s="171"/>
      <c r="K14" s="171"/>
      <c r="L14" s="171"/>
      <c r="M14" s="171"/>
      <c r="N14" s="171"/>
      <c r="O14" s="171"/>
      <c r="P14" s="171"/>
      <c r="Q14" s="171"/>
      <c r="R14" s="171"/>
      <c r="S14" s="171"/>
      <c r="T14"/>
    </row>
    <row r="15" spans="1:20" s="8" customFormat="1">
      <c r="A15" s="172">
        <f t="shared" ref="A15:A30" si="3">A14+1</f>
        <v>2</v>
      </c>
      <c r="B15" s="172"/>
      <c r="C15" s="172"/>
      <c r="D15" s="172"/>
      <c r="E15" s="172"/>
      <c r="F15" s="172"/>
      <c r="G15" s="172"/>
      <c r="H15" s="172"/>
      <c r="I15" s="172"/>
      <c r="J15" s="172"/>
      <c r="K15" s="172"/>
      <c r="L15" s="172"/>
      <c r="M15" s="172"/>
      <c r="N15" s="172"/>
      <c r="O15" s="172"/>
      <c r="P15" s="172"/>
      <c r="Q15" s="172"/>
      <c r="R15" s="172"/>
      <c r="S15" s="172"/>
    </row>
    <row r="16" spans="1:20" s="11" customFormat="1">
      <c r="A16" s="171">
        <f t="shared" si="3"/>
        <v>3</v>
      </c>
      <c r="B16" s="171"/>
      <c r="C16" s="173"/>
      <c r="D16" s="171"/>
      <c r="E16" s="171"/>
      <c r="F16" s="171"/>
      <c r="G16" s="171"/>
      <c r="H16" s="171"/>
      <c r="I16" s="171"/>
      <c r="J16" s="171"/>
      <c r="K16" s="171"/>
      <c r="L16" s="171"/>
      <c r="M16" s="171"/>
      <c r="N16" s="171"/>
      <c r="O16" s="171"/>
      <c r="P16" s="171"/>
      <c r="Q16" s="171"/>
      <c r="R16" s="171"/>
      <c r="S16" s="171"/>
      <c r="T16"/>
    </row>
    <row r="17" spans="1:20" s="8" customFormat="1">
      <c r="A17" s="172">
        <f t="shared" si="3"/>
        <v>4</v>
      </c>
      <c r="B17" s="172"/>
      <c r="C17" s="172"/>
      <c r="D17" s="172"/>
      <c r="E17" s="172"/>
      <c r="F17" s="172"/>
      <c r="G17" s="172"/>
      <c r="H17" s="172"/>
      <c r="I17" s="172"/>
      <c r="J17" s="172"/>
      <c r="K17" s="172"/>
      <c r="L17" s="172"/>
      <c r="M17" s="172"/>
      <c r="N17" s="172"/>
      <c r="O17" s="172"/>
      <c r="P17" s="172"/>
      <c r="Q17" s="172"/>
      <c r="R17" s="172"/>
      <c r="S17" s="172"/>
    </row>
    <row r="18" spans="1:20" s="11" customFormat="1">
      <c r="A18" s="171">
        <f t="shared" si="3"/>
        <v>5</v>
      </c>
      <c r="B18" s="171"/>
      <c r="C18" s="173"/>
      <c r="D18" s="171"/>
      <c r="E18" s="171"/>
      <c r="F18" s="171"/>
      <c r="G18" s="171"/>
      <c r="H18" s="171"/>
      <c r="I18" s="171"/>
      <c r="J18" s="171"/>
      <c r="K18" s="171"/>
      <c r="L18" s="171"/>
      <c r="M18" s="171"/>
      <c r="N18" s="171"/>
      <c r="O18" s="171"/>
      <c r="P18" s="171"/>
      <c r="Q18" s="171"/>
      <c r="R18" s="171"/>
      <c r="S18" s="171"/>
      <c r="T18"/>
    </row>
    <row r="19" spans="1:20" s="8" customFormat="1">
      <c r="A19" s="172">
        <f t="shared" si="3"/>
        <v>6</v>
      </c>
      <c r="B19" s="172"/>
      <c r="C19" s="172"/>
      <c r="D19" s="172"/>
      <c r="E19" s="172"/>
      <c r="F19" s="172"/>
      <c r="G19" s="172"/>
      <c r="H19" s="172"/>
      <c r="I19" s="172"/>
      <c r="J19" s="172"/>
      <c r="K19" s="172"/>
      <c r="L19" s="172"/>
      <c r="M19" s="172"/>
      <c r="N19" s="172"/>
      <c r="O19" s="172"/>
      <c r="P19" s="172"/>
      <c r="Q19" s="172"/>
      <c r="R19" s="172"/>
      <c r="S19" s="172"/>
    </row>
    <row r="20" spans="1:20" s="11" customFormat="1">
      <c r="A20" s="171">
        <f t="shared" si="3"/>
        <v>7</v>
      </c>
      <c r="B20" s="171"/>
      <c r="C20" s="171"/>
      <c r="D20" s="171"/>
      <c r="E20" s="171"/>
      <c r="F20" s="171"/>
      <c r="G20" s="171"/>
      <c r="H20" s="171"/>
      <c r="I20" s="171"/>
      <c r="J20" s="171"/>
      <c r="K20" s="171"/>
      <c r="L20" s="171"/>
      <c r="M20" s="171"/>
      <c r="N20" s="171"/>
      <c r="O20" s="171"/>
      <c r="P20" s="171"/>
      <c r="Q20" s="171"/>
      <c r="R20" s="171"/>
      <c r="S20" s="171"/>
      <c r="T20"/>
    </row>
    <row r="21" spans="1:20" s="8" customFormat="1">
      <c r="A21" s="172">
        <f t="shared" si="3"/>
        <v>8</v>
      </c>
      <c r="B21" s="172"/>
      <c r="C21" s="172"/>
      <c r="D21" s="172"/>
      <c r="E21" s="172"/>
      <c r="F21" s="172"/>
      <c r="G21" s="172"/>
      <c r="H21" s="172"/>
      <c r="I21" s="172"/>
      <c r="J21" s="172"/>
      <c r="K21" s="172"/>
      <c r="L21" s="172"/>
      <c r="M21" s="172"/>
      <c r="N21" s="172"/>
      <c r="O21" s="172"/>
      <c r="P21" s="172"/>
      <c r="Q21" s="172"/>
      <c r="R21" s="172"/>
      <c r="S21" s="172"/>
    </row>
    <row r="22" spans="1:20" s="11" customFormat="1">
      <c r="A22" s="171">
        <f t="shared" si="3"/>
        <v>9</v>
      </c>
      <c r="B22" s="171"/>
      <c r="C22" s="171"/>
      <c r="D22" s="171"/>
      <c r="E22" s="171"/>
      <c r="F22" s="171"/>
      <c r="G22" s="171"/>
      <c r="H22" s="171"/>
      <c r="I22" s="171"/>
      <c r="J22" s="171"/>
      <c r="K22" s="171"/>
      <c r="L22" s="171"/>
      <c r="M22" s="171"/>
      <c r="N22" s="171"/>
      <c r="O22" s="171"/>
      <c r="P22" s="171"/>
      <c r="Q22" s="171"/>
      <c r="R22" s="171"/>
      <c r="S22" s="171"/>
      <c r="T22"/>
    </row>
    <row r="23" spans="1:20" s="8" customFormat="1">
      <c r="A23" s="172">
        <f t="shared" si="3"/>
        <v>10</v>
      </c>
      <c r="B23" s="172"/>
      <c r="C23" s="172"/>
      <c r="D23" s="172"/>
      <c r="E23" s="172"/>
      <c r="F23" s="172"/>
      <c r="G23" s="172"/>
      <c r="H23" s="172"/>
      <c r="I23" s="172"/>
      <c r="J23" s="172"/>
      <c r="K23" s="172"/>
      <c r="L23" s="172"/>
      <c r="M23" s="172"/>
      <c r="N23" s="172"/>
      <c r="O23" s="172"/>
      <c r="P23" s="172"/>
      <c r="Q23" s="172"/>
      <c r="R23" s="172"/>
      <c r="S23" s="172"/>
    </row>
    <row r="24" spans="1:20" s="11" customFormat="1">
      <c r="A24" s="171">
        <f t="shared" si="3"/>
        <v>11</v>
      </c>
      <c r="B24" s="171"/>
      <c r="C24" s="171"/>
      <c r="D24" s="171"/>
      <c r="E24" s="171"/>
      <c r="F24" s="171"/>
      <c r="G24" s="171"/>
      <c r="H24" s="171"/>
      <c r="I24" s="171"/>
      <c r="J24" s="171"/>
      <c r="K24" s="171"/>
      <c r="L24" s="171"/>
      <c r="M24" s="171"/>
      <c r="N24" s="171"/>
      <c r="O24" s="171"/>
      <c r="P24" s="171"/>
      <c r="Q24" s="171"/>
      <c r="R24" s="171"/>
      <c r="S24" s="171"/>
      <c r="T24"/>
    </row>
    <row r="25" spans="1:20" s="8" customFormat="1">
      <c r="A25" s="172">
        <f t="shared" si="3"/>
        <v>12</v>
      </c>
      <c r="B25" s="172"/>
      <c r="C25" s="172"/>
      <c r="D25" s="172"/>
      <c r="E25" s="172"/>
      <c r="F25" s="172"/>
      <c r="G25" s="172"/>
      <c r="H25" s="172"/>
      <c r="I25" s="172"/>
      <c r="J25" s="172"/>
      <c r="K25" s="172"/>
      <c r="L25" s="172"/>
      <c r="M25" s="172"/>
      <c r="N25" s="172"/>
      <c r="O25" s="172"/>
      <c r="P25" s="172"/>
      <c r="Q25" s="172"/>
      <c r="R25" s="172"/>
      <c r="S25" s="172"/>
    </row>
    <row r="26" spans="1:20" s="11" customFormat="1">
      <c r="A26" s="171">
        <f t="shared" si="3"/>
        <v>13</v>
      </c>
      <c r="B26" s="171"/>
      <c r="C26" s="171"/>
      <c r="D26" s="171"/>
      <c r="E26" s="171"/>
      <c r="F26" s="171"/>
      <c r="G26" s="171"/>
      <c r="H26" s="171"/>
      <c r="I26" s="171"/>
      <c r="J26" s="171"/>
      <c r="K26" s="171"/>
      <c r="L26" s="171"/>
      <c r="M26" s="171"/>
      <c r="N26" s="171"/>
      <c r="O26" s="171"/>
      <c r="P26" s="171"/>
      <c r="Q26" s="171"/>
      <c r="R26" s="171"/>
      <c r="S26" s="171"/>
      <c r="T26"/>
    </row>
    <row r="27" spans="1:20" s="8" customFormat="1">
      <c r="A27" s="172">
        <f t="shared" si="3"/>
        <v>14</v>
      </c>
      <c r="B27" s="172"/>
      <c r="C27" s="172"/>
      <c r="D27" s="172"/>
      <c r="E27" s="172"/>
      <c r="F27" s="172"/>
      <c r="G27" s="172"/>
      <c r="H27" s="172"/>
      <c r="I27" s="172"/>
      <c r="J27" s="172"/>
      <c r="K27" s="172"/>
      <c r="L27" s="172"/>
      <c r="M27" s="172"/>
      <c r="N27" s="172"/>
      <c r="O27" s="172"/>
      <c r="P27" s="172"/>
      <c r="Q27" s="172"/>
      <c r="R27" s="172"/>
      <c r="S27" s="172"/>
    </row>
    <row r="28" spans="1:20" s="11" customFormat="1">
      <c r="A28" s="171">
        <f t="shared" si="3"/>
        <v>15</v>
      </c>
      <c r="B28" s="171"/>
      <c r="C28" s="171"/>
      <c r="D28" s="171"/>
      <c r="E28" s="171"/>
      <c r="F28" s="171"/>
      <c r="G28" s="171"/>
      <c r="H28" s="171"/>
      <c r="I28" s="171"/>
      <c r="J28" s="171"/>
      <c r="K28" s="171"/>
      <c r="L28" s="171"/>
      <c r="M28" s="171"/>
      <c r="N28" s="171"/>
      <c r="O28" s="171"/>
      <c r="P28" s="171"/>
      <c r="Q28" s="171"/>
      <c r="R28" s="171"/>
      <c r="S28" s="171"/>
      <c r="T28"/>
    </row>
    <row r="29" spans="1:20" s="8" customFormat="1">
      <c r="A29" s="172">
        <f t="shared" si="3"/>
        <v>16</v>
      </c>
      <c r="B29" s="172"/>
      <c r="C29" s="172"/>
      <c r="D29" s="172"/>
      <c r="E29" s="172"/>
      <c r="F29" s="172"/>
      <c r="G29" s="172"/>
      <c r="H29" s="172"/>
      <c r="I29" s="172"/>
      <c r="J29" s="172"/>
      <c r="K29" s="172"/>
      <c r="L29" s="172"/>
      <c r="M29" s="172"/>
      <c r="N29" s="172"/>
      <c r="O29" s="172"/>
      <c r="P29" s="172"/>
      <c r="Q29" s="172"/>
      <c r="R29" s="172"/>
      <c r="S29" s="172"/>
    </row>
    <row r="30" spans="1:20">
      <c r="A30" s="168">
        <f t="shared" si="3"/>
        <v>17</v>
      </c>
      <c r="B30" s="171"/>
      <c r="C30" s="171"/>
      <c r="D30" s="171"/>
      <c r="E30" s="171"/>
      <c r="F30" s="171"/>
      <c r="G30" s="168"/>
      <c r="H30" s="168"/>
      <c r="I30" s="168"/>
      <c r="J30" s="168"/>
      <c r="K30" s="168"/>
      <c r="L30" s="168"/>
      <c r="M30" s="168"/>
      <c r="N30" s="168"/>
      <c r="O30" s="168"/>
      <c r="P30" s="168"/>
      <c r="Q30" s="168"/>
      <c r="R30" s="168"/>
      <c r="S30" s="168"/>
    </row>
    <row r="31" spans="1:20" s="8" customFormat="1">
      <c r="A31" s="172">
        <f t="shared" ref="A31:A48" si="4">A30+1</f>
        <v>18</v>
      </c>
      <c r="B31" s="172"/>
      <c r="C31" s="172"/>
      <c r="D31" s="172"/>
      <c r="E31" s="172"/>
      <c r="F31" s="172"/>
      <c r="G31" s="172"/>
      <c r="H31" s="172"/>
      <c r="I31" s="172"/>
      <c r="J31" s="172"/>
      <c r="K31" s="172"/>
      <c r="L31" s="172"/>
      <c r="M31" s="172"/>
      <c r="N31" s="172"/>
      <c r="O31" s="172"/>
      <c r="P31" s="172"/>
      <c r="Q31" s="172"/>
      <c r="R31" s="172"/>
      <c r="S31" s="172"/>
    </row>
    <row r="32" spans="1:20">
      <c r="A32" s="168">
        <f t="shared" si="4"/>
        <v>19</v>
      </c>
      <c r="B32" s="171"/>
      <c r="C32" s="171"/>
      <c r="D32" s="171"/>
      <c r="E32" s="171"/>
      <c r="F32" s="171"/>
      <c r="G32" s="168"/>
      <c r="H32" s="168"/>
      <c r="I32" s="168"/>
      <c r="J32" s="168"/>
      <c r="K32" s="168"/>
      <c r="L32" s="168"/>
      <c r="M32" s="168"/>
      <c r="N32" s="168"/>
      <c r="O32" s="168"/>
      <c r="P32" s="168"/>
      <c r="Q32" s="168"/>
      <c r="R32" s="168"/>
      <c r="S32" s="168"/>
    </row>
    <row r="33" spans="1:19" s="8" customFormat="1">
      <c r="A33" s="172">
        <f t="shared" si="4"/>
        <v>20</v>
      </c>
      <c r="B33" s="172"/>
      <c r="C33" s="172"/>
      <c r="D33" s="172"/>
      <c r="E33" s="172"/>
      <c r="F33" s="172"/>
      <c r="G33" s="172"/>
      <c r="H33" s="172"/>
      <c r="I33" s="172"/>
      <c r="J33" s="172"/>
      <c r="K33" s="172"/>
      <c r="L33" s="172"/>
      <c r="M33" s="172"/>
      <c r="N33" s="172"/>
      <c r="O33" s="172"/>
      <c r="P33" s="172"/>
      <c r="Q33" s="172"/>
      <c r="R33" s="172"/>
      <c r="S33" s="172"/>
    </row>
    <row r="34" spans="1:19">
      <c r="A34" s="168">
        <f t="shared" si="4"/>
        <v>21</v>
      </c>
      <c r="B34" s="171"/>
      <c r="C34" s="171"/>
      <c r="D34" s="171"/>
      <c r="E34" s="171"/>
      <c r="F34" s="171"/>
      <c r="G34" s="168"/>
      <c r="H34" s="168"/>
      <c r="I34" s="168"/>
      <c r="J34" s="168"/>
      <c r="K34" s="168"/>
      <c r="L34" s="168"/>
      <c r="M34" s="168"/>
      <c r="N34" s="168"/>
      <c r="O34" s="168"/>
      <c r="P34" s="168"/>
      <c r="Q34" s="168"/>
      <c r="R34" s="168"/>
      <c r="S34" s="168"/>
    </row>
    <row r="35" spans="1:19" s="8" customFormat="1">
      <c r="A35" s="172">
        <f t="shared" si="4"/>
        <v>22</v>
      </c>
      <c r="B35" s="172"/>
      <c r="C35" s="172"/>
      <c r="D35" s="172"/>
      <c r="E35" s="172"/>
      <c r="F35" s="172"/>
      <c r="G35" s="172"/>
      <c r="H35" s="172"/>
      <c r="I35" s="172"/>
      <c r="J35" s="172"/>
      <c r="K35" s="172"/>
      <c r="L35" s="172"/>
      <c r="M35" s="172"/>
      <c r="N35" s="172"/>
      <c r="O35" s="172"/>
      <c r="P35" s="172"/>
      <c r="Q35" s="172"/>
      <c r="R35" s="172"/>
      <c r="S35" s="172"/>
    </row>
    <row r="36" spans="1:19">
      <c r="A36" s="168">
        <f t="shared" si="4"/>
        <v>23</v>
      </c>
      <c r="B36" s="171"/>
      <c r="C36" s="171"/>
      <c r="D36" s="171"/>
      <c r="E36" s="171"/>
      <c r="F36" s="171"/>
      <c r="G36" s="168"/>
      <c r="H36" s="168"/>
      <c r="I36" s="168"/>
      <c r="J36" s="168"/>
      <c r="K36" s="168"/>
      <c r="L36" s="168"/>
      <c r="M36" s="168"/>
      <c r="N36" s="168"/>
      <c r="O36" s="168"/>
      <c r="P36" s="168"/>
      <c r="Q36" s="168"/>
      <c r="R36" s="168"/>
      <c r="S36" s="168"/>
    </row>
    <row r="37" spans="1:19" s="8" customFormat="1">
      <c r="A37" s="172">
        <f t="shared" si="4"/>
        <v>24</v>
      </c>
      <c r="B37" s="172"/>
      <c r="C37" s="172"/>
      <c r="D37" s="172"/>
      <c r="E37" s="172"/>
      <c r="F37" s="172"/>
      <c r="G37" s="172"/>
      <c r="H37" s="172"/>
      <c r="I37" s="172"/>
      <c r="J37" s="172"/>
      <c r="K37" s="172"/>
      <c r="L37" s="172"/>
      <c r="M37" s="172"/>
      <c r="N37" s="172"/>
      <c r="O37" s="172"/>
      <c r="P37" s="172"/>
      <c r="Q37" s="172"/>
      <c r="R37" s="172"/>
      <c r="S37" s="172"/>
    </row>
    <row r="38" spans="1:19">
      <c r="A38" s="168">
        <f t="shared" si="4"/>
        <v>25</v>
      </c>
      <c r="B38" s="171"/>
      <c r="C38" s="171"/>
      <c r="D38" s="171"/>
      <c r="E38" s="171"/>
      <c r="F38" s="171"/>
      <c r="G38" s="168"/>
      <c r="H38" s="168"/>
      <c r="I38" s="168"/>
      <c r="J38" s="168"/>
      <c r="K38" s="168"/>
      <c r="L38" s="168"/>
      <c r="M38" s="168"/>
      <c r="N38" s="168"/>
      <c r="O38" s="168"/>
      <c r="P38" s="168"/>
      <c r="Q38" s="168"/>
      <c r="R38" s="168"/>
      <c r="S38" s="168"/>
    </row>
    <row r="39" spans="1:19" s="8" customFormat="1">
      <c r="A39" s="172">
        <f t="shared" si="4"/>
        <v>26</v>
      </c>
      <c r="B39" s="172"/>
      <c r="C39" s="172"/>
      <c r="D39" s="172"/>
      <c r="E39" s="172"/>
      <c r="F39" s="172"/>
      <c r="G39" s="172"/>
      <c r="H39" s="172"/>
      <c r="I39" s="172"/>
      <c r="J39" s="172"/>
      <c r="K39" s="172"/>
      <c r="L39" s="172"/>
      <c r="M39" s="172"/>
      <c r="N39" s="172"/>
      <c r="O39" s="172"/>
      <c r="P39" s="172"/>
      <c r="Q39" s="172"/>
      <c r="R39" s="172"/>
      <c r="S39" s="172"/>
    </row>
    <row r="40" spans="1:19">
      <c r="A40" s="168">
        <f t="shared" si="4"/>
        <v>27</v>
      </c>
      <c r="B40" s="171"/>
      <c r="C40" s="171"/>
      <c r="D40" s="171"/>
      <c r="E40" s="171"/>
      <c r="F40" s="171"/>
      <c r="G40" s="168"/>
      <c r="H40" s="168"/>
      <c r="I40" s="168"/>
      <c r="J40" s="168"/>
      <c r="K40" s="168"/>
      <c r="L40" s="168"/>
      <c r="M40" s="168"/>
      <c r="N40" s="168"/>
      <c r="O40" s="168"/>
      <c r="P40" s="168"/>
      <c r="Q40" s="168"/>
      <c r="R40" s="168"/>
      <c r="S40" s="168"/>
    </row>
    <row r="41" spans="1:19" s="8" customFormat="1">
      <c r="A41" s="172">
        <f t="shared" si="4"/>
        <v>28</v>
      </c>
      <c r="B41" s="172"/>
      <c r="C41" s="172"/>
      <c r="D41" s="172"/>
      <c r="E41" s="172"/>
      <c r="F41" s="172"/>
      <c r="G41" s="172"/>
      <c r="H41" s="172"/>
      <c r="I41" s="172"/>
      <c r="J41" s="172"/>
      <c r="K41" s="172"/>
      <c r="L41" s="172"/>
      <c r="M41" s="172"/>
      <c r="N41" s="172"/>
      <c r="O41" s="172"/>
      <c r="P41" s="172"/>
      <c r="Q41" s="172"/>
      <c r="R41" s="172"/>
      <c r="S41" s="172"/>
    </row>
    <row r="42" spans="1:19">
      <c r="A42" s="168">
        <f t="shared" si="4"/>
        <v>29</v>
      </c>
      <c r="B42" s="171"/>
      <c r="C42" s="171"/>
      <c r="D42" s="171"/>
      <c r="E42" s="171"/>
      <c r="F42" s="171"/>
      <c r="G42" s="168"/>
      <c r="H42" s="168"/>
      <c r="I42" s="168"/>
      <c r="J42" s="168"/>
      <c r="K42" s="168"/>
      <c r="L42" s="168"/>
      <c r="M42" s="168"/>
      <c r="N42" s="168"/>
      <c r="O42" s="168"/>
      <c r="P42" s="168"/>
      <c r="Q42" s="168"/>
      <c r="R42" s="168"/>
      <c r="S42" s="168"/>
    </row>
    <row r="43" spans="1:19" s="8" customFormat="1">
      <c r="A43" s="172">
        <f t="shared" si="4"/>
        <v>30</v>
      </c>
      <c r="B43" s="172"/>
      <c r="C43" s="172"/>
      <c r="D43" s="172"/>
      <c r="E43" s="172"/>
      <c r="F43" s="172"/>
      <c r="G43" s="172"/>
      <c r="H43" s="172"/>
      <c r="I43" s="172"/>
      <c r="J43" s="172"/>
      <c r="K43" s="172"/>
      <c r="L43" s="172"/>
      <c r="M43" s="172"/>
      <c r="N43" s="172"/>
      <c r="O43" s="172"/>
      <c r="P43" s="172"/>
      <c r="Q43" s="172"/>
      <c r="R43" s="172"/>
      <c r="S43" s="172"/>
    </row>
    <row r="44" spans="1:19">
      <c r="A44" s="168">
        <f t="shared" si="4"/>
        <v>31</v>
      </c>
      <c r="B44" s="168"/>
      <c r="C44" s="168"/>
      <c r="D44" s="168"/>
      <c r="E44" s="168"/>
      <c r="F44" s="168"/>
      <c r="G44" s="168"/>
      <c r="H44" s="168"/>
      <c r="I44" s="168"/>
      <c r="J44" s="168"/>
      <c r="K44" s="168"/>
      <c r="L44" s="168"/>
      <c r="M44" s="168"/>
      <c r="N44" s="168"/>
      <c r="O44" s="168"/>
      <c r="P44" s="168"/>
      <c r="Q44" s="168"/>
      <c r="R44" s="168"/>
      <c r="S44" s="168"/>
    </row>
    <row r="45" spans="1:19" s="8" customFormat="1">
      <c r="A45" s="172">
        <f t="shared" si="4"/>
        <v>32</v>
      </c>
      <c r="B45" s="172"/>
      <c r="C45" s="172"/>
      <c r="D45" s="172"/>
      <c r="E45" s="172"/>
      <c r="F45" s="172"/>
      <c r="G45" s="172"/>
      <c r="H45" s="172"/>
      <c r="I45" s="172"/>
      <c r="J45" s="172"/>
      <c r="K45" s="172"/>
      <c r="L45" s="172"/>
      <c r="M45" s="172"/>
      <c r="N45" s="172"/>
      <c r="O45" s="172"/>
      <c r="P45" s="172"/>
      <c r="Q45" s="172"/>
      <c r="R45" s="172"/>
      <c r="S45" s="172"/>
    </row>
    <row r="46" spans="1:19">
      <c r="A46" s="168">
        <f t="shared" si="4"/>
        <v>33</v>
      </c>
      <c r="B46" s="168"/>
      <c r="C46" s="168"/>
      <c r="D46" s="168"/>
      <c r="E46" s="168"/>
      <c r="F46" s="168"/>
      <c r="G46" s="168"/>
      <c r="H46" s="168"/>
      <c r="I46" s="168"/>
      <c r="J46" s="168"/>
      <c r="K46" s="168"/>
      <c r="L46" s="168"/>
      <c r="M46" s="171"/>
      <c r="N46" s="171"/>
      <c r="O46" s="168"/>
      <c r="P46" s="168"/>
      <c r="Q46" s="168"/>
      <c r="R46" s="168"/>
      <c r="S46" s="168"/>
    </row>
    <row r="47" spans="1:19" s="8" customFormat="1">
      <c r="A47" s="172">
        <f t="shared" si="4"/>
        <v>34</v>
      </c>
      <c r="B47" s="172"/>
      <c r="C47" s="172"/>
      <c r="D47" s="172"/>
      <c r="E47" s="172"/>
      <c r="F47" s="172"/>
      <c r="G47" s="172"/>
      <c r="H47" s="172"/>
      <c r="I47" s="172"/>
      <c r="J47" s="172"/>
      <c r="K47" s="172"/>
      <c r="L47" s="172"/>
      <c r="M47" s="172"/>
      <c r="N47" s="172"/>
      <c r="O47" s="172"/>
      <c r="P47" s="172"/>
      <c r="Q47" s="172"/>
      <c r="R47" s="172"/>
      <c r="S47" s="172"/>
    </row>
    <row r="48" spans="1:19">
      <c r="A48" s="168">
        <f t="shared" si="4"/>
        <v>35</v>
      </c>
      <c r="B48" s="168"/>
      <c r="C48" s="168"/>
      <c r="D48" s="168"/>
      <c r="E48" s="168"/>
      <c r="F48" s="168"/>
      <c r="G48" s="168"/>
      <c r="H48" s="168"/>
      <c r="I48" s="168"/>
      <c r="J48" s="168"/>
      <c r="K48" s="168"/>
      <c r="L48" s="168"/>
      <c r="M48" s="171"/>
      <c r="N48" s="171"/>
      <c r="O48" s="168"/>
      <c r="P48" s="168"/>
      <c r="Q48" s="168"/>
      <c r="R48" s="168"/>
      <c r="S48" s="168"/>
    </row>
    <row r="50" spans="1:7">
      <c r="A50" t="s">
        <v>124</v>
      </c>
      <c r="B50">
        <f>SUM(B14:B42)</f>
        <v>0</v>
      </c>
      <c r="C50">
        <f>SUM(C14:C42)+C48+C49</f>
        <v>0</v>
      </c>
      <c r="D50">
        <f>SUM(D14:D42)</f>
        <v>0</v>
      </c>
      <c r="E50">
        <f>SUM(E14:E42)</f>
        <v>0</v>
      </c>
      <c r="F50">
        <f>SUM(F14:F42)</f>
        <v>0</v>
      </c>
      <c r="G50">
        <f>SUM(G14:G45)</f>
        <v>0</v>
      </c>
    </row>
    <row r="51" spans="1:7">
      <c r="A51" t="s">
        <v>168</v>
      </c>
    </row>
  </sheetData>
  <phoneticPr fontId="0" type="noConversion"/>
  <pageMargins left="0.75" right="0.75" top="1" bottom="1" header="0.5" footer="0.5"/>
  <pageSetup orientation="portrait" copies="0" r:id="rId1"/>
  <headerFooter alignWithMargins="0"/>
</worksheet>
</file>

<file path=xl/worksheets/sheet12.xml><?xml version="1.0" encoding="utf-8"?>
<worksheet xmlns="http://schemas.openxmlformats.org/spreadsheetml/2006/main" xmlns:r="http://schemas.openxmlformats.org/officeDocument/2006/relationships">
  <dimension ref="A1:T60"/>
  <sheetViews>
    <sheetView workbookViewId="0"/>
  </sheetViews>
  <sheetFormatPr defaultRowHeight="12.9"/>
  <cols>
    <col min="1" max="1" width="19.25" customWidth="1"/>
    <col min="4" max="4" width="5.25" customWidth="1"/>
    <col min="16" max="16" width="11.375" customWidth="1"/>
  </cols>
  <sheetData>
    <row r="1" spans="1:20" ht="23.8">
      <c r="A1" s="180" t="s">
        <v>202</v>
      </c>
      <c r="E1" t="s">
        <v>192</v>
      </c>
      <c r="M1" t="s">
        <v>193</v>
      </c>
    </row>
    <row r="2" spans="1:20">
      <c r="A2" t="s">
        <v>196</v>
      </c>
      <c r="B2" t="s">
        <v>104</v>
      </c>
      <c r="C2" t="s">
        <v>197</v>
      </c>
      <c r="E2" s="170">
        <v>39333</v>
      </c>
      <c r="F2" s="170">
        <v>39333</v>
      </c>
      <c r="G2" s="170">
        <v>39333</v>
      </c>
      <c r="H2" s="170">
        <v>39333</v>
      </c>
      <c r="I2" s="170">
        <v>39334</v>
      </c>
      <c r="J2" s="170">
        <v>39334</v>
      </c>
      <c r="K2" s="170">
        <v>39334</v>
      </c>
      <c r="M2" s="9">
        <f t="shared" ref="M2:S2" si="0">E2</f>
        <v>39333</v>
      </c>
      <c r="N2" s="9">
        <f t="shared" si="0"/>
        <v>39333</v>
      </c>
      <c r="O2" s="9">
        <f t="shared" si="0"/>
        <v>39333</v>
      </c>
      <c r="P2" s="9">
        <f t="shared" si="0"/>
        <v>39333</v>
      </c>
      <c r="Q2" s="9">
        <f t="shared" si="0"/>
        <v>39334</v>
      </c>
      <c r="R2" s="9">
        <f t="shared" si="0"/>
        <v>39334</v>
      </c>
      <c r="S2" s="9">
        <f t="shared" si="0"/>
        <v>39334</v>
      </c>
      <c r="T2" s="9"/>
    </row>
    <row r="3" spans="1:20">
      <c r="A3" t="str">
        <f>jamboree!B37</f>
        <v>Jolly Mon</v>
      </c>
      <c r="B3">
        <f>jamboree!W37</f>
        <v>1</v>
      </c>
      <c r="C3">
        <f>jamboree!A37</f>
        <v>484</v>
      </c>
      <c r="E3" s="171">
        <v>19</v>
      </c>
      <c r="F3" s="171">
        <v>13</v>
      </c>
      <c r="G3" s="171">
        <v>22</v>
      </c>
      <c r="H3" s="171">
        <v>22</v>
      </c>
      <c r="I3" s="171">
        <v>22</v>
      </c>
      <c r="J3" s="171">
        <v>22</v>
      </c>
      <c r="K3" s="171">
        <v>15</v>
      </c>
      <c r="M3">
        <f ca="1">OFFSET($C$3,E3-1,0)</f>
        <v>357</v>
      </c>
      <c r="N3">
        <f t="shared" ref="N3:S18" ca="1" si="1">OFFSET($C$3,F3-1,0)</f>
        <v>155</v>
      </c>
      <c r="O3">
        <f t="shared" ca="1" si="1"/>
        <v>1001</v>
      </c>
      <c r="P3">
        <f t="shared" ca="1" si="1"/>
        <v>1001</v>
      </c>
      <c r="Q3">
        <f t="shared" ca="1" si="1"/>
        <v>1001</v>
      </c>
      <c r="R3">
        <f t="shared" ca="1" si="1"/>
        <v>1001</v>
      </c>
      <c r="S3">
        <f t="shared" ca="1" si="1"/>
        <v>739</v>
      </c>
    </row>
    <row r="4" spans="1:20">
      <c r="A4" t="str">
        <f>jamboree!B38</f>
        <v>Angry Chameleon</v>
      </c>
      <c r="B4">
        <f>jamboree!W38</f>
        <v>2</v>
      </c>
      <c r="C4">
        <f>jamboree!A38</f>
        <v>255</v>
      </c>
      <c r="E4" s="172">
        <v>13</v>
      </c>
      <c r="F4" s="172">
        <v>22</v>
      </c>
      <c r="G4" s="172">
        <v>2</v>
      </c>
      <c r="H4" s="172">
        <v>13</v>
      </c>
      <c r="I4" s="172">
        <v>9</v>
      </c>
      <c r="J4" s="172">
        <v>15</v>
      </c>
      <c r="K4" s="172">
        <v>16</v>
      </c>
      <c r="M4">
        <f t="shared" ref="M4:M29" ca="1" si="2">OFFSET($C$3,E4-1,0)</f>
        <v>155</v>
      </c>
      <c r="N4">
        <f t="shared" ca="1" si="1"/>
        <v>1001</v>
      </c>
      <c r="O4">
        <f t="shared" ca="1" si="1"/>
        <v>255</v>
      </c>
      <c r="P4">
        <f t="shared" ca="1" si="1"/>
        <v>155</v>
      </c>
      <c r="Q4">
        <f t="shared" ca="1" si="1"/>
        <v>588</v>
      </c>
      <c r="R4">
        <f t="shared" ca="1" si="1"/>
        <v>739</v>
      </c>
      <c r="S4">
        <f t="shared" ca="1" si="1"/>
        <v>116</v>
      </c>
    </row>
    <row r="5" spans="1:20">
      <c r="A5" t="str">
        <f>jamboree!B39</f>
        <v>Pinocchio</v>
      </c>
      <c r="B5">
        <f>jamboree!W39</f>
        <v>3</v>
      </c>
      <c r="C5">
        <f>jamboree!A39</f>
        <v>52</v>
      </c>
      <c r="E5" s="171">
        <v>2</v>
      </c>
      <c r="F5" s="173">
        <v>19</v>
      </c>
      <c r="G5" s="171">
        <v>15</v>
      </c>
      <c r="H5" s="171">
        <v>15</v>
      </c>
      <c r="I5" s="171">
        <v>2</v>
      </c>
      <c r="J5" s="171">
        <v>8</v>
      </c>
      <c r="K5" s="171">
        <v>8</v>
      </c>
      <c r="M5">
        <f t="shared" ca="1" si="2"/>
        <v>255</v>
      </c>
      <c r="N5">
        <f t="shared" ca="1" si="1"/>
        <v>357</v>
      </c>
      <c r="O5">
        <f t="shared" ca="1" si="1"/>
        <v>739</v>
      </c>
      <c r="P5">
        <f t="shared" ca="1" si="1"/>
        <v>739</v>
      </c>
      <c r="Q5">
        <f t="shared" ca="1" si="1"/>
        <v>255</v>
      </c>
      <c r="R5">
        <f t="shared" ca="1" si="1"/>
        <v>265</v>
      </c>
      <c r="S5">
        <f t="shared" ca="1" si="1"/>
        <v>265</v>
      </c>
    </row>
    <row r="6" spans="1:20">
      <c r="A6" t="str">
        <f>jamboree!B40</f>
        <v>Argo</v>
      </c>
      <c r="B6">
        <f>jamboree!W40</f>
        <v>4</v>
      </c>
      <c r="C6">
        <f>jamboree!A40</f>
        <v>485</v>
      </c>
      <c r="E6" s="172">
        <v>9</v>
      </c>
      <c r="F6" s="172">
        <v>18</v>
      </c>
      <c r="G6" s="172">
        <v>16</v>
      </c>
      <c r="H6" s="172">
        <v>8</v>
      </c>
      <c r="I6" s="172">
        <v>15</v>
      </c>
      <c r="J6" s="172">
        <v>13</v>
      </c>
      <c r="K6" s="172">
        <v>2</v>
      </c>
      <c r="M6">
        <f t="shared" ca="1" si="2"/>
        <v>588</v>
      </c>
      <c r="N6">
        <f t="shared" ca="1" si="1"/>
        <v>205</v>
      </c>
      <c r="O6">
        <f t="shared" ca="1" si="1"/>
        <v>116</v>
      </c>
      <c r="P6">
        <f t="shared" ca="1" si="1"/>
        <v>265</v>
      </c>
      <c r="Q6">
        <f t="shared" ca="1" si="1"/>
        <v>739</v>
      </c>
      <c r="R6">
        <f t="shared" ca="1" si="1"/>
        <v>155</v>
      </c>
      <c r="S6">
        <f t="shared" ca="1" si="1"/>
        <v>255</v>
      </c>
    </row>
    <row r="7" spans="1:20">
      <c r="A7" t="str">
        <f>jamboree!B41</f>
        <v>Crush</v>
      </c>
      <c r="B7">
        <f>jamboree!W41</f>
        <v>5</v>
      </c>
      <c r="C7">
        <f>jamboree!A41</f>
        <v>285</v>
      </c>
      <c r="E7" s="171">
        <v>22</v>
      </c>
      <c r="F7" s="173">
        <v>4</v>
      </c>
      <c r="G7" s="171">
        <v>8</v>
      </c>
      <c r="H7" s="171">
        <v>11</v>
      </c>
      <c r="I7" s="171">
        <v>16</v>
      </c>
      <c r="J7" s="171">
        <v>10</v>
      </c>
      <c r="K7" s="171">
        <v>10</v>
      </c>
      <c r="M7">
        <f t="shared" ca="1" si="2"/>
        <v>1001</v>
      </c>
      <c r="N7">
        <f t="shared" ca="1" si="1"/>
        <v>485</v>
      </c>
      <c r="O7">
        <f t="shared" ca="1" si="1"/>
        <v>265</v>
      </c>
      <c r="P7">
        <f t="shared" ca="1" si="1"/>
        <v>91</v>
      </c>
      <c r="Q7">
        <f t="shared" ca="1" si="1"/>
        <v>116</v>
      </c>
      <c r="R7">
        <f t="shared" ca="1" si="1"/>
        <v>148</v>
      </c>
      <c r="S7">
        <f t="shared" ca="1" si="1"/>
        <v>148</v>
      </c>
    </row>
    <row r="8" spans="1:20">
      <c r="A8" t="str">
        <f>jamboree!B42</f>
        <v>Paradox</v>
      </c>
      <c r="B8">
        <f>jamboree!W42</f>
        <v>6</v>
      </c>
      <c r="C8">
        <f>jamboree!A42</f>
        <v>676</v>
      </c>
      <c r="E8" s="172">
        <v>15</v>
      </c>
      <c r="F8" s="172">
        <v>26</v>
      </c>
      <c r="G8" s="172">
        <v>11</v>
      </c>
      <c r="H8" s="172">
        <v>16</v>
      </c>
      <c r="I8" s="172">
        <v>7</v>
      </c>
      <c r="J8" s="172">
        <v>26</v>
      </c>
      <c r="K8" s="172">
        <v>7</v>
      </c>
      <c r="M8">
        <f t="shared" ca="1" si="2"/>
        <v>739</v>
      </c>
      <c r="N8">
        <f t="shared" ca="1" si="1"/>
        <v>259</v>
      </c>
      <c r="O8">
        <f t="shared" ca="1" si="1"/>
        <v>91</v>
      </c>
      <c r="P8">
        <f t="shared" ca="1" si="1"/>
        <v>116</v>
      </c>
      <c r="Q8">
        <f t="shared" ca="1" si="1"/>
        <v>59</v>
      </c>
      <c r="R8">
        <f t="shared" ca="1" si="1"/>
        <v>259</v>
      </c>
      <c r="S8">
        <f t="shared" ca="1" si="1"/>
        <v>59</v>
      </c>
    </row>
    <row r="9" spans="1:20">
      <c r="A9" t="str">
        <f>jamboree!B43</f>
        <v>Church Key</v>
      </c>
      <c r="B9">
        <f>jamboree!W43</f>
        <v>7</v>
      </c>
      <c r="C9">
        <f>jamboree!A43</f>
        <v>59</v>
      </c>
      <c r="E9" s="171">
        <v>3</v>
      </c>
      <c r="F9" s="171">
        <v>7</v>
      </c>
      <c r="G9" s="171">
        <v>4</v>
      </c>
      <c r="H9" s="171">
        <v>3</v>
      </c>
      <c r="I9" s="171">
        <v>19</v>
      </c>
      <c r="J9" s="171">
        <v>19</v>
      </c>
      <c r="K9" s="171">
        <v>14</v>
      </c>
      <c r="M9">
        <f t="shared" ca="1" si="2"/>
        <v>52</v>
      </c>
      <c r="N9">
        <f t="shared" ca="1" si="1"/>
        <v>59</v>
      </c>
      <c r="O9">
        <f t="shared" ca="1" si="1"/>
        <v>485</v>
      </c>
      <c r="P9">
        <f t="shared" ca="1" si="1"/>
        <v>52</v>
      </c>
      <c r="Q9">
        <f t="shared" ca="1" si="1"/>
        <v>357</v>
      </c>
      <c r="R9">
        <f t="shared" ca="1" si="1"/>
        <v>357</v>
      </c>
      <c r="S9">
        <f t="shared" ca="1" si="1"/>
        <v>16</v>
      </c>
    </row>
    <row r="10" spans="1:20">
      <c r="A10" t="str">
        <f>jamboree!B44</f>
        <v>Gostosa</v>
      </c>
      <c r="B10">
        <f>jamboree!W44</f>
        <v>8</v>
      </c>
      <c r="C10">
        <f>jamboree!A44</f>
        <v>265</v>
      </c>
      <c r="E10" s="172">
        <v>28</v>
      </c>
      <c r="F10" s="172">
        <v>8</v>
      </c>
      <c r="G10" s="172">
        <v>13</v>
      </c>
      <c r="H10" s="172">
        <v>2</v>
      </c>
      <c r="I10" s="172">
        <v>8</v>
      </c>
      <c r="J10" s="172">
        <v>24</v>
      </c>
      <c r="K10" s="172">
        <v>9</v>
      </c>
      <c r="M10">
        <f t="shared" ca="1" si="2"/>
        <v>404</v>
      </c>
      <c r="N10">
        <f t="shared" ca="1" si="1"/>
        <v>265</v>
      </c>
      <c r="O10">
        <f t="shared" ca="1" si="1"/>
        <v>155</v>
      </c>
      <c r="P10">
        <f t="shared" ca="1" si="1"/>
        <v>255</v>
      </c>
      <c r="Q10">
        <f t="shared" ca="1" si="1"/>
        <v>265</v>
      </c>
      <c r="R10">
        <f t="shared" ca="1" si="1"/>
        <v>158</v>
      </c>
      <c r="S10">
        <f t="shared" ca="1" si="1"/>
        <v>588</v>
      </c>
    </row>
    <row r="11" spans="1:20">
      <c r="A11" t="str">
        <f>jamboree!B45</f>
        <v>Gallant Fox</v>
      </c>
      <c r="B11">
        <f>jamboree!W45</f>
        <v>9</v>
      </c>
      <c r="C11">
        <f>jamboree!A45</f>
        <v>588</v>
      </c>
      <c r="E11" s="171">
        <v>8</v>
      </c>
      <c r="F11" s="171">
        <v>11</v>
      </c>
      <c r="G11" s="171">
        <v>19</v>
      </c>
      <c r="H11" s="171">
        <v>5</v>
      </c>
      <c r="I11" s="171">
        <v>18</v>
      </c>
      <c r="J11" s="171">
        <v>4</v>
      </c>
      <c r="K11" s="171">
        <v>4</v>
      </c>
      <c r="M11">
        <f t="shared" ca="1" si="2"/>
        <v>265</v>
      </c>
      <c r="N11">
        <f t="shared" ca="1" si="1"/>
        <v>91</v>
      </c>
      <c r="O11">
        <f t="shared" ca="1" si="1"/>
        <v>357</v>
      </c>
      <c r="P11">
        <f t="shared" ca="1" si="1"/>
        <v>285</v>
      </c>
      <c r="Q11">
        <f t="shared" ca="1" si="1"/>
        <v>205</v>
      </c>
      <c r="R11">
        <f t="shared" ca="1" si="1"/>
        <v>485</v>
      </c>
      <c r="S11">
        <f t="shared" ca="1" si="1"/>
        <v>485</v>
      </c>
    </row>
    <row r="12" spans="1:20">
      <c r="A12" t="str">
        <f>jamboree!B46</f>
        <v>Fast Company</v>
      </c>
      <c r="B12">
        <f>jamboree!W46</f>
        <v>10</v>
      </c>
      <c r="C12">
        <f>jamboree!A46</f>
        <v>148</v>
      </c>
      <c r="E12" s="172">
        <v>7</v>
      </c>
      <c r="F12" s="172">
        <v>9</v>
      </c>
      <c r="G12" s="172">
        <v>9</v>
      </c>
      <c r="H12" s="172">
        <v>9</v>
      </c>
      <c r="I12" s="172">
        <v>13</v>
      </c>
      <c r="J12" s="172">
        <v>7</v>
      </c>
      <c r="K12" s="172">
        <v>5</v>
      </c>
      <c r="M12">
        <f t="shared" ca="1" si="2"/>
        <v>59</v>
      </c>
      <c r="N12">
        <f t="shared" ca="1" si="1"/>
        <v>588</v>
      </c>
      <c r="O12">
        <f t="shared" ca="1" si="1"/>
        <v>588</v>
      </c>
      <c r="P12">
        <f t="shared" ca="1" si="1"/>
        <v>588</v>
      </c>
      <c r="Q12">
        <f t="shared" ca="1" si="1"/>
        <v>155</v>
      </c>
      <c r="R12">
        <f t="shared" ca="1" si="1"/>
        <v>59</v>
      </c>
      <c r="S12">
        <f t="shared" ca="1" si="1"/>
        <v>285</v>
      </c>
    </row>
    <row r="13" spans="1:20">
      <c r="A13" t="str">
        <f>jamboree!B47</f>
        <v>Moosetaken Identity</v>
      </c>
      <c r="B13">
        <f>jamboree!W47</f>
        <v>11</v>
      </c>
      <c r="C13">
        <f>jamboree!A47</f>
        <v>91</v>
      </c>
      <c r="E13" s="171">
        <v>5</v>
      </c>
      <c r="F13" s="171">
        <v>16</v>
      </c>
      <c r="G13" s="171">
        <v>25</v>
      </c>
      <c r="H13" s="171">
        <v>24</v>
      </c>
      <c r="I13" s="171">
        <v>24</v>
      </c>
      <c r="J13" s="171">
        <v>9</v>
      </c>
      <c r="K13" s="171">
        <v>19</v>
      </c>
      <c r="M13">
        <f t="shared" ca="1" si="2"/>
        <v>285</v>
      </c>
      <c r="N13">
        <f t="shared" ca="1" si="1"/>
        <v>116</v>
      </c>
      <c r="O13">
        <f t="shared" ca="1" si="1"/>
        <v>31</v>
      </c>
      <c r="P13">
        <f t="shared" ca="1" si="1"/>
        <v>158</v>
      </c>
      <c r="Q13">
        <f t="shared" ca="1" si="1"/>
        <v>158</v>
      </c>
      <c r="R13">
        <f t="shared" ca="1" si="1"/>
        <v>588</v>
      </c>
      <c r="S13">
        <f t="shared" ca="1" si="1"/>
        <v>357</v>
      </c>
    </row>
    <row r="14" spans="1:20">
      <c r="A14" t="str">
        <f>jamboree!B48</f>
        <v>Over the Edge</v>
      </c>
      <c r="B14">
        <f>jamboree!W48</f>
        <v>12</v>
      </c>
      <c r="C14">
        <f>jamboree!A48</f>
        <v>175</v>
      </c>
      <c r="E14" s="172">
        <v>26</v>
      </c>
      <c r="F14" s="172">
        <v>2</v>
      </c>
      <c r="G14" s="172">
        <v>26</v>
      </c>
      <c r="H14" s="172">
        <v>14</v>
      </c>
      <c r="I14" s="172">
        <v>3</v>
      </c>
      <c r="J14" s="172">
        <v>14</v>
      </c>
      <c r="K14" s="172">
        <v>24</v>
      </c>
      <c r="M14">
        <f t="shared" ca="1" si="2"/>
        <v>259</v>
      </c>
      <c r="N14">
        <f t="shared" ca="1" si="1"/>
        <v>255</v>
      </c>
      <c r="O14">
        <f t="shared" ca="1" si="1"/>
        <v>259</v>
      </c>
      <c r="P14">
        <f t="shared" ca="1" si="1"/>
        <v>16</v>
      </c>
      <c r="Q14">
        <f t="shared" ca="1" si="1"/>
        <v>52</v>
      </c>
      <c r="R14">
        <f t="shared" ca="1" si="1"/>
        <v>16</v>
      </c>
      <c r="S14">
        <f t="shared" ca="1" si="1"/>
        <v>158</v>
      </c>
    </row>
    <row r="15" spans="1:20">
      <c r="A15" t="str">
        <f>jamboree!B49</f>
        <v>FKA</v>
      </c>
      <c r="B15">
        <f>jamboree!W49</f>
        <v>13</v>
      </c>
      <c r="C15">
        <f>jamboree!A49</f>
        <v>155</v>
      </c>
      <c r="E15" s="171">
        <v>16</v>
      </c>
      <c r="F15" s="171">
        <v>14</v>
      </c>
      <c r="G15" s="171">
        <v>14</v>
      </c>
      <c r="H15" s="171">
        <v>7</v>
      </c>
      <c r="I15" s="171">
        <v>4</v>
      </c>
      <c r="J15" s="171">
        <v>25</v>
      </c>
      <c r="K15" s="171">
        <v>13</v>
      </c>
      <c r="M15">
        <f t="shared" ca="1" si="2"/>
        <v>116</v>
      </c>
      <c r="N15">
        <f t="shared" ca="1" si="1"/>
        <v>16</v>
      </c>
      <c r="O15">
        <f t="shared" ca="1" si="1"/>
        <v>16</v>
      </c>
      <c r="P15">
        <f t="shared" ca="1" si="1"/>
        <v>59</v>
      </c>
      <c r="Q15">
        <f t="shared" ca="1" si="1"/>
        <v>485</v>
      </c>
      <c r="R15">
        <f t="shared" ca="1" si="1"/>
        <v>31</v>
      </c>
      <c r="S15">
        <f t="shared" ca="1" si="1"/>
        <v>155</v>
      </c>
    </row>
    <row r="16" spans="1:20">
      <c r="A16" t="str">
        <f>jamboree!B50</f>
        <v>Shamrock IV</v>
      </c>
      <c r="B16">
        <f>jamboree!W50</f>
        <v>14</v>
      </c>
      <c r="C16">
        <f>jamboree!A50</f>
        <v>16</v>
      </c>
      <c r="E16" s="172">
        <v>14</v>
      </c>
      <c r="F16" s="172">
        <v>17</v>
      </c>
      <c r="G16" s="172">
        <v>17</v>
      </c>
      <c r="H16" s="172">
        <v>19</v>
      </c>
      <c r="I16" s="172">
        <v>28</v>
      </c>
      <c r="J16" s="172">
        <v>11</v>
      </c>
      <c r="K16" s="172">
        <v>3</v>
      </c>
      <c r="M16">
        <f t="shared" ca="1" si="2"/>
        <v>16</v>
      </c>
      <c r="N16">
        <f t="shared" ca="1" si="1"/>
        <v>220</v>
      </c>
      <c r="O16">
        <f t="shared" ca="1" si="1"/>
        <v>220</v>
      </c>
      <c r="P16">
        <f t="shared" ca="1" si="1"/>
        <v>357</v>
      </c>
      <c r="Q16">
        <f t="shared" ca="1" si="1"/>
        <v>404</v>
      </c>
      <c r="R16">
        <f t="shared" ca="1" si="1"/>
        <v>91</v>
      </c>
      <c r="S16">
        <f t="shared" ca="1" si="1"/>
        <v>52</v>
      </c>
    </row>
    <row r="17" spans="1:19">
      <c r="A17" t="str">
        <f>jamboree!B51</f>
        <v>CHRISTE</v>
      </c>
      <c r="B17">
        <f>jamboree!W51</f>
        <v>15</v>
      </c>
      <c r="C17">
        <f>jamboree!A51</f>
        <v>739</v>
      </c>
      <c r="E17" s="171">
        <v>4</v>
      </c>
      <c r="F17" s="171">
        <v>21</v>
      </c>
      <c r="G17" s="171">
        <v>18</v>
      </c>
      <c r="H17" s="171">
        <v>25</v>
      </c>
      <c r="I17" s="171">
        <v>5</v>
      </c>
      <c r="J17" s="171">
        <v>18</v>
      </c>
      <c r="K17" s="171">
        <v>26</v>
      </c>
      <c r="M17">
        <f t="shared" ca="1" si="2"/>
        <v>485</v>
      </c>
      <c r="N17">
        <f t="shared" ca="1" si="1"/>
        <v>249</v>
      </c>
      <c r="O17">
        <f t="shared" ca="1" si="1"/>
        <v>205</v>
      </c>
      <c r="P17">
        <f t="shared" ca="1" si="1"/>
        <v>31</v>
      </c>
      <c r="Q17">
        <f t="shared" ca="1" si="1"/>
        <v>285</v>
      </c>
      <c r="R17">
        <f t="shared" ca="1" si="1"/>
        <v>205</v>
      </c>
      <c r="S17">
        <f t="shared" ca="1" si="1"/>
        <v>259</v>
      </c>
    </row>
    <row r="18" spans="1:19">
      <c r="A18" t="str">
        <f>jamboree!B52</f>
        <v>Overachiever</v>
      </c>
      <c r="B18">
        <f>jamboree!W52</f>
        <v>16</v>
      </c>
      <c r="C18">
        <f>jamboree!A52</f>
        <v>116</v>
      </c>
      <c r="E18" s="172">
        <v>1</v>
      </c>
      <c r="F18" s="172">
        <v>10</v>
      </c>
      <c r="G18" s="172">
        <v>10</v>
      </c>
      <c r="H18" s="172">
        <v>10</v>
      </c>
      <c r="I18" s="172">
        <v>25</v>
      </c>
      <c r="J18" s="172">
        <v>23</v>
      </c>
      <c r="K18" s="172">
        <v>18</v>
      </c>
      <c r="M18">
        <f t="shared" ca="1" si="2"/>
        <v>484</v>
      </c>
      <c r="N18">
        <f t="shared" ca="1" si="1"/>
        <v>148</v>
      </c>
      <c r="O18">
        <f t="shared" ca="1" si="1"/>
        <v>148</v>
      </c>
      <c r="P18">
        <f t="shared" ca="1" si="1"/>
        <v>148</v>
      </c>
      <c r="Q18">
        <f t="shared" ca="1" si="1"/>
        <v>31</v>
      </c>
      <c r="R18">
        <f t="shared" ca="1" si="1"/>
        <v>679</v>
      </c>
      <c r="S18">
        <f t="shared" ca="1" si="1"/>
        <v>205</v>
      </c>
    </row>
    <row r="19" spans="1:19">
      <c r="A19" t="str">
        <f>jamboree!B53</f>
        <v>Stercus Accidit</v>
      </c>
      <c r="B19">
        <f>jamboree!W53</f>
        <v>17</v>
      </c>
      <c r="C19">
        <f>jamboree!A53</f>
        <v>220</v>
      </c>
      <c r="E19" s="171">
        <v>18</v>
      </c>
      <c r="F19" s="171">
        <v>25</v>
      </c>
      <c r="G19" s="171">
        <v>5</v>
      </c>
      <c r="H19" s="171">
        <v>4</v>
      </c>
      <c r="I19" s="171">
        <v>26</v>
      </c>
      <c r="J19" s="168">
        <v>1</v>
      </c>
      <c r="K19" s="168">
        <v>11</v>
      </c>
      <c r="M19">
        <f t="shared" ca="1" si="2"/>
        <v>205</v>
      </c>
      <c r="N19">
        <f t="shared" ref="N19:N29" ca="1" si="3">OFFSET($C$3,F19-1,0)</f>
        <v>31</v>
      </c>
      <c r="O19">
        <f t="shared" ref="O19:O29" ca="1" si="4">OFFSET($C$3,G19-1,0)</f>
        <v>285</v>
      </c>
      <c r="P19">
        <f t="shared" ref="P19:P29" ca="1" si="5">OFFSET($C$3,H19-1,0)</f>
        <v>485</v>
      </c>
      <c r="Q19">
        <f t="shared" ref="Q19:Q28" ca="1" si="6">OFFSET($C$3,I19-1,0)</f>
        <v>259</v>
      </c>
      <c r="R19">
        <f t="shared" ref="R19:R24" ca="1" si="7">OFFSET($C$3,J19-1,0)</f>
        <v>484</v>
      </c>
      <c r="S19">
        <f t="shared" ref="S19:S26" ca="1" si="8">OFFSET($C$3,K19-1,0)</f>
        <v>91</v>
      </c>
    </row>
    <row r="20" spans="1:19">
      <c r="A20" t="str">
        <f>jamboree!B54</f>
        <v>The Office</v>
      </c>
      <c r="B20">
        <f>jamboree!W54</f>
        <v>18</v>
      </c>
      <c r="C20">
        <f>jamboree!A54</f>
        <v>205</v>
      </c>
      <c r="E20" s="172">
        <v>23</v>
      </c>
      <c r="F20" s="172">
        <v>12</v>
      </c>
      <c r="G20" s="172">
        <v>28</v>
      </c>
      <c r="H20" s="172">
        <v>17</v>
      </c>
      <c r="I20" s="172">
        <v>11</v>
      </c>
      <c r="J20" s="172">
        <v>27</v>
      </c>
      <c r="K20" s="172">
        <v>1</v>
      </c>
      <c r="M20">
        <f t="shared" ca="1" si="2"/>
        <v>679</v>
      </c>
      <c r="N20">
        <f t="shared" ca="1" si="3"/>
        <v>175</v>
      </c>
      <c r="O20">
        <f t="shared" ca="1" si="4"/>
        <v>404</v>
      </c>
      <c r="P20">
        <f t="shared" ca="1" si="5"/>
        <v>220</v>
      </c>
      <c r="Q20">
        <f t="shared" ca="1" si="6"/>
        <v>91</v>
      </c>
      <c r="R20">
        <f t="shared" ca="1" si="7"/>
        <v>1003</v>
      </c>
      <c r="S20">
        <f t="shared" ca="1" si="8"/>
        <v>484</v>
      </c>
    </row>
    <row r="21" spans="1:19">
      <c r="A21" t="str">
        <f>jamboree!B55</f>
        <v>Dragonfly</v>
      </c>
      <c r="B21">
        <f>jamboree!W55</f>
        <v>19</v>
      </c>
      <c r="C21">
        <f>jamboree!A55</f>
        <v>357</v>
      </c>
      <c r="E21" s="171">
        <v>17</v>
      </c>
      <c r="F21" s="171">
        <v>3</v>
      </c>
      <c r="G21" s="171">
        <v>7</v>
      </c>
      <c r="H21" s="171">
        <v>27</v>
      </c>
      <c r="I21" s="171">
        <v>10</v>
      </c>
      <c r="J21" s="168">
        <v>12</v>
      </c>
      <c r="K21" s="168">
        <v>23</v>
      </c>
      <c r="M21">
        <f t="shared" ca="1" si="2"/>
        <v>220</v>
      </c>
      <c r="N21">
        <f t="shared" ca="1" si="3"/>
        <v>52</v>
      </c>
      <c r="O21">
        <f t="shared" ca="1" si="4"/>
        <v>59</v>
      </c>
      <c r="P21">
        <f t="shared" ca="1" si="5"/>
        <v>1003</v>
      </c>
      <c r="Q21">
        <f t="shared" ca="1" si="6"/>
        <v>148</v>
      </c>
      <c r="R21">
        <f t="shared" ca="1" si="7"/>
        <v>175</v>
      </c>
      <c r="S21">
        <f t="shared" ca="1" si="8"/>
        <v>679</v>
      </c>
    </row>
    <row r="22" spans="1:19">
      <c r="A22" t="str">
        <f>jamboree!B56</f>
        <v>Boom Boom</v>
      </c>
      <c r="B22">
        <f>jamboree!W56</f>
        <v>20</v>
      </c>
      <c r="C22">
        <f>jamboree!A56</f>
        <v>674</v>
      </c>
      <c r="E22" s="172">
        <v>27</v>
      </c>
      <c r="F22" s="172">
        <v>5</v>
      </c>
      <c r="G22" s="172">
        <v>1</v>
      </c>
      <c r="H22" s="172">
        <v>28</v>
      </c>
      <c r="I22" s="172">
        <v>14</v>
      </c>
      <c r="J22" s="172">
        <v>20</v>
      </c>
      <c r="K22" s="172">
        <v>12</v>
      </c>
      <c r="M22">
        <f t="shared" ca="1" si="2"/>
        <v>1003</v>
      </c>
      <c r="N22">
        <f t="shared" ca="1" si="3"/>
        <v>285</v>
      </c>
      <c r="O22">
        <f t="shared" ca="1" si="4"/>
        <v>484</v>
      </c>
      <c r="P22">
        <f t="shared" ca="1" si="5"/>
        <v>404</v>
      </c>
      <c r="Q22">
        <f t="shared" ca="1" si="6"/>
        <v>16</v>
      </c>
      <c r="R22">
        <f t="shared" ca="1" si="7"/>
        <v>674</v>
      </c>
      <c r="S22">
        <f t="shared" ca="1" si="8"/>
        <v>175</v>
      </c>
    </row>
    <row r="23" spans="1:19">
      <c r="A23" t="str">
        <f>jamboree!B57</f>
        <v>Dolce</v>
      </c>
      <c r="B23">
        <f>jamboree!W57</f>
        <v>21</v>
      </c>
      <c r="C23">
        <f>jamboree!A57</f>
        <v>249</v>
      </c>
      <c r="E23" s="171">
        <v>10</v>
      </c>
      <c r="F23" s="171">
        <v>24</v>
      </c>
      <c r="G23" s="171">
        <v>24</v>
      </c>
      <c r="H23" s="171">
        <v>18</v>
      </c>
      <c r="I23" s="171">
        <v>27</v>
      </c>
      <c r="J23" s="168">
        <v>21</v>
      </c>
      <c r="K23" s="168">
        <v>21</v>
      </c>
      <c r="M23">
        <f t="shared" ca="1" si="2"/>
        <v>148</v>
      </c>
      <c r="N23">
        <f t="shared" ca="1" si="3"/>
        <v>158</v>
      </c>
      <c r="O23">
        <f t="shared" ca="1" si="4"/>
        <v>158</v>
      </c>
      <c r="P23">
        <f t="shared" ca="1" si="5"/>
        <v>205</v>
      </c>
      <c r="Q23">
        <f t="shared" ca="1" si="6"/>
        <v>1003</v>
      </c>
      <c r="R23">
        <f t="shared" ca="1" si="7"/>
        <v>249</v>
      </c>
      <c r="S23">
        <f t="shared" ca="1" si="8"/>
        <v>249</v>
      </c>
    </row>
    <row r="24" spans="1:19">
      <c r="A24" t="str">
        <f>jamboree!B58</f>
        <v>USA 1001</v>
      </c>
      <c r="B24">
        <f>jamboree!W58</f>
        <v>22</v>
      </c>
      <c r="C24">
        <f>jamboree!A58</f>
        <v>1001</v>
      </c>
      <c r="E24" s="172">
        <v>21</v>
      </c>
      <c r="F24" s="172">
        <v>15</v>
      </c>
      <c r="G24" s="172">
        <v>27</v>
      </c>
      <c r="H24" s="172">
        <v>12</v>
      </c>
      <c r="I24" s="172">
        <v>21</v>
      </c>
      <c r="J24" s="172">
        <v>6</v>
      </c>
      <c r="K24" s="172">
        <v>28</v>
      </c>
      <c r="M24">
        <f t="shared" ca="1" si="2"/>
        <v>249</v>
      </c>
      <c r="N24">
        <f t="shared" ca="1" si="3"/>
        <v>739</v>
      </c>
      <c r="O24">
        <f t="shared" ca="1" si="4"/>
        <v>1003</v>
      </c>
      <c r="P24">
        <f t="shared" ca="1" si="5"/>
        <v>175</v>
      </c>
      <c r="Q24">
        <f t="shared" ca="1" si="6"/>
        <v>249</v>
      </c>
      <c r="R24">
        <f t="shared" ca="1" si="7"/>
        <v>676</v>
      </c>
      <c r="S24">
        <f t="shared" ca="1" si="8"/>
        <v>404</v>
      </c>
    </row>
    <row r="25" spans="1:19">
      <c r="A25" t="str">
        <f>jamboree!B59</f>
        <v>Misty Two Six</v>
      </c>
      <c r="B25">
        <f>jamboree!W59</f>
        <v>23</v>
      </c>
      <c r="C25">
        <f>jamboree!A59</f>
        <v>679</v>
      </c>
      <c r="E25" s="171">
        <v>11</v>
      </c>
      <c r="F25" s="171">
        <v>28</v>
      </c>
      <c r="G25" s="171">
        <v>23</v>
      </c>
      <c r="H25" s="171">
        <v>23</v>
      </c>
      <c r="I25" s="171">
        <v>1</v>
      </c>
      <c r="J25" s="168"/>
      <c r="K25" s="168">
        <v>25</v>
      </c>
      <c r="M25">
        <f t="shared" ca="1" si="2"/>
        <v>91</v>
      </c>
      <c r="N25">
        <f t="shared" ca="1" si="3"/>
        <v>404</v>
      </c>
      <c r="O25">
        <f t="shared" ca="1" si="4"/>
        <v>679</v>
      </c>
      <c r="P25">
        <f t="shared" ca="1" si="5"/>
        <v>679</v>
      </c>
      <c r="Q25">
        <f t="shared" ca="1" si="6"/>
        <v>484</v>
      </c>
      <c r="S25">
        <f t="shared" ca="1" si="8"/>
        <v>31</v>
      </c>
    </row>
    <row r="26" spans="1:19">
      <c r="A26" t="str">
        <f>jamboree!B60</f>
        <v>Excitable Boy</v>
      </c>
      <c r="B26">
        <f>jamboree!W60</f>
        <v>24</v>
      </c>
      <c r="C26">
        <f>jamboree!A60</f>
        <v>158</v>
      </c>
      <c r="E26" s="172">
        <v>24</v>
      </c>
      <c r="F26" s="172">
        <v>27</v>
      </c>
      <c r="G26" s="172">
        <v>3</v>
      </c>
      <c r="H26" s="172">
        <v>20</v>
      </c>
      <c r="I26" s="172">
        <v>20</v>
      </c>
      <c r="J26" s="172"/>
      <c r="K26" s="172">
        <v>20</v>
      </c>
      <c r="M26">
        <f t="shared" ca="1" si="2"/>
        <v>158</v>
      </c>
      <c r="N26">
        <f t="shared" ca="1" si="3"/>
        <v>1003</v>
      </c>
      <c r="O26">
        <f t="shared" ca="1" si="4"/>
        <v>52</v>
      </c>
      <c r="P26">
        <f t="shared" ca="1" si="5"/>
        <v>674</v>
      </c>
      <c r="Q26">
        <f t="shared" ca="1" si="6"/>
        <v>674</v>
      </c>
      <c r="S26">
        <f t="shared" ca="1" si="8"/>
        <v>674</v>
      </c>
    </row>
    <row r="27" spans="1:19">
      <c r="A27" t="str">
        <f>jamboree!B61</f>
        <v>Forecheck</v>
      </c>
      <c r="B27">
        <f>jamboree!W61</f>
        <v>25</v>
      </c>
      <c r="C27">
        <f>jamboree!A61</f>
        <v>31</v>
      </c>
      <c r="E27" s="171">
        <v>25</v>
      </c>
      <c r="F27" s="171">
        <v>23</v>
      </c>
      <c r="G27" s="171">
        <v>12</v>
      </c>
      <c r="H27" s="171">
        <v>1</v>
      </c>
      <c r="I27" s="171">
        <v>12</v>
      </c>
      <c r="J27" s="168"/>
      <c r="K27" s="168" t="s">
        <v>187</v>
      </c>
      <c r="M27">
        <f t="shared" ca="1" si="2"/>
        <v>31</v>
      </c>
      <c r="N27">
        <f t="shared" ca="1" si="3"/>
        <v>679</v>
      </c>
      <c r="O27">
        <f t="shared" ca="1" si="4"/>
        <v>175</v>
      </c>
      <c r="P27">
        <f t="shared" ca="1" si="5"/>
        <v>484</v>
      </c>
      <c r="Q27">
        <f t="shared" ca="1" si="6"/>
        <v>175</v>
      </c>
    </row>
    <row r="28" spans="1:19">
      <c r="A28" t="str">
        <f>jamboree!B62</f>
        <v>Spank Me</v>
      </c>
      <c r="B28">
        <f>jamboree!W62</f>
        <v>26</v>
      </c>
      <c r="C28">
        <f>jamboree!A62</f>
        <v>259</v>
      </c>
      <c r="E28" s="172">
        <v>20</v>
      </c>
      <c r="F28" s="172">
        <v>20</v>
      </c>
      <c r="G28" s="172">
        <v>20</v>
      </c>
      <c r="H28" s="172">
        <v>26</v>
      </c>
      <c r="I28" s="172">
        <v>6</v>
      </c>
      <c r="J28" s="172"/>
      <c r="K28" s="172" t="s">
        <v>188</v>
      </c>
      <c r="M28">
        <f t="shared" ca="1" si="2"/>
        <v>674</v>
      </c>
      <c r="N28">
        <f t="shared" ca="1" si="3"/>
        <v>674</v>
      </c>
      <c r="O28">
        <f t="shared" ca="1" si="4"/>
        <v>674</v>
      </c>
      <c r="P28">
        <f t="shared" ca="1" si="5"/>
        <v>259</v>
      </c>
      <c r="Q28">
        <f t="shared" ca="1" si="6"/>
        <v>676</v>
      </c>
    </row>
    <row r="29" spans="1:19">
      <c r="A29" t="str">
        <f>jamboree!B63</f>
        <v>Tempus Fugit</v>
      </c>
      <c r="B29">
        <f>jamboree!W63</f>
        <v>27</v>
      </c>
      <c r="C29">
        <f>jamboree!A63</f>
        <v>1003</v>
      </c>
      <c r="E29" s="171">
        <v>12</v>
      </c>
      <c r="F29" s="171">
        <v>1</v>
      </c>
      <c r="G29" s="171">
        <v>21</v>
      </c>
      <c r="H29" s="171">
        <v>21</v>
      </c>
      <c r="I29" s="171" t="s">
        <v>180</v>
      </c>
      <c r="J29" s="168" t="s">
        <v>182</v>
      </c>
      <c r="K29" s="168" t="s">
        <v>181</v>
      </c>
      <c r="M29">
        <f t="shared" ca="1" si="2"/>
        <v>175</v>
      </c>
      <c r="N29">
        <f t="shared" ca="1" si="3"/>
        <v>484</v>
      </c>
      <c r="O29">
        <f t="shared" ca="1" si="4"/>
        <v>249</v>
      </c>
      <c r="P29">
        <f t="shared" ca="1" si="5"/>
        <v>249</v>
      </c>
    </row>
    <row r="30" spans="1:19">
      <c r="A30" t="str">
        <f>jamboree!B64</f>
        <v>Clipper</v>
      </c>
      <c r="B30">
        <f>jamboree!W64</f>
        <v>28</v>
      </c>
      <c r="C30">
        <f>jamboree!A64</f>
        <v>404</v>
      </c>
      <c r="E30" s="172" t="s">
        <v>178</v>
      </c>
      <c r="F30" s="172" t="s">
        <v>178</v>
      </c>
      <c r="G30" s="172" t="s">
        <v>178</v>
      </c>
      <c r="H30" s="172" t="s">
        <v>178</v>
      </c>
      <c r="I30" s="172" t="s">
        <v>181</v>
      </c>
      <c r="J30" s="172" t="s">
        <v>183</v>
      </c>
      <c r="K30" s="172" t="s">
        <v>189</v>
      </c>
      <c r="P30" t="s">
        <v>194</v>
      </c>
      <c r="Q30">
        <f t="shared" ref="Q30:S31" ca="1" si="9">OFFSET($C$3,Q37-1,0)</f>
        <v>679</v>
      </c>
      <c r="R30">
        <f t="shared" ca="1" si="9"/>
        <v>255</v>
      </c>
      <c r="S30">
        <f t="shared" ca="1" si="9"/>
        <v>676</v>
      </c>
    </row>
    <row r="31" spans="1:19">
      <c r="E31" s="171"/>
      <c r="F31" s="171"/>
      <c r="G31" s="171"/>
      <c r="H31" s="171"/>
      <c r="I31" s="171"/>
      <c r="J31" s="168" t="s">
        <v>184</v>
      </c>
      <c r="K31" s="168"/>
      <c r="Q31">
        <f t="shared" ca="1" si="9"/>
        <v>220</v>
      </c>
      <c r="R31">
        <f t="shared" ca="1" si="9"/>
        <v>52</v>
      </c>
      <c r="S31">
        <f t="shared" ca="1" si="9"/>
        <v>1001</v>
      </c>
    </row>
    <row r="32" spans="1:19">
      <c r="A32" t="s">
        <v>195</v>
      </c>
      <c r="E32" s="172"/>
      <c r="F32" s="172"/>
      <c r="G32" s="172"/>
      <c r="H32" s="172"/>
      <c r="I32" s="172"/>
      <c r="J32" s="172" t="s">
        <v>185</v>
      </c>
      <c r="K32" s="172"/>
      <c r="R32">
        <f ca="1">OFFSET($C$3,R39-1,0)</f>
        <v>116</v>
      </c>
      <c r="S32">
        <f ca="1">OFFSET($C$3,S39-1,0)</f>
        <v>220</v>
      </c>
    </row>
    <row r="33" spans="1:19">
      <c r="A33" t="s">
        <v>11</v>
      </c>
      <c r="B33">
        <v>16</v>
      </c>
      <c r="C33">
        <v>14</v>
      </c>
      <c r="E33" s="168"/>
      <c r="F33" s="168"/>
      <c r="G33" s="168"/>
      <c r="H33" s="168"/>
      <c r="I33" s="168"/>
      <c r="J33" s="168" t="s">
        <v>186</v>
      </c>
      <c r="K33" s="168"/>
      <c r="R33">
        <f ca="1">OFFSET($C$3,R40-1,0)</f>
        <v>285</v>
      </c>
      <c r="S33">
        <f ca="1">OFFSET($C$3,S40-1,0)</f>
        <v>1003</v>
      </c>
    </row>
    <row r="34" spans="1:19">
      <c r="A34" t="s">
        <v>133</v>
      </c>
      <c r="B34">
        <v>31</v>
      </c>
      <c r="C34">
        <v>25</v>
      </c>
      <c r="E34" s="172"/>
      <c r="F34" s="172"/>
      <c r="G34" s="172"/>
      <c r="H34" s="172"/>
      <c r="I34" s="172"/>
      <c r="J34" s="172" t="s">
        <v>181</v>
      </c>
      <c r="K34" s="172"/>
      <c r="R34">
        <f ca="1">OFFSET($C$3,R41-1,0)</f>
        <v>404</v>
      </c>
    </row>
    <row r="35" spans="1:19">
      <c r="A35" t="s">
        <v>32</v>
      </c>
      <c r="B35">
        <v>52</v>
      </c>
      <c r="C35">
        <v>3</v>
      </c>
      <c r="R35">
        <f ca="1">OFFSET($C$3,R42-1,0)</f>
        <v>220</v>
      </c>
    </row>
    <row r="36" spans="1:19">
      <c r="A36" t="s">
        <v>142</v>
      </c>
      <c r="B36">
        <v>59</v>
      </c>
      <c r="C36">
        <v>7</v>
      </c>
    </row>
    <row r="37" spans="1:19">
      <c r="A37" t="s">
        <v>110</v>
      </c>
      <c r="B37">
        <v>91</v>
      </c>
      <c r="C37">
        <v>11</v>
      </c>
      <c r="Q37">
        <v>23</v>
      </c>
      <c r="R37">
        <v>2</v>
      </c>
      <c r="S37">
        <v>6</v>
      </c>
    </row>
    <row r="38" spans="1:19">
      <c r="A38" t="s">
        <v>154</v>
      </c>
      <c r="B38">
        <v>116</v>
      </c>
      <c r="C38">
        <v>16</v>
      </c>
      <c r="Q38">
        <v>17</v>
      </c>
      <c r="R38">
        <v>3</v>
      </c>
      <c r="S38">
        <v>22</v>
      </c>
    </row>
    <row r="39" spans="1:19">
      <c r="A39" t="s">
        <v>146</v>
      </c>
      <c r="B39">
        <v>148</v>
      </c>
      <c r="C39">
        <v>10</v>
      </c>
      <c r="R39">
        <v>16</v>
      </c>
      <c r="S39">
        <v>17</v>
      </c>
    </row>
    <row r="40" spans="1:19">
      <c r="A40" t="s">
        <v>57</v>
      </c>
      <c r="B40">
        <v>155</v>
      </c>
      <c r="C40">
        <v>13</v>
      </c>
      <c r="R40">
        <v>5</v>
      </c>
      <c r="S40">
        <v>27</v>
      </c>
    </row>
    <row r="41" spans="1:19">
      <c r="A41" t="s">
        <v>14</v>
      </c>
      <c r="B41">
        <v>158</v>
      </c>
      <c r="C41">
        <v>24</v>
      </c>
      <c r="R41">
        <v>28</v>
      </c>
    </row>
    <row r="42" spans="1:19">
      <c r="A42" t="s">
        <v>10</v>
      </c>
      <c r="B42">
        <v>175</v>
      </c>
      <c r="C42">
        <v>12</v>
      </c>
      <c r="R42">
        <v>17</v>
      </c>
    </row>
    <row r="43" spans="1:19">
      <c r="A43" t="s">
        <v>105</v>
      </c>
      <c r="B43">
        <v>205</v>
      </c>
      <c r="C43">
        <v>18</v>
      </c>
    </row>
    <row r="44" spans="1:19">
      <c r="A44" t="s">
        <v>126</v>
      </c>
      <c r="B44">
        <v>220</v>
      </c>
      <c r="C44">
        <v>17</v>
      </c>
    </row>
    <row r="45" spans="1:19">
      <c r="A45" t="s">
        <v>0</v>
      </c>
      <c r="B45">
        <v>249</v>
      </c>
      <c r="C45">
        <v>21</v>
      </c>
    </row>
    <row r="46" spans="1:19">
      <c r="A46" t="s">
        <v>107</v>
      </c>
      <c r="B46">
        <v>255</v>
      </c>
      <c r="C46">
        <v>2</v>
      </c>
      <c r="L46" t="s">
        <v>124</v>
      </c>
      <c r="M46">
        <f ca="1">SUM(M3:M35)</f>
        <v>9153</v>
      </c>
      <c r="N46">
        <f t="shared" ref="N46:S46" ca="1" si="10">SUM(N3:N35)</f>
        <v>9153</v>
      </c>
      <c r="O46">
        <f t="shared" ca="1" si="10"/>
        <v>9153</v>
      </c>
      <c r="P46">
        <f t="shared" ca="1" si="10"/>
        <v>9153</v>
      </c>
      <c r="Q46">
        <f t="shared" ca="1" si="10"/>
        <v>9829</v>
      </c>
      <c r="R46">
        <f t="shared" ca="1" si="10"/>
        <v>9829</v>
      </c>
      <c r="S46">
        <f t="shared" ca="1" si="10"/>
        <v>9829</v>
      </c>
    </row>
    <row r="47" spans="1:19">
      <c r="A47" t="s">
        <v>106</v>
      </c>
      <c r="B47">
        <v>259</v>
      </c>
      <c r="C47">
        <v>26</v>
      </c>
    </row>
    <row r="48" spans="1:19">
      <c r="A48" t="s">
        <v>2</v>
      </c>
      <c r="B48">
        <v>265</v>
      </c>
      <c r="C48">
        <v>8</v>
      </c>
    </row>
    <row r="49" spans="1:3">
      <c r="A49" t="s">
        <v>108</v>
      </c>
      <c r="B49">
        <v>285</v>
      </c>
      <c r="C49">
        <v>5</v>
      </c>
    </row>
    <row r="50" spans="1:3">
      <c r="A50" t="s">
        <v>109</v>
      </c>
      <c r="B50">
        <v>357</v>
      </c>
      <c r="C50">
        <v>19</v>
      </c>
    </row>
    <row r="51" spans="1:3">
      <c r="A51" t="s">
        <v>190</v>
      </c>
      <c r="B51">
        <v>404</v>
      </c>
      <c r="C51">
        <v>28</v>
      </c>
    </row>
    <row r="52" spans="1:3">
      <c r="A52" t="s">
        <v>13</v>
      </c>
      <c r="B52">
        <v>484</v>
      </c>
      <c r="C52">
        <v>1</v>
      </c>
    </row>
    <row r="53" spans="1:3">
      <c r="A53" t="s">
        <v>138</v>
      </c>
      <c r="B53">
        <v>485</v>
      </c>
      <c r="C53">
        <v>4</v>
      </c>
    </row>
    <row r="54" spans="1:3">
      <c r="A54" t="s">
        <v>30</v>
      </c>
      <c r="B54">
        <v>588</v>
      </c>
      <c r="C54">
        <v>9</v>
      </c>
    </row>
    <row r="55" spans="1:3">
      <c r="A55" t="s">
        <v>158</v>
      </c>
      <c r="B55">
        <v>674</v>
      </c>
      <c r="C55">
        <v>20</v>
      </c>
    </row>
    <row r="56" spans="1:3">
      <c r="A56" t="s">
        <v>31</v>
      </c>
      <c r="B56">
        <v>676</v>
      </c>
      <c r="C56">
        <v>6</v>
      </c>
    </row>
    <row r="57" spans="1:3">
      <c r="A57" t="s">
        <v>169</v>
      </c>
      <c r="B57">
        <v>679</v>
      </c>
      <c r="C57">
        <v>23</v>
      </c>
    </row>
    <row r="58" spans="1:3">
      <c r="A58" t="s">
        <v>152</v>
      </c>
      <c r="B58">
        <v>739</v>
      </c>
      <c r="C58">
        <v>15</v>
      </c>
    </row>
    <row r="59" spans="1:3">
      <c r="A59" t="s">
        <v>161</v>
      </c>
      <c r="B59">
        <v>1001</v>
      </c>
      <c r="C59">
        <v>22</v>
      </c>
    </row>
    <row r="60" spans="1:3">
      <c r="A60" t="s">
        <v>166</v>
      </c>
      <c r="B60">
        <v>1003</v>
      </c>
      <c r="C60">
        <v>27</v>
      </c>
    </row>
  </sheetData>
  <phoneticPr fontId="12" type="noConversion"/>
  <pageMargins left="0.75" right="0.75" top="1" bottom="1" header="0.5" footer="0.5"/>
  <pageSetup orientation="portrait" copies="0" r:id="rId1"/>
  <headerFooter alignWithMargins="0"/>
</worksheet>
</file>

<file path=xl/worksheets/sheet13.xml><?xml version="1.0" encoding="utf-8"?>
<worksheet xmlns="http://schemas.openxmlformats.org/spreadsheetml/2006/main" xmlns:r="http://schemas.openxmlformats.org/officeDocument/2006/relationships">
  <sheetPr codeName="Sheet10"/>
  <dimension ref="A1:G9"/>
  <sheetViews>
    <sheetView workbookViewId="0"/>
  </sheetViews>
  <sheetFormatPr defaultRowHeight="12.9"/>
  <sheetData>
    <row r="1" spans="1:7">
      <c r="A1" t="s">
        <v>125</v>
      </c>
    </row>
    <row r="2" spans="1:7">
      <c r="B2" s="146"/>
      <c r="C2" s="146"/>
      <c r="D2" s="146"/>
      <c r="E2" s="146"/>
      <c r="F2" s="146"/>
      <c r="G2" s="146"/>
    </row>
    <row r="3" spans="1:7">
      <c r="A3">
        <v>1</v>
      </c>
    </row>
    <row r="4" spans="1:7">
      <c r="A4">
        <f t="shared" ref="A4:A9" si="0">A3+1</f>
        <v>2</v>
      </c>
    </row>
    <row r="5" spans="1:7">
      <c r="A5">
        <f t="shared" si="0"/>
        <v>3</v>
      </c>
    </row>
    <row r="6" spans="1:7">
      <c r="A6">
        <f t="shared" si="0"/>
        <v>4</v>
      </c>
    </row>
    <row r="7" spans="1:7">
      <c r="A7">
        <f t="shared" si="0"/>
        <v>5</v>
      </c>
    </row>
    <row r="8" spans="1:7">
      <c r="A8">
        <f t="shared" si="0"/>
        <v>6</v>
      </c>
    </row>
    <row r="9" spans="1:7">
      <c r="A9">
        <f t="shared" si="0"/>
        <v>7</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R28"/>
  <sheetViews>
    <sheetView workbookViewId="0"/>
  </sheetViews>
  <sheetFormatPr defaultRowHeight="12.9"/>
  <sheetData>
    <row r="1" spans="1:18">
      <c r="A1" t="s">
        <v>123</v>
      </c>
    </row>
    <row r="2" spans="1:18">
      <c r="A2">
        <f>'from RC Jamboree'!A14</f>
        <v>1</v>
      </c>
      <c r="B2">
        <f>MOD(A2+1,27)+1</f>
        <v>3</v>
      </c>
      <c r="C2">
        <f>MOD(B2+1,27)+1</f>
        <v>5</v>
      </c>
      <c r="D2">
        <f t="shared" ref="D2:R2" si="0">MOD(C2+1,27)+1</f>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v>
      </c>
      <c r="P2">
        <f t="shared" si="0"/>
        <v>4</v>
      </c>
      <c r="Q2">
        <f t="shared" si="0"/>
        <v>6</v>
      </c>
      <c r="R2">
        <f t="shared" si="0"/>
        <v>8</v>
      </c>
    </row>
    <row r="3" spans="1:18">
      <c r="A3">
        <f>'from RC Jamboree'!A15</f>
        <v>2</v>
      </c>
      <c r="B3">
        <f t="shared" ref="B3:C28" si="1">MOD(A3+1,27)+1</f>
        <v>4</v>
      </c>
      <c r="C3">
        <f t="shared" si="1"/>
        <v>6</v>
      </c>
      <c r="D3">
        <f t="shared" ref="D3:R3" si="2">MOD(C3+1,27)+1</f>
        <v>8</v>
      </c>
      <c r="E3">
        <f t="shared" si="2"/>
        <v>10</v>
      </c>
      <c r="F3">
        <f t="shared" si="2"/>
        <v>12</v>
      </c>
      <c r="G3">
        <f t="shared" si="2"/>
        <v>14</v>
      </c>
      <c r="H3">
        <f t="shared" si="2"/>
        <v>16</v>
      </c>
      <c r="I3">
        <f t="shared" si="2"/>
        <v>18</v>
      </c>
      <c r="J3">
        <f t="shared" si="2"/>
        <v>20</v>
      </c>
      <c r="K3">
        <f t="shared" si="2"/>
        <v>22</v>
      </c>
      <c r="L3">
        <f t="shared" si="2"/>
        <v>24</v>
      </c>
      <c r="M3">
        <f t="shared" si="2"/>
        <v>26</v>
      </c>
      <c r="N3">
        <f t="shared" si="2"/>
        <v>1</v>
      </c>
      <c r="O3">
        <f t="shared" si="2"/>
        <v>3</v>
      </c>
      <c r="P3">
        <f t="shared" si="2"/>
        <v>5</v>
      </c>
      <c r="Q3">
        <f t="shared" si="2"/>
        <v>7</v>
      </c>
      <c r="R3">
        <f t="shared" si="2"/>
        <v>9</v>
      </c>
    </row>
    <row r="4" spans="1:18">
      <c r="A4">
        <f>'from RC Jamboree'!A16</f>
        <v>3</v>
      </c>
      <c r="B4">
        <f t="shared" si="1"/>
        <v>5</v>
      </c>
      <c r="C4">
        <f t="shared" si="1"/>
        <v>7</v>
      </c>
      <c r="D4">
        <f t="shared" ref="D4:R4" si="3">MOD(C4+1,27)+1</f>
        <v>9</v>
      </c>
      <c r="E4">
        <f t="shared" si="3"/>
        <v>11</v>
      </c>
      <c r="F4">
        <f t="shared" si="3"/>
        <v>13</v>
      </c>
      <c r="G4">
        <f t="shared" si="3"/>
        <v>15</v>
      </c>
      <c r="H4">
        <f t="shared" si="3"/>
        <v>17</v>
      </c>
      <c r="I4">
        <f t="shared" si="3"/>
        <v>19</v>
      </c>
      <c r="J4">
        <f t="shared" si="3"/>
        <v>21</v>
      </c>
      <c r="K4">
        <f t="shared" si="3"/>
        <v>23</v>
      </c>
      <c r="L4">
        <f t="shared" si="3"/>
        <v>25</v>
      </c>
      <c r="M4">
        <f t="shared" si="3"/>
        <v>27</v>
      </c>
      <c r="N4">
        <f t="shared" si="3"/>
        <v>2</v>
      </c>
      <c r="O4">
        <f t="shared" si="3"/>
        <v>4</v>
      </c>
      <c r="P4">
        <f t="shared" si="3"/>
        <v>6</v>
      </c>
      <c r="Q4">
        <f t="shared" si="3"/>
        <v>8</v>
      </c>
      <c r="R4">
        <f t="shared" si="3"/>
        <v>10</v>
      </c>
    </row>
    <row r="5" spans="1:18">
      <c r="A5">
        <f>'from RC Jamboree'!A17</f>
        <v>4</v>
      </c>
      <c r="B5">
        <f t="shared" si="1"/>
        <v>6</v>
      </c>
      <c r="C5">
        <f t="shared" si="1"/>
        <v>8</v>
      </c>
      <c r="D5">
        <f t="shared" ref="D5:R5" si="4">MOD(C5+1,27)+1</f>
        <v>10</v>
      </c>
      <c r="E5">
        <f t="shared" si="4"/>
        <v>12</v>
      </c>
      <c r="F5">
        <f t="shared" si="4"/>
        <v>14</v>
      </c>
      <c r="G5">
        <f t="shared" si="4"/>
        <v>16</v>
      </c>
      <c r="H5">
        <f t="shared" si="4"/>
        <v>18</v>
      </c>
      <c r="I5">
        <f t="shared" si="4"/>
        <v>20</v>
      </c>
      <c r="J5">
        <f t="shared" si="4"/>
        <v>22</v>
      </c>
      <c r="K5">
        <f t="shared" si="4"/>
        <v>24</v>
      </c>
      <c r="L5">
        <f t="shared" si="4"/>
        <v>26</v>
      </c>
      <c r="M5">
        <f t="shared" si="4"/>
        <v>1</v>
      </c>
      <c r="N5">
        <f t="shared" si="4"/>
        <v>3</v>
      </c>
      <c r="O5">
        <f t="shared" si="4"/>
        <v>5</v>
      </c>
      <c r="P5">
        <f t="shared" si="4"/>
        <v>7</v>
      </c>
      <c r="Q5">
        <f t="shared" si="4"/>
        <v>9</v>
      </c>
      <c r="R5">
        <f t="shared" si="4"/>
        <v>11</v>
      </c>
    </row>
    <row r="6" spans="1:18">
      <c r="A6">
        <f>'from RC Jamboree'!A18</f>
        <v>5</v>
      </c>
      <c r="B6">
        <f t="shared" si="1"/>
        <v>7</v>
      </c>
      <c r="C6">
        <f t="shared" si="1"/>
        <v>9</v>
      </c>
      <c r="D6">
        <f t="shared" ref="D6:R6" si="5">MOD(C6+1,27)+1</f>
        <v>11</v>
      </c>
      <c r="E6">
        <f t="shared" si="5"/>
        <v>13</v>
      </c>
      <c r="F6">
        <f t="shared" si="5"/>
        <v>15</v>
      </c>
      <c r="G6">
        <f t="shared" si="5"/>
        <v>17</v>
      </c>
      <c r="H6">
        <f t="shared" si="5"/>
        <v>19</v>
      </c>
      <c r="I6">
        <f t="shared" si="5"/>
        <v>21</v>
      </c>
      <c r="J6">
        <f t="shared" si="5"/>
        <v>23</v>
      </c>
      <c r="K6">
        <f t="shared" si="5"/>
        <v>25</v>
      </c>
      <c r="L6">
        <f t="shared" si="5"/>
        <v>27</v>
      </c>
      <c r="M6">
        <f t="shared" si="5"/>
        <v>2</v>
      </c>
      <c r="N6">
        <f t="shared" si="5"/>
        <v>4</v>
      </c>
      <c r="O6">
        <f t="shared" si="5"/>
        <v>6</v>
      </c>
      <c r="P6">
        <f t="shared" si="5"/>
        <v>8</v>
      </c>
      <c r="Q6">
        <f t="shared" si="5"/>
        <v>10</v>
      </c>
      <c r="R6">
        <f t="shared" si="5"/>
        <v>12</v>
      </c>
    </row>
    <row r="7" spans="1:18">
      <c r="A7">
        <f>'from RC Jamboree'!A19</f>
        <v>6</v>
      </c>
      <c r="B7">
        <f t="shared" si="1"/>
        <v>8</v>
      </c>
      <c r="C7">
        <f t="shared" si="1"/>
        <v>10</v>
      </c>
      <c r="D7">
        <f t="shared" ref="D7:R7" si="6">MOD(C7+1,27)+1</f>
        <v>12</v>
      </c>
      <c r="E7">
        <f t="shared" si="6"/>
        <v>14</v>
      </c>
      <c r="F7">
        <f t="shared" si="6"/>
        <v>16</v>
      </c>
      <c r="G7">
        <f t="shared" si="6"/>
        <v>18</v>
      </c>
      <c r="H7">
        <f t="shared" si="6"/>
        <v>20</v>
      </c>
      <c r="I7">
        <f t="shared" si="6"/>
        <v>22</v>
      </c>
      <c r="J7">
        <f t="shared" si="6"/>
        <v>24</v>
      </c>
      <c r="K7">
        <f t="shared" si="6"/>
        <v>26</v>
      </c>
      <c r="L7">
        <f t="shared" si="6"/>
        <v>1</v>
      </c>
      <c r="M7">
        <f t="shared" si="6"/>
        <v>3</v>
      </c>
      <c r="N7">
        <f t="shared" si="6"/>
        <v>5</v>
      </c>
      <c r="O7">
        <f t="shared" si="6"/>
        <v>7</v>
      </c>
      <c r="P7">
        <f t="shared" si="6"/>
        <v>9</v>
      </c>
      <c r="Q7">
        <f t="shared" si="6"/>
        <v>11</v>
      </c>
      <c r="R7">
        <f t="shared" si="6"/>
        <v>13</v>
      </c>
    </row>
    <row r="8" spans="1:18">
      <c r="A8">
        <f>'from RC Jamboree'!A20</f>
        <v>7</v>
      </c>
      <c r="B8">
        <f t="shared" si="1"/>
        <v>9</v>
      </c>
      <c r="C8">
        <f t="shared" si="1"/>
        <v>11</v>
      </c>
      <c r="D8">
        <f t="shared" ref="D8:R8" si="7">MOD(C8+1,27)+1</f>
        <v>13</v>
      </c>
      <c r="E8">
        <f t="shared" si="7"/>
        <v>15</v>
      </c>
      <c r="F8">
        <f t="shared" si="7"/>
        <v>17</v>
      </c>
      <c r="G8">
        <f t="shared" si="7"/>
        <v>19</v>
      </c>
      <c r="H8">
        <f t="shared" si="7"/>
        <v>21</v>
      </c>
      <c r="I8">
        <f t="shared" si="7"/>
        <v>23</v>
      </c>
      <c r="J8">
        <f t="shared" si="7"/>
        <v>25</v>
      </c>
      <c r="K8">
        <f t="shared" si="7"/>
        <v>27</v>
      </c>
      <c r="L8">
        <f t="shared" si="7"/>
        <v>2</v>
      </c>
      <c r="M8">
        <f t="shared" si="7"/>
        <v>4</v>
      </c>
      <c r="N8">
        <f t="shared" si="7"/>
        <v>6</v>
      </c>
      <c r="O8">
        <f t="shared" si="7"/>
        <v>8</v>
      </c>
      <c r="P8">
        <f t="shared" si="7"/>
        <v>10</v>
      </c>
      <c r="Q8">
        <f t="shared" si="7"/>
        <v>12</v>
      </c>
      <c r="R8">
        <f t="shared" si="7"/>
        <v>14</v>
      </c>
    </row>
    <row r="9" spans="1:18">
      <c r="A9">
        <f>'from RC Jamboree'!A21</f>
        <v>8</v>
      </c>
      <c r="B9">
        <f t="shared" si="1"/>
        <v>10</v>
      </c>
      <c r="C9">
        <f t="shared" si="1"/>
        <v>12</v>
      </c>
      <c r="D9">
        <f t="shared" ref="D9:R9" si="8">MOD(C9+1,27)+1</f>
        <v>14</v>
      </c>
      <c r="E9">
        <f t="shared" si="8"/>
        <v>16</v>
      </c>
      <c r="F9">
        <f t="shared" si="8"/>
        <v>18</v>
      </c>
      <c r="G9">
        <f t="shared" si="8"/>
        <v>20</v>
      </c>
      <c r="H9">
        <f t="shared" si="8"/>
        <v>22</v>
      </c>
      <c r="I9">
        <f t="shared" si="8"/>
        <v>24</v>
      </c>
      <c r="J9">
        <f t="shared" si="8"/>
        <v>26</v>
      </c>
      <c r="K9">
        <f t="shared" si="8"/>
        <v>1</v>
      </c>
      <c r="L9">
        <f t="shared" si="8"/>
        <v>3</v>
      </c>
      <c r="M9">
        <f t="shared" si="8"/>
        <v>5</v>
      </c>
      <c r="N9">
        <f t="shared" si="8"/>
        <v>7</v>
      </c>
      <c r="O9">
        <f t="shared" si="8"/>
        <v>9</v>
      </c>
      <c r="P9">
        <f t="shared" si="8"/>
        <v>11</v>
      </c>
      <c r="Q9">
        <f t="shared" si="8"/>
        <v>13</v>
      </c>
      <c r="R9">
        <f t="shared" si="8"/>
        <v>15</v>
      </c>
    </row>
    <row r="10" spans="1:18">
      <c r="A10">
        <f>'from RC Jamboree'!A22</f>
        <v>9</v>
      </c>
      <c r="B10">
        <f t="shared" si="1"/>
        <v>11</v>
      </c>
      <c r="C10">
        <f t="shared" si="1"/>
        <v>13</v>
      </c>
      <c r="D10">
        <f t="shared" ref="D10:R10" si="9">MOD(C10+1,27)+1</f>
        <v>15</v>
      </c>
      <c r="E10">
        <f t="shared" si="9"/>
        <v>17</v>
      </c>
      <c r="F10">
        <f t="shared" si="9"/>
        <v>19</v>
      </c>
      <c r="G10">
        <f t="shared" si="9"/>
        <v>21</v>
      </c>
      <c r="H10">
        <f t="shared" si="9"/>
        <v>23</v>
      </c>
      <c r="I10">
        <f t="shared" si="9"/>
        <v>25</v>
      </c>
      <c r="J10">
        <f t="shared" si="9"/>
        <v>27</v>
      </c>
      <c r="K10">
        <f t="shared" si="9"/>
        <v>2</v>
      </c>
      <c r="L10">
        <f t="shared" si="9"/>
        <v>4</v>
      </c>
      <c r="M10">
        <f t="shared" si="9"/>
        <v>6</v>
      </c>
      <c r="N10">
        <f t="shared" si="9"/>
        <v>8</v>
      </c>
      <c r="O10">
        <f t="shared" si="9"/>
        <v>10</v>
      </c>
      <c r="P10">
        <f t="shared" si="9"/>
        <v>12</v>
      </c>
      <c r="Q10">
        <f t="shared" si="9"/>
        <v>14</v>
      </c>
      <c r="R10">
        <f t="shared" si="9"/>
        <v>16</v>
      </c>
    </row>
    <row r="11" spans="1:18">
      <c r="A11">
        <f>'from RC Jamboree'!A23</f>
        <v>10</v>
      </c>
      <c r="B11">
        <f t="shared" si="1"/>
        <v>12</v>
      </c>
      <c r="C11">
        <f t="shared" si="1"/>
        <v>14</v>
      </c>
      <c r="D11">
        <f t="shared" ref="D11:R11" si="10">MOD(C11+1,27)+1</f>
        <v>16</v>
      </c>
      <c r="E11">
        <f t="shared" si="10"/>
        <v>18</v>
      </c>
      <c r="F11">
        <f t="shared" si="10"/>
        <v>20</v>
      </c>
      <c r="G11">
        <f t="shared" si="10"/>
        <v>22</v>
      </c>
      <c r="H11">
        <f t="shared" si="10"/>
        <v>24</v>
      </c>
      <c r="I11">
        <f t="shared" si="10"/>
        <v>26</v>
      </c>
      <c r="J11">
        <f t="shared" si="10"/>
        <v>1</v>
      </c>
      <c r="K11">
        <f t="shared" si="10"/>
        <v>3</v>
      </c>
      <c r="L11">
        <f t="shared" si="10"/>
        <v>5</v>
      </c>
      <c r="M11">
        <f t="shared" si="10"/>
        <v>7</v>
      </c>
      <c r="N11">
        <f t="shared" si="10"/>
        <v>9</v>
      </c>
      <c r="O11">
        <f t="shared" si="10"/>
        <v>11</v>
      </c>
      <c r="P11">
        <f t="shared" si="10"/>
        <v>13</v>
      </c>
      <c r="Q11">
        <f t="shared" si="10"/>
        <v>15</v>
      </c>
      <c r="R11">
        <f t="shared" si="10"/>
        <v>17</v>
      </c>
    </row>
    <row r="12" spans="1:18">
      <c r="A12">
        <f>'from RC Jamboree'!A24</f>
        <v>11</v>
      </c>
      <c r="B12">
        <f t="shared" si="1"/>
        <v>13</v>
      </c>
      <c r="C12">
        <f t="shared" si="1"/>
        <v>15</v>
      </c>
      <c r="D12">
        <f t="shared" ref="D12:R12" si="11">MOD(C12+1,27)+1</f>
        <v>17</v>
      </c>
      <c r="E12">
        <f t="shared" si="11"/>
        <v>19</v>
      </c>
      <c r="F12">
        <f t="shared" si="11"/>
        <v>21</v>
      </c>
      <c r="G12">
        <f t="shared" si="11"/>
        <v>23</v>
      </c>
      <c r="H12">
        <f t="shared" si="11"/>
        <v>25</v>
      </c>
      <c r="I12">
        <f t="shared" si="11"/>
        <v>27</v>
      </c>
      <c r="J12">
        <f t="shared" si="11"/>
        <v>2</v>
      </c>
      <c r="K12">
        <f t="shared" si="11"/>
        <v>4</v>
      </c>
      <c r="L12">
        <f t="shared" si="11"/>
        <v>6</v>
      </c>
      <c r="M12">
        <f t="shared" si="11"/>
        <v>8</v>
      </c>
      <c r="N12">
        <f t="shared" si="11"/>
        <v>10</v>
      </c>
      <c r="O12">
        <f t="shared" si="11"/>
        <v>12</v>
      </c>
      <c r="P12">
        <f t="shared" si="11"/>
        <v>14</v>
      </c>
      <c r="Q12">
        <f t="shared" si="11"/>
        <v>16</v>
      </c>
      <c r="R12">
        <f t="shared" si="11"/>
        <v>18</v>
      </c>
    </row>
    <row r="13" spans="1:18">
      <c r="A13">
        <f>'from RC Jamboree'!A25</f>
        <v>12</v>
      </c>
      <c r="B13">
        <f t="shared" si="1"/>
        <v>14</v>
      </c>
      <c r="C13">
        <f t="shared" si="1"/>
        <v>16</v>
      </c>
      <c r="D13">
        <f t="shared" ref="D13:R13" si="12">MOD(C13+1,27)+1</f>
        <v>18</v>
      </c>
      <c r="E13">
        <f t="shared" si="12"/>
        <v>20</v>
      </c>
      <c r="F13">
        <f t="shared" si="12"/>
        <v>22</v>
      </c>
      <c r="G13">
        <f t="shared" si="12"/>
        <v>24</v>
      </c>
      <c r="H13">
        <f t="shared" si="12"/>
        <v>26</v>
      </c>
      <c r="I13">
        <f t="shared" si="12"/>
        <v>1</v>
      </c>
      <c r="J13">
        <f t="shared" si="12"/>
        <v>3</v>
      </c>
      <c r="K13">
        <f t="shared" si="12"/>
        <v>5</v>
      </c>
      <c r="L13">
        <f t="shared" si="12"/>
        <v>7</v>
      </c>
      <c r="M13">
        <f t="shared" si="12"/>
        <v>9</v>
      </c>
      <c r="N13">
        <f t="shared" si="12"/>
        <v>11</v>
      </c>
      <c r="O13">
        <f t="shared" si="12"/>
        <v>13</v>
      </c>
      <c r="P13">
        <f t="shared" si="12"/>
        <v>15</v>
      </c>
      <c r="Q13">
        <f t="shared" si="12"/>
        <v>17</v>
      </c>
      <c r="R13">
        <f t="shared" si="12"/>
        <v>19</v>
      </c>
    </row>
    <row r="14" spans="1:18">
      <c r="A14">
        <f>'from RC Jamboree'!A26</f>
        <v>13</v>
      </c>
      <c r="B14">
        <f t="shared" si="1"/>
        <v>15</v>
      </c>
      <c r="C14">
        <f t="shared" si="1"/>
        <v>17</v>
      </c>
      <c r="D14">
        <f t="shared" ref="D14:R14" si="13">MOD(C14+1,27)+1</f>
        <v>19</v>
      </c>
      <c r="E14">
        <f t="shared" si="13"/>
        <v>21</v>
      </c>
      <c r="F14">
        <f t="shared" si="13"/>
        <v>23</v>
      </c>
      <c r="G14">
        <f t="shared" si="13"/>
        <v>25</v>
      </c>
      <c r="H14">
        <f t="shared" si="13"/>
        <v>27</v>
      </c>
      <c r="I14">
        <f t="shared" si="13"/>
        <v>2</v>
      </c>
      <c r="J14">
        <f t="shared" si="13"/>
        <v>4</v>
      </c>
      <c r="K14">
        <f t="shared" si="13"/>
        <v>6</v>
      </c>
      <c r="L14">
        <f t="shared" si="13"/>
        <v>8</v>
      </c>
      <c r="M14">
        <f t="shared" si="13"/>
        <v>10</v>
      </c>
      <c r="N14">
        <f t="shared" si="13"/>
        <v>12</v>
      </c>
      <c r="O14">
        <f t="shared" si="13"/>
        <v>14</v>
      </c>
      <c r="P14">
        <f t="shared" si="13"/>
        <v>16</v>
      </c>
      <c r="Q14">
        <f t="shared" si="13"/>
        <v>18</v>
      </c>
      <c r="R14">
        <f t="shared" si="13"/>
        <v>20</v>
      </c>
    </row>
    <row r="15" spans="1:18">
      <c r="A15">
        <f>'from RC Jamboree'!A27</f>
        <v>14</v>
      </c>
      <c r="B15">
        <f t="shared" si="1"/>
        <v>16</v>
      </c>
      <c r="C15">
        <f t="shared" si="1"/>
        <v>18</v>
      </c>
      <c r="D15">
        <f t="shared" ref="D15:R15" si="14">MOD(C15+1,27)+1</f>
        <v>20</v>
      </c>
      <c r="E15">
        <f t="shared" si="14"/>
        <v>22</v>
      </c>
      <c r="F15">
        <f t="shared" si="14"/>
        <v>24</v>
      </c>
      <c r="G15">
        <f t="shared" si="14"/>
        <v>26</v>
      </c>
      <c r="H15">
        <f t="shared" si="14"/>
        <v>1</v>
      </c>
      <c r="I15">
        <f t="shared" si="14"/>
        <v>3</v>
      </c>
      <c r="J15">
        <f t="shared" si="14"/>
        <v>5</v>
      </c>
      <c r="K15">
        <f t="shared" si="14"/>
        <v>7</v>
      </c>
      <c r="L15">
        <f t="shared" si="14"/>
        <v>9</v>
      </c>
      <c r="M15">
        <f t="shared" si="14"/>
        <v>11</v>
      </c>
      <c r="N15">
        <f t="shared" si="14"/>
        <v>13</v>
      </c>
      <c r="O15">
        <f t="shared" si="14"/>
        <v>15</v>
      </c>
      <c r="P15">
        <f t="shared" si="14"/>
        <v>17</v>
      </c>
      <c r="Q15">
        <f t="shared" si="14"/>
        <v>19</v>
      </c>
      <c r="R15">
        <f t="shared" si="14"/>
        <v>21</v>
      </c>
    </row>
    <row r="16" spans="1:18">
      <c r="A16">
        <f>'from RC Jamboree'!A28</f>
        <v>15</v>
      </c>
      <c r="B16">
        <f t="shared" si="1"/>
        <v>17</v>
      </c>
      <c r="C16">
        <f t="shared" si="1"/>
        <v>19</v>
      </c>
      <c r="D16">
        <f t="shared" ref="D16:R16" si="15">MOD(C16+1,27)+1</f>
        <v>21</v>
      </c>
      <c r="E16">
        <f t="shared" si="15"/>
        <v>23</v>
      </c>
      <c r="F16">
        <f t="shared" si="15"/>
        <v>25</v>
      </c>
      <c r="G16">
        <f t="shared" si="15"/>
        <v>27</v>
      </c>
      <c r="H16">
        <f t="shared" si="15"/>
        <v>2</v>
      </c>
      <c r="I16">
        <f t="shared" si="15"/>
        <v>4</v>
      </c>
      <c r="J16">
        <f t="shared" si="15"/>
        <v>6</v>
      </c>
      <c r="K16">
        <f t="shared" si="15"/>
        <v>8</v>
      </c>
      <c r="L16">
        <f t="shared" si="15"/>
        <v>10</v>
      </c>
      <c r="M16">
        <f t="shared" si="15"/>
        <v>12</v>
      </c>
      <c r="N16">
        <f t="shared" si="15"/>
        <v>14</v>
      </c>
      <c r="O16">
        <f t="shared" si="15"/>
        <v>16</v>
      </c>
      <c r="P16">
        <f t="shared" si="15"/>
        <v>18</v>
      </c>
      <c r="Q16">
        <f t="shared" si="15"/>
        <v>20</v>
      </c>
      <c r="R16">
        <f t="shared" si="15"/>
        <v>22</v>
      </c>
    </row>
    <row r="17" spans="1:18">
      <c r="A17">
        <f>'from RC Jamboree'!A29</f>
        <v>16</v>
      </c>
      <c r="B17">
        <f t="shared" si="1"/>
        <v>18</v>
      </c>
      <c r="C17">
        <f t="shared" si="1"/>
        <v>20</v>
      </c>
      <c r="D17">
        <f t="shared" ref="D17:R17" si="16">MOD(C17+1,27)+1</f>
        <v>22</v>
      </c>
      <c r="E17">
        <f t="shared" si="16"/>
        <v>24</v>
      </c>
      <c r="F17">
        <f t="shared" si="16"/>
        <v>26</v>
      </c>
      <c r="G17">
        <f t="shared" si="16"/>
        <v>1</v>
      </c>
      <c r="H17">
        <f t="shared" si="16"/>
        <v>3</v>
      </c>
      <c r="I17">
        <f t="shared" si="16"/>
        <v>5</v>
      </c>
      <c r="J17">
        <f t="shared" si="16"/>
        <v>7</v>
      </c>
      <c r="K17">
        <f t="shared" si="16"/>
        <v>9</v>
      </c>
      <c r="L17">
        <f t="shared" si="16"/>
        <v>11</v>
      </c>
      <c r="M17">
        <f t="shared" si="16"/>
        <v>13</v>
      </c>
      <c r="N17">
        <f t="shared" si="16"/>
        <v>15</v>
      </c>
      <c r="O17">
        <f t="shared" si="16"/>
        <v>17</v>
      </c>
      <c r="P17">
        <f t="shared" si="16"/>
        <v>19</v>
      </c>
      <c r="Q17">
        <f t="shared" si="16"/>
        <v>21</v>
      </c>
      <c r="R17">
        <f t="shared" si="16"/>
        <v>23</v>
      </c>
    </row>
    <row r="18" spans="1:18">
      <c r="A18">
        <f>'from RC Jamboree'!A30</f>
        <v>17</v>
      </c>
      <c r="B18">
        <f t="shared" si="1"/>
        <v>19</v>
      </c>
      <c r="C18">
        <f t="shared" si="1"/>
        <v>21</v>
      </c>
      <c r="D18">
        <f t="shared" ref="D18:R18" si="17">MOD(C18+1,27)+1</f>
        <v>23</v>
      </c>
      <c r="E18">
        <f t="shared" si="17"/>
        <v>25</v>
      </c>
      <c r="F18">
        <f t="shared" si="17"/>
        <v>27</v>
      </c>
      <c r="G18">
        <f t="shared" si="17"/>
        <v>2</v>
      </c>
      <c r="H18">
        <f t="shared" si="17"/>
        <v>4</v>
      </c>
      <c r="I18">
        <f t="shared" si="17"/>
        <v>6</v>
      </c>
      <c r="J18">
        <f t="shared" si="17"/>
        <v>8</v>
      </c>
      <c r="K18">
        <f t="shared" si="17"/>
        <v>10</v>
      </c>
      <c r="L18">
        <f t="shared" si="17"/>
        <v>12</v>
      </c>
      <c r="M18">
        <f t="shared" si="17"/>
        <v>14</v>
      </c>
      <c r="N18">
        <f t="shared" si="17"/>
        <v>16</v>
      </c>
      <c r="O18">
        <f t="shared" si="17"/>
        <v>18</v>
      </c>
      <c r="P18">
        <f t="shared" si="17"/>
        <v>20</v>
      </c>
      <c r="Q18">
        <f t="shared" si="17"/>
        <v>22</v>
      </c>
      <c r="R18">
        <f t="shared" si="17"/>
        <v>24</v>
      </c>
    </row>
    <row r="19" spans="1:18">
      <c r="A19">
        <f>'from RC Jamboree'!A31</f>
        <v>18</v>
      </c>
      <c r="B19">
        <f t="shared" si="1"/>
        <v>20</v>
      </c>
      <c r="C19">
        <f t="shared" si="1"/>
        <v>22</v>
      </c>
      <c r="D19">
        <f t="shared" ref="D19:R19" si="18">MOD(C19+1,27)+1</f>
        <v>24</v>
      </c>
      <c r="E19">
        <f t="shared" si="18"/>
        <v>26</v>
      </c>
      <c r="F19">
        <f t="shared" si="18"/>
        <v>1</v>
      </c>
      <c r="G19">
        <f t="shared" si="18"/>
        <v>3</v>
      </c>
      <c r="H19">
        <f t="shared" si="18"/>
        <v>5</v>
      </c>
      <c r="I19">
        <f t="shared" si="18"/>
        <v>7</v>
      </c>
      <c r="J19">
        <f t="shared" si="18"/>
        <v>9</v>
      </c>
      <c r="K19">
        <f t="shared" si="18"/>
        <v>11</v>
      </c>
      <c r="L19">
        <f t="shared" si="18"/>
        <v>13</v>
      </c>
      <c r="M19">
        <f t="shared" si="18"/>
        <v>15</v>
      </c>
      <c r="N19">
        <f t="shared" si="18"/>
        <v>17</v>
      </c>
      <c r="O19">
        <f t="shared" si="18"/>
        <v>19</v>
      </c>
      <c r="P19">
        <f t="shared" si="18"/>
        <v>21</v>
      </c>
      <c r="Q19">
        <f t="shared" si="18"/>
        <v>23</v>
      </c>
      <c r="R19">
        <f t="shared" si="18"/>
        <v>25</v>
      </c>
    </row>
    <row r="20" spans="1:18">
      <c r="A20">
        <f>'from RC Jamboree'!A32</f>
        <v>19</v>
      </c>
      <c r="B20">
        <f t="shared" si="1"/>
        <v>21</v>
      </c>
      <c r="C20">
        <f t="shared" si="1"/>
        <v>23</v>
      </c>
      <c r="D20">
        <f t="shared" ref="D20:R20" si="19">MOD(C20+1,27)+1</f>
        <v>25</v>
      </c>
      <c r="E20">
        <f t="shared" si="19"/>
        <v>27</v>
      </c>
      <c r="F20">
        <f t="shared" si="19"/>
        <v>2</v>
      </c>
      <c r="G20">
        <f t="shared" si="19"/>
        <v>4</v>
      </c>
      <c r="H20">
        <f t="shared" si="19"/>
        <v>6</v>
      </c>
      <c r="I20">
        <f t="shared" si="19"/>
        <v>8</v>
      </c>
      <c r="J20">
        <f t="shared" si="19"/>
        <v>10</v>
      </c>
      <c r="K20">
        <f t="shared" si="19"/>
        <v>12</v>
      </c>
      <c r="L20">
        <f t="shared" si="19"/>
        <v>14</v>
      </c>
      <c r="M20">
        <f t="shared" si="19"/>
        <v>16</v>
      </c>
      <c r="N20">
        <f t="shared" si="19"/>
        <v>18</v>
      </c>
      <c r="O20">
        <f t="shared" si="19"/>
        <v>20</v>
      </c>
      <c r="P20">
        <f t="shared" si="19"/>
        <v>22</v>
      </c>
      <c r="Q20">
        <f t="shared" si="19"/>
        <v>24</v>
      </c>
      <c r="R20">
        <f t="shared" si="19"/>
        <v>26</v>
      </c>
    </row>
    <row r="21" spans="1:18">
      <c r="A21">
        <f>'from RC Jamboree'!A33</f>
        <v>20</v>
      </c>
      <c r="B21">
        <f t="shared" si="1"/>
        <v>22</v>
      </c>
      <c r="C21">
        <f t="shared" si="1"/>
        <v>24</v>
      </c>
      <c r="D21">
        <f t="shared" ref="D21:R21" si="20">MOD(C21+1,27)+1</f>
        <v>26</v>
      </c>
      <c r="E21">
        <f t="shared" si="20"/>
        <v>1</v>
      </c>
      <c r="F21">
        <f t="shared" si="20"/>
        <v>3</v>
      </c>
      <c r="G21">
        <f t="shared" si="20"/>
        <v>5</v>
      </c>
      <c r="H21">
        <f t="shared" si="20"/>
        <v>7</v>
      </c>
      <c r="I21">
        <f t="shared" si="20"/>
        <v>9</v>
      </c>
      <c r="J21">
        <f t="shared" si="20"/>
        <v>11</v>
      </c>
      <c r="K21">
        <f t="shared" si="20"/>
        <v>13</v>
      </c>
      <c r="L21">
        <f t="shared" si="20"/>
        <v>15</v>
      </c>
      <c r="M21">
        <f t="shared" si="20"/>
        <v>17</v>
      </c>
      <c r="N21">
        <f t="shared" si="20"/>
        <v>19</v>
      </c>
      <c r="O21">
        <f t="shared" si="20"/>
        <v>21</v>
      </c>
      <c r="P21">
        <f t="shared" si="20"/>
        <v>23</v>
      </c>
      <c r="Q21">
        <f t="shared" si="20"/>
        <v>25</v>
      </c>
      <c r="R21">
        <f t="shared" si="20"/>
        <v>27</v>
      </c>
    </row>
    <row r="22" spans="1:18">
      <c r="A22">
        <f>'from RC Jamboree'!A34</f>
        <v>21</v>
      </c>
      <c r="B22">
        <f t="shared" si="1"/>
        <v>23</v>
      </c>
      <c r="C22">
        <f t="shared" si="1"/>
        <v>25</v>
      </c>
      <c r="D22">
        <f t="shared" ref="D22:R22" si="21">MOD(C22+1,27)+1</f>
        <v>27</v>
      </c>
      <c r="E22">
        <f t="shared" si="21"/>
        <v>2</v>
      </c>
      <c r="F22">
        <f t="shared" si="21"/>
        <v>4</v>
      </c>
      <c r="G22">
        <f t="shared" si="21"/>
        <v>6</v>
      </c>
      <c r="H22">
        <f t="shared" si="21"/>
        <v>8</v>
      </c>
      <c r="I22">
        <f t="shared" si="21"/>
        <v>10</v>
      </c>
      <c r="J22">
        <f t="shared" si="21"/>
        <v>12</v>
      </c>
      <c r="K22">
        <f t="shared" si="21"/>
        <v>14</v>
      </c>
      <c r="L22">
        <f t="shared" si="21"/>
        <v>16</v>
      </c>
      <c r="M22">
        <f t="shared" si="21"/>
        <v>18</v>
      </c>
      <c r="N22">
        <f t="shared" si="21"/>
        <v>20</v>
      </c>
      <c r="O22">
        <f t="shared" si="21"/>
        <v>22</v>
      </c>
      <c r="P22">
        <f t="shared" si="21"/>
        <v>24</v>
      </c>
      <c r="Q22">
        <f t="shared" si="21"/>
        <v>26</v>
      </c>
      <c r="R22">
        <f t="shared" si="21"/>
        <v>1</v>
      </c>
    </row>
    <row r="23" spans="1:18">
      <c r="A23">
        <f>'from RC Jamboree'!A35</f>
        <v>22</v>
      </c>
      <c r="B23">
        <f t="shared" si="1"/>
        <v>24</v>
      </c>
      <c r="C23">
        <f t="shared" si="1"/>
        <v>26</v>
      </c>
      <c r="D23">
        <f t="shared" ref="D23:R23" si="22">MOD(C23+1,27)+1</f>
        <v>1</v>
      </c>
      <c r="E23">
        <f t="shared" si="22"/>
        <v>3</v>
      </c>
      <c r="F23">
        <f t="shared" si="22"/>
        <v>5</v>
      </c>
      <c r="G23">
        <f t="shared" si="22"/>
        <v>7</v>
      </c>
      <c r="H23">
        <f t="shared" si="22"/>
        <v>9</v>
      </c>
      <c r="I23">
        <f t="shared" si="22"/>
        <v>11</v>
      </c>
      <c r="J23">
        <f t="shared" si="22"/>
        <v>13</v>
      </c>
      <c r="K23">
        <f t="shared" si="22"/>
        <v>15</v>
      </c>
      <c r="L23">
        <f t="shared" si="22"/>
        <v>17</v>
      </c>
      <c r="M23">
        <f t="shared" si="22"/>
        <v>19</v>
      </c>
      <c r="N23">
        <f t="shared" si="22"/>
        <v>21</v>
      </c>
      <c r="O23">
        <f t="shared" si="22"/>
        <v>23</v>
      </c>
      <c r="P23">
        <f t="shared" si="22"/>
        <v>25</v>
      </c>
      <c r="Q23">
        <f t="shared" si="22"/>
        <v>27</v>
      </c>
      <c r="R23">
        <f t="shared" si="22"/>
        <v>2</v>
      </c>
    </row>
    <row r="24" spans="1:18">
      <c r="A24">
        <f>'from RC Jamboree'!A36</f>
        <v>23</v>
      </c>
      <c r="B24">
        <f t="shared" si="1"/>
        <v>25</v>
      </c>
      <c r="C24">
        <f t="shared" si="1"/>
        <v>27</v>
      </c>
      <c r="D24">
        <f t="shared" ref="D24:R24" si="23">MOD(C24+1,27)+1</f>
        <v>2</v>
      </c>
      <c r="E24">
        <f t="shared" si="23"/>
        <v>4</v>
      </c>
      <c r="F24">
        <f t="shared" si="23"/>
        <v>6</v>
      </c>
      <c r="G24">
        <f t="shared" si="23"/>
        <v>8</v>
      </c>
      <c r="H24">
        <f t="shared" si="23"/>
        <v>10</v>
      </c>
      <c r="I24">
        <f t="shared" si="23"/>
        <v>12</v>
      </c>
      <c r="J24">
        <f t="shared" si="23"/>
        <v>14</v>
      </c>
      <c r="K24">
        <f t="shared" si="23"/>
        <v>16</v>
      </c>
      <c r="L24">
        <f t="shared" si="23"/>
        <v>18</v>
      </c>
      <c r="M24">
        <f t="shared" si="23"/>
        <v>20</v>
      </c>
      <c r="N24">
        <f t="shared" si="23"/>
        <v>22</v>
      </c>
      <c r="O24">
        <f t="shared" si="23"/>
        <v>24</v>
      </c>
      <c r="P24">
        <f t="shared" si="23"/>
        <v>26</v>
      </c>
      <c r="Q24">
        <f t="shared" si="23"/>
        <v>1</v>
      </c>
      <c r="R24">
        <f t="shared" si="23"/>
        <v>3</v>
      </c>
    </row>
    <row r="25" spans="1:18">
      <c r="A25">
        <f>'from RC Jamboree'!A37</f>
        <v>24</v>
      </c>
      <c r="B25">
        <f t="shared" si="1"/>
        <v>26</v>
      </c>
      <c r="C25">
        <f t="shared" si="1"/>
        <v>1</v>
      </c>
      <c r="D25">
        <f t="shared" ref="D25:R25" si="24">MOD(C25+1,27)+1</f>
        <v>3</v>
      </c>
      <c r="E25">
        <f t="shared" si="24"/>
        <v>5</v>
      </c>
      <c r="F25">
        <f t="shared" si="24"/>
        <v>7</v>
      </c>
      <c r="G25">
        <f t="shared" si="24"/>
        <v>9</v>
      </c>
      <c r="H25">
        <f t="shared" si="24"/>
        <v>11</v>
      </c>
      <c r="I25">
        <f t="shared" si="24"/>
        <v>13</v>
      </c>
      <c r="J25">
        <f t="shared" si="24"/>
        <v>15</v>
      </c>
      <c r="K25">
        <f t="shared" si="24"/>
        <v>17</v>
      </c>
      <c r="L25">
        <f t="shared" si="24"/>
        <v>19</v>
      </c>
      <c r="M25">
        <f t="shared" si="24"/>
        <v>21</v>
      </c>
      <c r="N25">
        <f t="shared" si="24"/>
        <v>23</v>
      </c>
      <c r="O25">
        <f t="shared" si="24"/>
        <v>25</v>
      </c>
      <c r="P25">
        <f t="shared" si="24"/>
        <v>27</v>
      </c>
      <c r="Q25">
        <f t="shared" si="24"/>
        <v>2</v>
      </c>
      <c r="R25">
        <f t="shared" si="24"/>
        <v>4</v>
      </c>
    </row>
    <row r="26" spans="1:18">
      <c r="A26">
        <f>'from RC Jamboree'!A38</f>
        <v>25</v>
      </c>
      <c r="B26">
        <f t="shared" si="1"/>
        <v>27</v>
      </c>
      <c r="C26">
        <f t="shared" si="1"/>
        <v>2</v>
      </c>
      <c r="D26">
        <f t="shared" ref="D26:R26" si="25">MOD(C26+1,27)+1</f>
        <v>4</v>
      </c>
      <c r="E26">
        <f t="shared" si="25"/>
        <v>6</v>
      </c>
      <c r="F26">
        <f t="shared" si="25"/>
        <v>8</v>
      </c>
      <c r="G26">
        <f t="shared" si="25"/>
        <v>10</v>
      </c>
      <c r="H26">
        <f t="shared" si="25"/>
        <v>12</v>
      </c>
      <c r="I26">
        <f t="shared" si="25"/>
        <v>14</v>
      </c>
      <c r="J26">
        <f t="shared" si="25"/>
        <v>16</v>
      </c>
      <c r="K26">
        <f t="shared" si="25"/>
        <v>18</v>
      </c>
      <c r="L26">
        <f t="shared" si="25"/>
        <v>20</v>
      </c>
      <c r="M26">
        <f t="shared" si="25"/>
        <v>22</v>
      </c>
      <c r="N26">
        <f t="shared" si="25"/>
        <v>24</v>
      </c>
      <c r="O26">
        <f t="shared" si="25"/>
        <v>26</v>
      </c>
      <c r="P26">
        <f t="shared" si="25"/>
        <v>1</v>
      </c>
      <c r="Q26">
        <f t="shared" si="25"/>
        <v>3</v>
      </c>
      <c r="R26">
        <f t="shared" si="25"/>
        <v>5</v>
      </c>
    </row>
    <row r="27" spans="1:18">
      <c r="A27">
        <f>'from RC Jamboree'!A39</f>
        <v>26</v>
      </c>
      <c r="B27">
        <f t="shared" si="1"/>
        <v>1</v>
      </c>
      <c r="C27">
        <f t="shared" si="1"/>
        <v>3</v>
      </c>
      <c r="D27">
        <f t="shared" ref="D27:R27" si="26">MOD(C27+1,27)+1</f>
        <v>5</v>
      </c>
      <c r="E27">
        <f t="shared" si="26"/>
        <v>7</v>
      </c>
      <c r="F27">
        <f t="shared" si="26"/>
        <v>9</v>
      </c>
      <c r="G27">
        <f t="shared" si="26"/>
        <v>11</v>
      </c>
      <c r="H27">
        <f t="shared" si="26"/>
        <v>13</v>
      </c>
      <c r="I27">
        <f t="shared" si="26"/>
        <v>15</v>
      </c>
      <c r="J27">
        <f t="shared" si="26"/>
        <v>17</v>
      </c>
      <c r="K27">
        <f t="shared" si="26"/>
        <v>19</v>
      </c>
      <c r="L27">
        <f t="shared" si="26"/>
        <v>21</v>
      </c>
      <c r="M27">
        <f t="shared" si="26"/>
        <v>23</v>
      </c>
      <c r="N27">
        <f t="shared" si="26"/>
        <v>25</v>
      </c>
      <c r="O27">
        <f t="shared" si="26"/>
        <v>27</v>
      </c>
      <c r="P27">
        <f t="shared" si="26"/>
        <v>2</v>
      </c>
      <c r="Q27">
        <f t="shared" si="26"/>
        <v>4</v>
      </c>
      <c r="R27">
        <f t="shared" si="26"/>
        <v>6</v>
      </c>
    </row>
    <row r="28" spans="1:18">
      <c r="A28">
        <f>'from RC Jamboree'!A40</f>
        <v>27</v>
      </c>
      <c r="B28">
        <f t="shared" si="1"/>
        <v>2</v>
      </c>
      <c r="C28">
        <f t="shared" si="1"/>
        <v>4</v>
      </c>
      <c r="D28">
        <f t="shared" ref="D28:R28" si="27">MOD(C28+1,27)+1</f>
        <v>6</v>
      </c>
      <c r="E28">
        <f t="shared" si="27"/>
        <v>8</v>
      </c>
      <c r="F28">
        <f t="shared" si="27"/>
        <v>10</v>
      </c>
      <c r="G28">
        <f t="shared" si="27"/>
        <v>12</v>
      </c>
      <c r="H28">
        <f t="shared" si="27"/>
        <v>14</v>
      </c>
      <c r="I28">
        <f t="shared" si="27"/>
        <v>16</v>
      </c>
      <c r="J28">
        <f t="shared" si="27"/>
        <v>18</v>
      </c>
      <c r="K28">
        <f t="shared" si="27"/>
        <v>20</v>
      </c>
      <c r="L28">
        <f t="shared" si="27"/>
        <v>22</v>
      </c>
      <c r="M28">
        <f t="shared" si="27"/>
        <v>24</v>
      </c>
      <c r="N28">
        <f t="shared" si="27"/>
        <v>26</v>
      </c>
      <c r="O28">
        <f t="shared" si="27"/>
        <v>1</v>
      </c>
      <c r="P28">
        <f t="shared" si="27"/>
        <v>3</v>
      </c>
      <c r="Q28">
        <f t="shared" si="27"/>
        <v>5</v>
      </c>
      <c r="R28">
        <f t="shared" si="27"/>
        <v>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2"/>
  <dimension ref="A1:AW114"/>
  <sheetViews>
    <sheetView workbookViewId="0"/>
  </sheetViews>
  <sheetFormatPr defaultRowHeight="12.9"/>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36" t="s">
        <v>24</v>
      </c>
      <c r="C1" s="237"/>
      <c r="D1" s="237"/>
      <c r="E1" s="237"/>
      <c r="F1" s="237"/>
      <c r="G1" s="237"/>
      <c r="H1" s="237"/>
      <c r="I1" s="237"/>
      <c r="J1" s="237"/>
      <c r="K1" s="237"/>
      <c r="L1" s="237"/>
      <c r="M1" s="237"/>
      <c r="N1" s="237"/>
      <c r="O1" s="237"/>
      <c r="P1" s="237"/>
      <c r="Q1" s="237"/>
      <c r="R1" s="237"/>
      <c r="S1" s="237"/>
      <c r="T1" s="237"/>
      <c r="U1" s="237"/>
      <c r="V1" s="237"/>
      <c r="W1" s="238"/>
    </row>
    <row r="2" spans="2:23">
      <c r="B2" s="239"/>
      <c r="C2" s="240"/>
      <c r="D2" s="240"/>
      <c r="E2" s="240"/>
      <c r="F2" s="240"/>
      <c r="G2" s="240"/>
      <c r="H2" s="240"/>
      <c r="I2" s="240"/>
      <c r="J2" s="240"/>
      <c r="K2" s="240"/>
      <c r="L2" s="240"/>
      <c r="M2" s="240"/>
      <c r="N2" s="240"/>
      <c r="O2" s="240"/>
      <c r="P2" s="240"/>
      <c r="Q2" s="240"/>
      <c r="R2" s="240"/>
      <c r="S2" s="240"/>
      <c r="T2" s="240"/>
      <c r="U2" s="240"/>
      <c r="V2" s="240"/>
      <c r="W2" s="241"/>
    </row>
    <row r="3" spans="2:23" ht="12.75" customHeight="1">
      <c r="B3" s="242" t="s">
        <v>91</v>
      </c>
      <c r="C3" s="243"/>
      <c r="D3" s="243"/>
      <c r="E3" s="243"/>
      <c r="F3" s="243"/>
      <c r="G3" s="243"/>
      <c r="H3" s="243"/>
      <c r="I3" s="243"/>
      <c r="J3" s="243"/>
      <c r="K3" s="243"/>
      <c r="L3" s="243"/>
      <c r="M3" s="243"/>
      <c r="N3" s="243"/>
      <c r="O3" s="243"/>
      <c r="P3" s="243"/>
      <c r="Q3" s="243"/>
      <c r="R3" s="243"/>
      <c r="S3" s="243"/>
      <c r="T3" s="243"/>
      <c r="U3" s="243"/>
      <c r="V3" s="243"/>
      <c r="W3" s="242"/>
    </row>
    <row r="4" spans="2:23">
      <c r="B4" s="242"/>
      <c r="C4" s="243"/>
      <c r="D4" s="243"/>
      <c r="E4" s="243"/>
      <c r="F4" s="243"/>
      <c r="G4" s="243"/>
      <c r="H4" s="243"/>
      <c r="I4" s="243"/>
      <c r="J4" s="243"/>
      <c r="K4" s="243"/>
      <c r="L4" s="243"/>
      <c r="M4" s="243"/>
      <c r="N4" s="243"/>
      <c r="O4" s="243"/>
      <c r="P4" s="243"/>
      <c r="Q4" s="243"/>
      <c r="R4" s="243"/>
      <c r="S4" s="243"/>
      <c r="T4" s="243"/>
      <c r="U4" s="243"/>
      <c r="V4" s="243"/>
      <c r="W4" s="242"/>
    </row>
    <row r="5" spans="2:23">
      <c r="B5" s="242"/>
      <c r="C5" s="243"/>
      <c r="D5" s="243"/>
      <c r="E5" s="243"/>
      <c r="F5" s="243"/>
      <c r="G5" s="243"/>
      <c r="H5" s="243"/>
      <c r="I5" s="243"/>
      <c r="J5" s="243"/>
      <c r="K5" s="243"/>
      <c r="L5" s="243"/>
      <c r="M5" s="243"/>
      <c r="N5" s="243"/>
      <c r="O5" s="243"/>
      <c r="P5" s="243"/>
      <c r="Q5" s="243"/>
      <c r="R5" s="243"/>
      <c r="S5" s="243"/>
      <c r="T5" s="243"/>
      <c r="U5" s="243"/>
      <c r="V5" s="243"/>
      <c r="W5" s="242"/>
    </row>
    <row r="6" spans="2:23">
      <c r="B6" s="242"/>
      <c r="C6" s="243"/>
      <c r="D6" s="243"/>
      <c r="E6" s="243"/>
      <c r="F6" s="243"/>
      <c r="G6" s="243"/>
      <c r="H6" s="243"/>
      <c r="I6" s="243"/>
      <c r="J6" s="243"/>
      <c r="K6" s="243"/>
      <c r="L6" s="243"/>
      <c r="M6" s="243"/>
      <c r="N6" s="243"/>
      <c r="O6" s="243"/>
      <c r="P6" s="243"/>
      <c r="Q6" s="243"/>
      <c r="R6" s="243"/>
      <c r="S6" s="243"/>
      <c r="T6" s="243"/>
      <c r="U6" s="243"/>
      <c r="V6" s="243"/>
      <c r="W6" s="242"/>
    </row>
    <row r="7" spans="2:23">
      <c r="B7" s="242"/>
      <c r="C7" s="243"/>
      <c r="D7" s="243"/>
      <c r="E7" s="243"/>
      <c r="F7" s="243"/>
      <c r="G7" s="243"/>
      <c r="H7" s="243"/>
      <c r="I7" s="243"/>
      <c r="J7" s="243"/>
      <c r="K7" s="243"/>
      <c r="L7" s="243"/>
      <c r="M7" s="243"/>
      <c r="N7" s="243"/>
      <c r="O7" s="243"/>
      <c r="P7" s="243"/>
      <c r="Q7" s="243"/>
      <c r="R7" s="243"/>
      <c r="S7" s="243"/>
      <c r="T7" s="243"/>
      <c r="U7" s="243"/>
      <c r="V7" s="243"/>
      <c r="W7" s="242"/>
    </row>
    <row r="8" spans="2:23">
      <c r="B8" s="242"/>
      <c r="C8" s="243"/>
      <c r="D8" s="243"/>
      <c r="E8" s="243"/>
      <c r="F8" s="243"/>
      <c r="G8" s="243"/>
      <c r="H8" s="243"/>
      <c r="I8" s="243"/>
      <c r="J8" s="243"/>
      <c r="K8" s="243"/>
      <c r="L8" s="243"/>
      <c r="M8" s="243"/>
      <c r="N8" s="243"/>
      <c r="O8" s="243"/>
      <c r="P8" s="243"/>
      <c r="Q8" s="243"/>
      <c r="R8" s="243"/>
      <c r="S8" s="243"/>
      <c r="T8" s="243"/>
      <c r="U8" s="243"/>
      <c r="V8" s="243"/>
      <c r="W8" s="242"/>
    </row>
    <row r="9" spans="2:23">
      <c r="B9" s="242"/>
      <c r="C9" s="243"/>
      <c r="D9" s="243"/>
      <c r="E9" s="243"/>
      <c r="F9" s="243"/>
      <c r="G9" s="243"/>
      <c r="H9" s="243"/>
      <c r="I9" s="243"/>
      <c r="J9" s="243"/>
      <c r="K9" s="243"/>
      <c r="L9" s="243"/>
      <c r="M9" s="243"/>
      <c r="N9" s="243"/>
      <c r="O9" s="243"/>
      <c r="P9" s="243"/>
      <c r="Q9" s="243"/>
      <c r="R9" s="243"/>
      <c r="S9" s="243"/>
      <c r="T9" s="243"/>
      <c r="U9" s="243"/>
      <c r="V9" s="243"/>
      <c r="W9" s="242"/>
    </row>
    <row r="10" spans="2:23">
      <c r="B10" s="242"/>
      <c r="C10" s="242"/>
      <c r="D10" s="242"/>
      <c r="E10" s="242"/>
      <c r="F10" s="242"/>
      <c r="G10" s="242"/>
      <c r="H10" s="242"/>
      <c r="I10" s="242"/>
      <c r="J10" s="242"/>
      <c r="K10" s="242"/>
      <c r="L10" s="242"/>
      <c r="M10" s="242"/>
      <c r="N10" s="242"/>
      <c r="O10" s="242"/>
      <c r="P10" s="242"/>
      <c r="Q10" s="242"/>
      <c r="R10" s="242"/>
      <c r="S10" s="242"/>
      <c r="T10" s="242"/>
      <c r="U10" s="242"/>
      <c r="V10" s="242"/>
      <c r="W10" s="242"/>
    </row>
    <row r="11" spans="2:23">
      <c r="B11" s="244"/>
      <c r="C11" s="244"/>
      <c r="D11" s="244"/>
      <c r="E11" s="244"/>
      <c r="F11" s="244"/>
      <c r="G11" s="244"/>
      <c r="H11" s="244"/>
      <c r="I11" s="244"/>
      <c r="J11" s="244"/>
      <c r="K11" s="244"/>
      <c r="L11" s="244"/>
      <c r="M11" s="244"/>
      <c r="N11" s="244"/>
      <c r="O11" s="244"/>
      <c r="P11" s="244"/>
      <c r="Q11" s="244"/>
      <c r="R11" s="244"/>
      <c r="S11" s="244"/>
      <c r="T11" s="244"/>
      <c r="U11" s="244"/>
      <c r="V11" s="244"/>
      <c r="W11" s="244"/>
    </row>
    <row r="12" spans="2:23">
      <c r="B12" s="244"/>
      <c r="C12" s="244"/>
      <c r="D12" s="244"/>
      <c r="E12" s="244"/>
      <c r="F12" s="244"/>
      <c r="G12" s="244"/>
      <c r="H12" s="244"/>
      <c r="I12" s="244"/>
      <c r="J12" s="244"/>
      <c r="K12" s="244"/>
      <c r="L12" s="244"/>
      <c r="M12" s="244"/>
      <c r="N12" s="244"/>
      <c r="O12" s="244"/>
      <c r="P12" s="244"/>
      <c r="Q12" s="244"/>
      <c r="R12" s="244"/>
      <c r="S12" s="244"/>
      <c r="T12" s="244"/>
      <c r="U12" s="244"/>
      <c r="V12" s="244"/>
      <c r="W12" s="244"/>
    </row>
    <row r="13" spans="2:23">
      <c r="B13" s="244"/>
      <c r="C13" s="244"/>
      <c r="D13" s="244"/>
      <c r="E13" s="244"/>
      <c r="F13" s="244"/>
      <c r="G13" s="244"/>
      <c r="H13" s="244"/>
      <c r="I13" s="244"/>
      <c r="J13" s="244"/>
      <c r="K13" s="244"/>
      <c r="L13" s="244"/>
      <c r="M13" s="244"/>
      <c r="N13" s="244"/>
      <c r="O13" s="244"/>
      <c r="P13" s="244"/>
      <c r="Q13" s="244"/>
      <c r="R13" s="244"/>
      <c r="S13" s="244"/>
      <c r="T13" s="244"/>
      <c r="U13" s="244"/>
      <c r="V13" s="244"/>
      <c r="W13" s="244"/>
    </row>
    <row r="14" spans="2:23">
      <c r="B14" s="8" t="s">
        <v>90</v>
      </c>
      <c r="C14" s="7">
        <v>2009</v>
      </c>
    </row>
    <row r="15" spans="2:23">
      <c r="B15" s="8" t="s">
        <v>26</v>
      </c>
      <c r="C15" s="7" t="s">
        <v>125</v>
      </c>
    </row>
    <row r="16" spans="2:23">
      <c r="B16" s="8" t="s">
        <v>27</v>
      </c>
      <c r="C16" s="120">
        <v>39219</v>
      </c>
      <c r="D16" t="s">
        <v>35</v>
      </c>
    </row>
    <row r="17" spans="1:23">
      <c r="B17" s="8"/>
    </row>
    <row r="18" spans="1:23">
      <c r="B18" s="8"/>
    </row>
    <row r="19" spans="1:23">
      <c r="B19" s="8" t="s">
        <v>15</v>
      </c>
      <c r="C19" s="7">
        <v>6</v>
      </c>
    </row>
    <row r="20" spans="1:23">
      <c r="B20" s="8" t="s">
        <v>29</v>
      </c>
      <c r="C20" s="7">
        <v>1</v>
      </c>
    </row>
    <row r="21" spans="1:23">
      <c r="C21" s="10"/>
    </row>
    <row r="22" spans="1:23">
      <c r="B22" s="8" t="s">
        <v>3</v>
      </c>
      <c r="C22" s="10">
        <f>COUNT(D55:U55)</f>
        <v>1</v>
      </c>
      <c r="D22" t="s">
        <v>36</v>
      </c>
      <c r="E22" t="s">
        <v>37</v>
      </c>
    </row>
    <row r="23" spans="1:23">
      <c r="B23" s="8" t="s">
        <v>23</v>
      </c>
      <c r="C23" s="1">
        <f>IF(Races_Sailed&gt;6,1,0)</f>
        <v>0</v>
      </c>
      <c r="D23" t="s">
        <v>36</v>
      </c>
      <c r="E23" t="s">
        <v>37</v>
      </c>
    </row>
    <row r="24" spans="1:23" ht="13.6" thickBot="1">
      <c r="B24" s="8" t="s">
        <v>87</v>
      </c>
      <c r="C24" s="124" t="s">
        <v>89</v>
      </c>
    </row>
    <row r="25" spans="1:23">
      <c r="D25" s="69" t="s">
        <v>17</v>
      </c>
      <c r="E25" s="70"/>
      <c r="F25" s="70"/>
      <c r="G25" s="69" t="s">
        <v>18</v>
      </c>
      <c r="H25" s="70"/>
      <c r="I25" s="77"/>
      <c r="J25" s="70" t="s">
        <v>19</v>
      </c>
      <c r="K25" s="70"/>
      <c r="L25" s="70"/>
      <c r="M25" s="69" t="s">
        <v>20</v>
      </c>
      <c r="N25" s="70"/>
      <c r="O25" s="77"/>
      <c r="P25" s="70" t="s">
        <v>21</v>
      </c>
      <c r="Q25" s="70"/>
      <c r="R25" s="70"/>
      <c r="S25" s="78" t="s">
        <v>22</v>
      </c>
      <c r="T25" s="71"/>
      <c r="U25" s="72"/>
    </row>
    <row r="26" spans="1:23" ht="13.6" thickBot="1">
      <c r="B26" s="1"/>
      <c r="C26" s="1"/>
      <c r="D26" s="73">
        <v>1</v>
      </c>
      <c r="E26" s="58">
        <v>2</v>
      </c>
      <c r="F26" s="58">
        <v>3</v>
      </c>
      <c r="G26" s="73">
        <v>1</v>
      </c>
      <c r="H26" s="58">
        <v>2</v>
      </c>
      <c r="I26" s="74">
        <v>3</v>
      </c>
      <c r="J26" s="58">
        <v>1</v>
      </c>
      <c r="K26" s="58">
        <v>2</v>
      </c>
      <c r="L26" s="58">
        <v>3</v>
      </c>
      <c r="M26" s="73">
        <v>1</v>
      </c>
      <c r="N26" s="58">
        <v>2</v>
      </c>
      <c r="O26" s="74">
        <v>3</v>
      </c>
      <c r="P26" s="58">
        <v>1</v>
      </c>
      <c r="Q26" s="58">
        <v>2</v>
      </c>
      <c r="R26" s="58">
        <v>3</v>
      </c>
      <c r="S26" s="73">
        <v>1</v>
      </c>
      <c r="T26" s="58">
        <v>2</v>
      </c>
      <c r="U26" s="74">
        <v>3</v>
      </c>
      <c r="V26" s="1"/>
      <c r="W26" s="1"/>
    </row>
    <row r="27" spans="1:23" ht="13.6" thickBot="1">
      <c r="A27" s="91" t="s">
        <v>75</v>
      </c>
      <c r="B27" s="92" t="s">
        <v>74</v>
      </c>
      <c r="C27" s="92" t="s">
        <v>76</v>
      </c>
      <c r="D27" s="125">
        <f>C16</f>
        <v>39219</v>
      </c>
      <c r="E27" s="126">
        <f>D27</f>
        <v>39219</v>
      </c>
      <c r="F27" s="127">
        <f>E27</f>
        <v>39219</v>
      </c>
      <c r="G27" s="128">
        <f>D27+7</f>
        <v>39226</v>
      </c>
      <c r="H27" s="126">
        <f>G27</f>
        <v>39226</v>
      </c>
      <c r="I27" s="129">
        <f>H27</f>
        <v>39226</v>
      </c>
      <c r="J27" s="125">
        <f>G27+7</f>
        <v>39233</v>
      </c>
      <c r="K27" s="126">
        <f>J27</f>
        <v>39233</v>
      </c>
      <c r="L27" s="127">
        <f>K27</f>
        <v>39233</v>
      </c>
      <c r="M27" s="128">
        <f>J27+7</f>
        <v>39240</v>
      </c>
      <c r="N27" s="126">
        <f>M27</f>
        <v>39240</v>
      </c>
      <c r="O27" s="129">
        <f>N27</f>
        <v>39240</v>
      </c>
      <c r="P27" s="125">
        <f>M27+7</f>
        <v>39247</v>
      </c>
      <c r="Q27" s="126">
        <f>P27</f>
        <v>39247</v>
      </c>
      <c r="R27" s="127">
        <f>Q27</f>
        <v>39247</v>
      </c>
      <c r="S27" s="128">
        <f>P27+7</f>
        <v>39254</v>
      </c>
      <c r="T27" s="126">
        <f>S27</f>
        <v>39254</v>
      </c>
      <c r="U27" s="129">
        <f>T27</f>
        <v>39254</v>
      </c>
      <c r="V27" s="1"/>
      <c r="W27" s="1"/>
    </row>
    <row r="28" spans="1:23" ht="13.6" thickBot="1">
      <c r="A28" s="101">
        <v>16</v>
      </c>
      <c r="B28" s="102" t="s">
        <v>11</v>
      </c>
      <c r="C28" s="103" t="s">
        <v>44</v>
      </c>
      <c r="D28" s="60" t="e">
        <f>MATCH($A28,'from RC tuneup'!B$3:B$10,0)</f>
        <v>#N/A</v>
      </c>
      <c r="E28" s="60"/>
      <c r="F28" s="60"/>
      <c r="G28" s="60"/>
      <c r="H28" s="60"/>
      <c r="I28" s="60"/>
      <c r="J28" s="60"/>
      <c r="K28" s="60"/>
      <c r="L28" s="60"/>
      <c r="M28" s="60"/>
      <c r="N28" s="60"/>
      <c r="O28" s="60"/>
      <c r="P28" s="60"/>
      <c r="Q28" s="60"/>
      <c r="R28" s="60"/>
      <c r="S28" s="60"/>
      <c r="T28" s="60"/>
      <c r="U28" s="60"/>
      <c r="V28" t="str">
        <f t="shared" ref="V28:V46" si="0">IF(B28=0,"",B28)</f>
        <v>Shamrock IV</v>
      </c>
    </row>
    <row r="29" spans="1:23" ht="13.6" thickBot="1">
      <c r="A29" s="87">
        <v>155</v>
      </c>
      <c r="B29" s="81" t="s">
        <v>57</v>
      </c>
      <c r="C29" s="82" t="s">
        <v>42</v>
      </c>
      <c r="D29" s="60" t="e">
        <f>MATCH($A29,'from RC tuneup'!B$3:B$10,0)</f>
        <v>#N/A</v>
      </c>
      <c r="E29" s="60"/>
      <c r="F29" s="60"/>
      <c r="G29" s="60"/>
      <c r="H29" s="60"/>
      <c r="I29" s="60"/>
      <c r="J29" s="60"/>
      <c r="K29" s="60"/>
      <c r="L29" s="60"/>
      <c r="M29" s="60"/>
      <c r="N29" s="60"/>
      <c r="O29" s="60"/>
      <c r="P29" s="60"/>
      <c r="Q29" s="60"/>
      <c r="R29" s="60"/>
      <c r="S29" s="60"/>
      <c r="T29" s="60"/>
      <c r="U29" s="60"/>
      <c r="V29" t="str">
        <f t="shared" si="0"/>
        <v>FKA</v>
      </c>
    </row>
    <row r="30" spans="1:23" ht="13.6" thickBot="1">
      <c r="A30" s="101">
        <v>249</v>
      </c>
      <c r="B30" s="102" t="s">
        <v>0</v>
      </c>
      <c r="C30" s="103" t="s">
        <v>39</v>
      </c>
      <c r="D30" s="60" t="s">
        <v>95</v>
      </c>
      <c r="E30" s="60"/>
      <c r="F30" s="60"/>
      <c r="G30" s="60"/>
      <c r="H30" s="60"/>
      <c r="I30" s="60"/>
      <c r="J30" s="60"/>
      <c r="K30" s="60"/>
      <c r="L30" s="60"/>
      <c r="M30" s="60"/>
      <c r="N30" s="60"/>
      <c r="O30" s="60"/>
      <c r="P30" s="60"/>
      <c r="Q30" s="60"/>
      <c r="R30" s="60"/>
      <c r="S30" s="60"/>
      <c r="T30" s="60"/>
      <c r="U30" s="60"/>
      <c r="V30" t="str">
        <f t="shared" si="0"/>
        <v>Dolce</v>
      </c>
    </row>
    <row r="31" spans="1:23" ht="13.6" thickBot="1">
      <c r="A31" s="87">
        <v>265</v>
      </c>
      <c r="B31" s="81" t="s">
        <v>2</v>
      </c>
      <c r="C31" s="82" t="s">
        <v>93</v>
      </c>
      <c r="D31" s="60" t="s">
        <v>95</v>
      </c>
      <c r="E31" s="60"/>
      <c r="F31" s="60"/>
      <c r="G31" s="60"/>
      <c r="H31" s="60"/>
      <c r="I31" s="60"/>
      <c r="J31" s="60"/>
      <c r="K31" s="60"/>
      <c r="L31" s="60"/>
      <c r="M31" s="60"/>
      <c r="N31" s="60"/>
      <c r="O31" s="60"/>
      <c r="P31" s="60"/>
      <c r="Q31" s="60"/>
      <c r="R31" s="60"/>
      <c r="S31" s="60"/>
      <c r="T31" s="60"/>
      <c r="U31" s="60"/>
      <c r="V31" t="str">
        <f t="shared" si="0"/>
        <v>Gostosa</v>
      </c>
    </row>
    <row r="32" spans="1:23" ht="13.6" thickBot="1">
      <c r="A32" s="87">
        <v>485</v>
      </c>
      <c r="B32" s="81" t="s">
        <v>12</v>
      </c>
      <c r="C32" s="82" t="s">
        <v>43</v>
      </c>
      <c r="D32" s="60" t="e">
        <f>MATCH($A32,'from RC tuneup'!B$3:B$10,0)</f>
        <v>#N/A</v>
      </c>
      <c r="E32" s="60"/>
      <c r="F32" s="60"/>
      <c r="G32" s="60"/>
      <c r="H32" s="60"/>
      <c r="I32" s="60"/>
      <c r="J32" s="60"/>
      <c r="K32" s="60"/>
      <c r="L32" s="60"/>
      <c r="M32" s="60"/>
      <c r="N32" s="60"/>
      <c r="O32" s="60"/>
      <c r="P32" s="60"/>
      <c r="Q32" s="60"/>
      <c r="R32" s="60"/>
      <c r="S32" s="60"/>
      <c r="T32" s="60"/>
      <c r="U32" s="60"/>
      <c r="V32" t="str">
        <f t="shared" si="0"/>
        <v>Argo III</v>
      </c>
    </row>
    <row r="33" spans="1:23" ht="13.6" thickBot="1">
      <c r="A33" s="87">
        <v>588</v>
      </c>
      <c r="B33" s="81" t="s">
        <v>30</v>
      </c>
      <c r="C33" s="82" t="s">
        <v>46</v>
      </c>
      <c r="D33" s="60" t="e">
        <f>MATCH($A33,'from RC tuneup'!B$3:B$10,0)</f>
        <v>#N/A</v>
      </c>
      <c r="E33" s="60"/>
      <c r="F33" s="60"/>
      <c r="G33" s="60"/>
      <c r="H33" s="60"/>
      <c r="I33" s="60"/>
      <c r="J33" s="60"/>
      <c r="K33" s="60"/>
      <c r="L33" s="60"/>
      <c r="M33" s="60"/>
      <c r="N33" s="60"/>
      <c r="O33" s="60"/>
      <c r="P33" s="60"/>
      <c r="Q33" s="60"/>
      <c r="R33" s="60"/>
      <c r="S33" s="60"/>
      <c r="T33" s="60"/>
      <c r="U33" s="60"/>
      <c r="V33" t="str">
        <f t="shared" si="0"/>
        <v>Gallant Fox</v>
      </c>
    </row>
    <row r="34" spans="1:23" ht="13.6" thickBot="1">
      <c r="A34" s="108"/>
      <c r="B34" s="109"/>
      <c r="C34" s="110"/>
      <c r="D34" s="60"/>
      <c r="E34" s="60"/>
      <c r="F34" s="60"/>
      <c r="G34" s="60"/>
      <c r="H34" s="60"/>
      <c r="I34" s="60"/>
      <c r="J34" s="60"/>
      <c r="K34" s="60"/>
      <c r="L34" s="60"/>
      <c r="M34" s="60"/>
      <c r="N34" s="60"/>
      <c r="O34" s="60"/>
      <c r="P34" s="60"/>
      <c r="Q34" s="60"/>
      <c r="R34" s="60"/>
      <c r="S34" s="60"/>
      <c r="T34" s="60"/>
      <c r="U34" s="60"/>
      <c r="V34" t="str">
        <f t="shared" si="0"/>
        <v/>
      </c>
    </row>
    <row r="35" spans="1:23" ht="13.6" thickBot="1">
      <c r="A35" s="108"/>
      <c r="B35" s="109"/>
      <c r="C35" s="110"/>
      <c r="D35" s="60"/>
      <c r="E35" s="60"/>
      <c r="F35" s="60"/>
      <c r="G35" s="60"/>
      <c r="H35" s="60"/>
      <c r="I35" s="60"/>
      <c r="J35" s="60"/>
      <c r="K35" s="60"/>
      <c r="L35" s="60"/>
      <c r="M35" s="60"/>
      <c r="N35" s="60"/>
      <c r="O35" s="60"/>
      <c r="P35" s="60"/>
      <c r="Q35" s="60"/>
      <c r="R35" s="60"/>
      <c r="S35" s="60"/>
      <c r="T35" s="60"/>
      <c r="U35" s="60"/>
      <c r="V35" t="str">
        <f t="shared" si="0"/>
        <v/>
      </c>
    </row>
    <row r="36" spans="1:23" ht="13.6" thickBot="1">
      <c r="A36" s="108"/>
      <c r="B36" s="109"/>
      <c r="C36" s="110"/>
      <c r="D36" s="60"/>
      <c r="E36" s="60"/>
      <c r="F36" s="60"/>
      <c r="G36" s="60"/>
      <c r="H36" s="60"/>
      <c r="I36" s="60"/>
      <c r="J36" s="60"/>
      <c r="K36" s="60"/>
      <c r="L36" s="60"/>
      <c r="M36" s="60"/>
      <c r="N36" s="60"/>
      <c r="O36" s="60"/>
      <c r="P36" s="60"/>
      <c r="Q36" s="60"/>
      <c r="R36" s="60"/>
      <c r="S36" s="60"/>
      <c r="T36" s="60"/>
      <c r="U36" s="60"/>
      <c r="V36" t="str">
        <f t="shared" si="0"/>
        <v/>
      </c>
    </row>
    <row r="37" spans="1:23" ht="13.6" thickBot="1">
      <c r="A37" s="101"/>
      <c r="B37" s="102"/>
      <c r="C37" s="103"/>
      <c r="D37" s="60"/>
      <c r="E37" s="60"/>
      <c r="F37" s="60"/>
      <c r="G37" s="60"/>
      <c r="H37" s="60"/>
      <c r="I37" s="60"/>
      <c r="J37" s="60"/>
      <c r="K37" s="60"/>
      <c r="L37" s="60"/>
      <c r="M37" s="60"/>
      <c r="N37" s="60"/>
      <c r="O37" s="60"/>
      <c r="P37" s="60"/>
      <c r="Q37" s="60"/>
      <c r="R37" s="60"/>
      <c r="S37" s="60"/>
      <c r="T37" s="60"/>
      <c r="U37" s="60"/>
      <c r="V37" t="str">
        <f t="shared" si="0"/>
        <v/>
      </c>
    </row>
    <row r="38" spans="1:23" ht="13.6" thickBot="1">
      <c r="A38" s="87"/>
      <c r="B38" s="81"/>
      <c r="C38" s="82"/>
      <c r="D38" s="60"/>
      <c r="E38" s="60"/>
      <c r="F38" s="60"/>
      <c r="G38" s="60"/>
      <c r="H38" s="60"/>
      <c r="I38" s="60"/>
      <c r="J38" s="60"/>
      <c r="K38" s="60"/>
      <c r="L38" s="60"/>
      <c r="M38" s="60"/>
      <c r="N38" s="60"/>
      <c r="O38" s="60"/>
      <c r="P38" s="60"/>
      <c r="Q38" s="60"/>
      <c r="R38" s="60"/>
      <c r="S38" s="60"/>
      <c r="T38" s="60"/>
      <c r="U38" s="60"/>
      <c r="V38" t="str">
        <f t="shared" si="0"/>
        <v/>
      </c>
    </row>
    <row r="39" spans="1:23" ht="13.6" thickBot="1">
      <c r="A39" s="87"/>
      <c r="B39" s="81"/>
      <c r="C39" s="82"/>
      <c r="D39" s="60"/>
      <c r="E39" s="60"/>
      <c r="F39" s="60"/>
      <c r="G39" s="60"/>
      <c r="H39" s="60"/>
      <c r="I39" s="60"/>
      <c r="J39" s="60"/>
      <c r="K39" s="60"/>
      <c r="L39" s="60"/>
      <c r="M39" s="60"/>
      <c r="N39" s="60"/>
      <c r="O39" s="60"/>
      <c r="P39" s="60"/>
      <c r="Q39" s="60"/>
      <c r="R39" s="60"/>
      <c r="S39" s="60"/>
      <c r="T39" s="60"/>
      <c r="U39" s="60"/>
      <c r="V39" t="str">
        <f t="shared" si="0"/>
        <v/>
      </c>
    </row>
    <row r="40" spans="1:23" ht="13.6" thickBot="1">
      <c r="A40" s="87"/>
      <c r="B40" s="81"/>
      <c r="C40" s="82"/>
      <c r="D40" s="60"/>
      <c r="E40" s="60"/>
      <c r="F40" s="60"/>
      <c r="G40" s="60"/>
      <c r="H40" s="60"/>
      <c r="I40" s="60"/>
      <c r="J40" s="60"/>
      <c r="K40" s="60"/>
      <c r="L40" s="60"/>
      <c r="M40" s="60"/>
      <c r="N40" s="60"/>
      <c r="O40" s="60"/>
      <c r="P40" s="60"/>
      <c r="Q40" s="60"/>
      <c r="R40" s="60"/>
      <c r="S40" s="60"/>
      <c r="T40" s="60"/>
      <c r="U40" s="60"/>
      <c r="V40" t="str">
        <f t="shared" si="0"/>
        <v/>
      </c>
    </row>
    <row r="41" spans="1:23" ht="13.6" thickBot="1">
      <c r="A41" s="88"/>
      <c r="B41" s="106"/>
      <c r="C41" s="107"/>
      <c r="D41" s="60"/>
      <c r="E41" s="60"/>
      <c r="F41" s="60"/>
      <c r="G41" s="60"/>
      <c r="H41" s="60"/>
      <c r="I41" s="60"/>
      <c r="J41" s="60"/>
      <c r="K41" s="60"/>
      <c r="L41" s="60"/>
      <c r="M41" s="60"/>
      <c r="N41" s="60"/>
      <c r="O41" s="60"/>
      <c r="P41" s="60"/>
      <c r="Q41" s="60"/>
      <c r="R41" s="60"/>
      <c r="S41" s="60"/>
      <c r="T41" s="60"/>
      <c r="U41" s="60"/>
      <c r="V41" t="str">
        <f t="shared" si="0"/>
        <v/>
      </c>
    </row>
    <row r="42" spans="1:23" ht="13.6" thickBot="1">
      <c r="A42" s="93"/>
      <c r="B42" s="94"/>
      <c r="C42" s="95"/>
      <c r="D42" s="60"/>
      <c r="E42" s="60"/>
      <c r="F42" s="60"/>
      <c r="G42" s="60"/>
      <c r="H42" s="60"/>
      <c r="I42" s="60"/>
      <c r="J42" s="60"/>
      <c r="K42" s="60"/>
      <c r="L42" s="60"/>
      <c r="M42" s="60"/>
      <c r="N42" s="60"/>
      <c r="O42" s="60"/>
      <c r="P42" s="60"/>
      <c r="Q42" s="60"/>
      <c r="R42" s="60"/>
      <c r="S42" s="60"/>
      <c r="T42" s="60"/>
      <c r="U42" s="60"/>
      <c r="V42" t="str">
        <f t="shared" si="0"/>
        <v/>
      </c>
    </row>
    <row r="43" spans="1:23" ht="13.6" thickBot="1">
      <c r="A43" s="87"/>
      <c r="B43" s="79"/>
      <c r="C43" s="80"/>
      <c r="D43" s="60"/>
      <c r="E43" s="60"/>
      <c r="F43" s="60"/>
      <c r="G43" s="96"/>
      <c r="H43" s="97"/>
      <c r="I43" s="99"/>
      <c r="J43" s="100"/>
      <c r="K43" s="97"/>
      <c r="L43" s="98"/>
      <c r="M43" s="60"/>
      <c r="N43" s="60"/>
      <c r="O43" s="60"/>
      <c r="P43" s="100"/>
      <c r="Q43" s="97"/>
      <c r="R43" s="98"/>
      <c r="S43" s="96"/>
      <c r="T43" s="97"/>
      <c r="U43" s="99"/>
      <c r="V43" t="str">
        <f t="shared" si="0"/>
        <v/>
      </c>
    </row>
    <row r="44" spans="1:23">
      <c r="A44" s="87"/>
      <c r="B44" s="79"/>
      <c r="C44" s="80"/>
      <c r="D44" s="60"/>
      <c r="E44" s="44"/>
      <c r="F44" s="68"/>
      <c r="G44" s="63"/>
      <c r="H44" s="44"/>
      <c r="I44" s="64"/>
      <c r="J44" s="59"/>
      <c r="K44" s="44"/>
      <c r="L44" s="68"/>
      <c r="M44" s="63"/>
      <c r="N44" s="44"/>
      <c r="O44" s="64"/>
      <c r="P44" s="59"/>
      <c r="Q44" s="44"/>
      <c r="R44" s="68"/>
      <c r="S44" s="63"/>
      <c r="T44" s="44"/>
      <c r="U44" s="64"/>
      <c r="V44" t="str">
        <f t="shared" si="0"/>
        <v/>
      </c>
    </row>
    <row r="45" spans="1:23">
      <c r="A45" s="87"/>
      <c r="B45" s="79"/>
      <c r="C45" s="80"/>
      <c r="D45" s="63"/>
      <c r="E45" s="44"/>
      <c r="F45" s="68"/>
      <c r="G45" s="63"/>
      <c r="H45" s="44"/>
      <c r="I45" s="64"/>
      <c r="J45" s="59"/>
      <c r="K45" s="44"/>
      <c r="L45" s="68"/>
      <c r="M45" s="63"/>
      <c r="N45" s="44"/>
      <c r="O45" s="64"/>
      <c r="P45" s="59"/>
      <c r="Q45" s="44"/>
      <c r="R45" s="68"/>
      <c r="S45" s="63"/>
      <c r="T45" s="44"/>
      <c r="U45" s="64"/>
      <c r="V45" t="str">
        <f t="shared" si="0"/>
        <v/>
      </c>
    </row>
    <row r="46" spans="1:23">
      <c r="A46" s="87"/>
      <c r="B46" s="79"/>
      <c r="C46" s="80"/>
      <c r="D46" s="63"/>
      <c r="E46" s="44"/>
      <c r="F46" s="68"/>
      <c r="G46" s="63"/>
      <c r="H46" s="44"/>
      <c r="I46" s="64"/>
      <c r="J46" s="59"/>
      <c r="K46" s="44"/>
      <c r="L46" s="68"/>
      <c r="M46" s="63"/>
      <c r="N46" s="44"/>
      <c r="O46" s="64"/>
      <c r="P46" s="59"/>
      <c r="Q46" s="44"/>
      <c r="R46" s="68"/>
      <c r="S46" s="63"/>
      <c r="T46" s="44"/>
      <c r="U46" s="64"/>
      <c r="V46" t="str">
        <f t="shared" si="0"/>
        <v/>
      </c>
      <c r="W46" t="str">
        <f>IF(B46=0,"",B46)</f>
        <v/>
      </c>
    </row>
    <row r="47" spans="1:23" ht="13.6" thickBot="1">
      <c r="A47" s="108"/>
      <c r="B47" s="116"/>
      <c r="C47" s="117"/>
      <c r="D47" s="111"/>
      <c r="E47" s="112"/>
      <c r="F47" s="113"/>
      <c r="G47" s="111"/>
      <c r="H47" s="112"/>
      <c r="I47" s="114"/>
      <c r="J47" s="115"/>
      <c r="K47" s="112"/>
      <c r="L47" s="113"/>
      <c r="M47" s="111"/>
      <c r="N47" s="112"/>
      <c r="O47" s="114"/>
      <c r="P47" s="115"/>
      <c r="Q47" s="112"/>
      <c r="R47" s="113"/>
      <c r="S47" s="111"/>
      <c r="T47" s="112"/>
      <c r="U47" s="114"/>
    </row>
    <row r="48" spans="1:23">
      <c r="A48" s="101"/>
      <c r="B48" s="118"/>
      <c r="C48" s="119"/>
      <c r="D48" s="60"/>
      <c r="E48" s="61"/>
      <c r="F48" s="104"/>
      <c r="G48" s="60"/>
      <c r="H48" s="61"/>
      <c r="I48" s="62"/>
      <c r="J48" s="105"/>
      <c r="K48" s="61"/>
      <c r="L48" s="104"/>
      <c r="M48" s="60"/>
      <c r="N48" s="61"/>
      <c r="O48" s="62"/>
      <c r="P48" s="105"/>
      <c r="Q48" s="61"/>
      <c r="R48" s="104"/>
      <c r="S48" s="60"/>
      <c r="T48" s="61"/>
      <c r="U48" s="62"/>
    </row>
    <row r="49" spans="1:49">
      <c r="A49" s="87"/>
      <c r="B49" s="79"/>
      <c r="C49" s="80"/>
      <c r="D49" s="63"/>
      <c r="E49" s="44"/>
      <c r="F49" s="68"/>
      <c r="G49" s="63"/>
      <c r="H49" s="44"/>
      <c r="I49" s="64"/>
      <c r="J49" s="59"/>
      <c r="K49" s="44"/>
      <c r="L49" s="68"/>
      <c r="M49" s="63"/>
      <c r="N49" s="44"/>
      <c r="O49" s="64"/>
      <c r="P49" s="59"/>
      <c r="Q49" s="44"/>
      <c r="R49" s="68"/>
      <c r="S49" s="63"/>
      <c r="T49" s="44"/>
      <c r="U49" s="64"/>
      <c r="AB49" t="s">
        <v>77</v>
      </c>
      <c r="AC49" s="39">
        <f>MATCH(Races_Sailed,$D55:$U55,0)</f>
        <v>1</v>
      </c>
    </row>
    <row r="50" spans="1:49">
      <c r="A50" s="87"/>
      <c r="B50" s="79"/>
      <c r="C50" s="80"/>
      <c r="D50" s="63"/>
      <c r="E50" s="44"/>
      <c r="F50" s="68"/>
      <c r="G50" s="63"/>
      <c r="H50" s="44"/>
      <c r="I50" s="64"/>
      <c r="J50" s="59"/>
      <c r="K50" s="44"/>
      <c r="L50" s="68"/>
      <c r="M50" s="63"/>
      <c r="N50" s="44"/>
      <c r="O50" s="64"/>
      <c r="P50" s="59"/>
      <c r="Q50" s="44"/>
      <c r="R50" s="68"/>
      <c r="S50" s="63"/>
      <c r="T50" s="44"/>
      <c r="U50" s="64"/>
      <c r="AB50" t="s">
        <v>78</v>
      </c>
      <c r="AC50" s="39" t="e">
        <f>MATCH(Races_Sailed-1,$D55:$U55,0)</f>
        <v>#N/A</v>
      </c>
    </row>
    <row r="51" spans="1:49">
      <c r="A51" s="87"/>
      <c r="B51" s="79"/>
      <c r="C51" s="80"/>
      <c r="D51" s="63"/>
      <c r="E51" s="44"/>
      <c r="F51" s="68"/>
      <c r="G51" s="63"/>
      <c r="H51" s="44"/>
      <c r="I51" s="64"/>
      <c r="J51" s="59"/>
      <c r="K51" s="44"/>
      <c r="L51" s="68"/>
      <c r="M51" s="63"/>
      <c r="N51" s="44"/>
      <c r="O51" s="64"/>
      <c r="P51" s="59"/>
      <c r="Q51" s="44"/>
      <c r="R51" s="68"/>
      <c r="S51" s="63"/>
      <c r="T51" s="44"/>
      <c r="U51" s="64"/>
      <c r="AB51" t="s">
        <v>79</v>
      </c>
      <c r="AC51" s="58">
        <f>COUNT($W$58:$W$82)</f>
        <v>2</v>
      </c>
    </row>
    <row r="52" spans="1:49" ht="13.6" thickBot="1">
      <c r="A52" s="88"/>
      <c r="B52" s="89"/>
      <c r="C52" s="90"/>
      <c r="D52" s="65"/>
      <c r="E52" s="66"/>
      <c r="F52" s="75"/>
      <c r="G52" s="65"/>
      <c r="H52" s="66"/>
      <c r="I52" s="67"/>
      <c r="J52" s="76"/>
      <c r="K52" s="66"/>
      <c r="L52" s="75"/>
      <c r="M52" s="65"/>
      <c r="N52" s="66"/>
      <c r="O52" s="67"/>
      <c r="P52" s="76"/>
      <c r="Q52" s="66"/>
      <c r="R52" s="75"/>
      <c r="S52" s="65"/>
      <c r="T52" s="66"/>
      <c r="U52" s="67"/>
      <c r="V52" t="str">
        <f>IF(B52=0,"",B52)</f>
        <v/>
      </c>
      <c r="W52" t="str">
        <f>IF(B52=0,"",B52)</f>
        <v/>
      </c>
    </row>
    <row r="53" spans="1:49">
      <c r="B53" s="8" t="s">
        <v>28</v>
      </c>
      <c r="S53" s="1"/>
      <c r="T53" s="1"/>
      <c r="U53" s="1"/>
      <c r="V53" s="1"/>
      <c r="W53" s="2"/>
    </row>
    <row r="54" spans="1:49">
      <c r="C54" s="8" t="s">
        <v>80</v>
      </c>
      <c r="D54" s="5">
        <f t="shared" ref="D54:U54" si="1">COUNTA(D28:D52)-COUNTIF(D28:D52,"dnc")</f>
        <v>6</v>
      </c>
      <c r="E54" s="5">
        <f t="shared" si="1"/>
        <v>0</v>
      </c>
      <c r="F54" s="5">
        <f t="shared" si="1"/>
        <v>0</v>
      </c>
      <c r="G54" s="5">
        <f t="shared" si="1"/>
        <v>0</v>
      </c>
      <c r="H54" s="5">
        <f t="shared" si="1"/>
        <v>0</v>
      </c>
      <c r="I54" s="5">
        <f t="shared" si="1"/>
        <v>0</v>
      </c>
      <c r="J54" s="5">
        <f t="shared" si="1"/>
        <v>0</v>
      </c>
      <c r="K54" s="5">
        <f t="shared" si="1"/>
        <v>0</v>
      </c>
      <c r="L54" s="5">
        <f t="shared" si="1"/>
        <v>0</v>
      </c>
      <c r="M54" s="5">
        <f t="shared" si="1"/>
        <v>0</v>
      </c>
      <c r="N54" s="5">
        <f t="shared" si="1"/>
        <v>0</v>
      </c>
      <c r="O54" s="5">
        <f t="shared" si="1"/>
        <v>0</v>
      </c>
      <c r="P54" s="5">
        <f t="shared" si="1"/>
        <v>0</v>
      </c>
      <c r="Q54" s="5">
        <f t="shared" si="1"/>
        <v>0</v>
      </c>
      <c r="R54" s="5">
        <f t="shared" si="1"/>
        <v>0</v>
      </c>
      <c r="S54" s="5">
        <f t="shared" si="1"/>
        <v>0</v>
      </c>
      <c r="T54" s="5">
        <f t="shared" si="1"/>
        <v>0</v>
      </c>
      <c r="U54" s="5">
        <f t="shared" si="1"/>
        <v>0</v>
      </c>
      <c r="V54" s="1"/>
      <c r="W54" s="1"/>
      <c r="X54" s="1"/>
      <c r="Y54" s="1"/>
      <c r="Z54" s="1"/>
      <c r="AA54" s="1"/>
      <c r="AD54" s="29"/>
      <c r="AE54" s="32" t="s">
        <v>62</v>
      </c>
      <c r="AF54" s="33"/>
      <c r="AG54" s="33"/>
      <c r="AH54" s="33"/>
      <c r="AI54" s="33"/>
      <c r="AJ54" s="33"/>
      <c r="AK54" s="33"/>
      <c r="AL54" s="33"/>
      <c r="AM54" s="33"/>
      <c r="AN54" s="33"/>
      <c r="AO54" s="33"/>
      <c r="AP54" s="34"/>
      <c r="AQ54" s="29" t="s">
        <v>61</v>
      </c>
      <c r="AR54" s="29" t="s">
        <v>70</v>
      </c>
      <c r="AS54" s="29" t="s">
        <v>70</v>
      </c>
      <c r="AT54" s="29" t="s">
        <v>67</v>
      </c>
      <c r="AU54" s="29" t="s">
        <v>69</v>
      </c>
      <c r="AV54" s="29" t="s">
        <v>72</v>
      </c>
      <c r="AW54" s="42" t="s">
        <v>71</v>
      </c>
    </row>
    <row r="55" spans="1:49">
      <c r="B55" s="38"/>
      <c r="C55" s="38" t="s">
        <v>66</v>
      </c>
      <c r="D55" s="58">
        <f>IF(D54&gt;3,1,"")</f>
        <v>1</v>
      </c>
      <c r="E55" s="58" t="str">
        <f>IF(E54&gt;3,COUNT($D55:D55)+1,"")</f>
        <v/>
      </c>
      <c r="F55" s="58" t="str">
        <f>IF(F54&gt;3,COUNT($D55:E55)+1,"")</f>
        <v/>
      </c>
      <c r="G55" s="58" t="str">
        <f>IF(G54&gt;3,COUNT($D55:F55)+1,"")</f>
        <v/>
      </c>
      <c r="H55" s="58" t="str">
        <f>IF(H54&gt;3,COUNT($D55:G55)+1,"")</f>
        <v/>
      </c>
      <c r="I55" s="58" t="str">
        <f>IF(I54&gt;3,COUNT($D55:H55)+1,"")</f>
        <v/>
      </c>
      <c r="J55" s="58" t="str">
        <f>IF(J54&gt;3,COUNT($D55:I55)+1,"")</f>
        <v/>
      </c>
      <c r="K55" s="58" t="str">
        <f>IF(K54&gt;3,COUNT($D55:J55)+1,"")</f>
        <v/>
      </c>
      <c r="L55" s="58" t="str">
        <f>IF(L54&gt;3,COUNT($D55:K55)+1,"")</f>
        <v/>
      </c>
      <c r="M55" s="58" t="str">
        <f>IF(M54&gt;3,COUNT($D55:L55)+1,"")</f>
        <v/>
      </c>
      <c r="N55" s="58" t="str">
        <f>IF(N54&gt;3,COUNT($D55:M55)+1,"")</f>
        <v/>
      </c>
      <c r="O55" s="58" t="str">
        <f>IF(O54&gt;3,COUNT($D55:N55)+1,"")</f>
        <v/>
      </c>
      <c r="P55" s="58" t="str">
        <f>IF(P54&gt;3,COUNT($D55:O55)+1,"")</f>
        <v/>
      </c>
      <c r="Q55" s="58" t="str">
        <f>IF(Q54&gt;3,COUNT($D55:P55)+1,"")</f>
        <v/>
      </c>
      <c r="R55" s="58" t="str">
        <f>IF(R54&gt;3,COUNT($D55:Q55)+1,"")</f>
        <v/>
      </c>
      <c r="S55" s="58" t="str">
        <f>IF(S54&gt;3,COUNT($D55:R55)+1,"")</f>
        <v/>
      </c>
      <c r="T55" s="58" t="str">
        <f>IF(T54&gt;3,COUNT($D55:S55)+1,"")</f>
        <v/>
      </c>
      <c r="U55" s="58" t="str">
        <f>IF(U54&gt;3,COUNT($D55:T55)+1,"")</f>
        <v/>
      </c>
      <c r="V55" s="1"/>
      <c r="W55" s="1"/>
      <c r="X55" s="1"/>
      <c r="Y55" s="1"/>
      <c r="Z55" s="1"/>
      <c r="AA55" s="1"/>
      <c r="AD55" s="30"/>
      <c r="AE55" s="18"/>
      <c r="AF55" s="19"/>
      <c r="AG55" s="19"/>
      <c r="AH55" s="19"/>
      <c r="AI55" s="19"/>
      <c r="AJ55" s="19"/>
      <c r="AK55" s="19"/>
      <c r="AL55" s="19"/>
      <c r="AM55" s="19"/>
      <c r="AN55" s="19"/>
      <c r="AO55" s="19"/>
      <c r="AP55" s="19"/>
      <c r="AQ55" s="30"/>
      <c r="AR55" s="30"/>
      <c r="AS55" s="30"/>
      <c r="AT55" s="30"/>
      <c r="AU55" s="30"/>
      <c r="AV55" s="30"/>
      <c r="AW55" s="41"/>
    </row>
    <row r="56" spans="1:49" ht="25" customHeight="1">
      <c r="B56" s="121" t="s">
        <v>83</v>
      </c>
      <c r="C56" s="4"/>
      <c r="D56" s="3"/>
      <c r="E56" s="3"/>
      <c r="F56" s="3"/>
      <c r="G56" s="3"/>
      <c r="H56" s="3"/>
      <c r="I56" s="3"/>
      <c r="J56" s="3"/>
      <c r="K56" s="3"/>
      <c r="L56" s="3"/>
      <c r="M56" s="3"/>
      <c r="N56" s="3"/>
      <c r="O56" s="3"/>
      <c r="P56" s="6"/>
      <c r="Q56" s="6"/>
      <c r="R56" s="6"/>
      <c r="S56" s="6"/>
      <c r="T56" s="6"/>
      <c r="U56" s="6"/>
      <c r="V56" s="1"/>
      <c r="W56" s="1" t="s">
        <v>58</v>
      </c>
      <c r="X56" s="1" t="s">
        <v>5</v>
      </c>
      <c r="Y56" s="1" t="s">
        <v>8</v>
      </c>
      <c r="Z56" s="1" t="s">
        <v>6</v>
      </c>
      <c r="AA56" s="1"/>
      <c r="AD56" s="30" t="s">
        <v>81</v>
      </c>
      <c r="AE56" s="18" t="s">
        <v>59</v>
      </c>
      <c r="AF56" s="19"/>
      <c r="AG56" s="19"/>
      <c r="AH56" s="19"/>
      <c r="AI56" s="19"/>
      <c r="AJ56" s="20"/>
      <c r="AK56" s="18" t="s">
        <v>60</v>
      </c>
      <c r="AL56" s="19"/>
      <c r="AM56" s="19"/>
      <c r="AN56" s="19"/>
      <c r="AO56" s="19"/>
      <c r="AP56" s="19"/>
      <c r="AQ56" s="30" t="s">
        <v>48</v>
      </c>
      <c r="AR56" s="30" t="s">
        <v>63</v>
      </c>
      <c r="AS56" s="30" t="s">
        <v>63</v>
      </c>
      <c r="AT56" s="30" t="s">
        <v>68</v>
      </c>
      <c r="AU56" s="30" t="s">
        <v>67</v>
      </c>
      <c r="AV56" s="30" t="s">
        <v>73</v>
      </c>
      <c r="AW56" s="41" t="s">
        <v>63</v>
      </c>
    </row>
    <row r="57" spans="1:49" s="15" customFormat="1">
      <c r="A57" s="17" t="s">
        <v>75</v>
      </c>
      <c r="B57" s="15" t="s">
        <v>74</v>
      </c>
      <c r="C57" s="15" t="s">
        <v>76</v>
      </c>
      <c r="D57" s="16">
        <f t="shared" ref="D57:U57" si="2">D27</f>
        <v>39219</v>
      </c>
      <c r="E57" s="16">
        <f t="shared" si="2"/>
        <v>39219</v>
      </c>
      <c r="F57" s="16">
        <f t="shared" si="2"/>
        <v>39219</v>
      </c>
      <c r="G57" s="16">
        <f t="shared" si="2"/>
        <v>39226</v>
      </c>
      <c r="H57" s="16">
        <f t="shared" si="2"/>
        <v>39226</v>
      </c>
      <c r="I57" s="16">
        <f t="shared" si="2"/>
        <v>39226</v>
      </c>
      <c r="J57" s="16">
        <f t="shared" si="2"/>
        <v>39233</v>
      </c>
      <c r="K57" s="16">
        <f t="shared" si="2"/>
        <v>39233</v>
      </c>
      <c r="L57" s="16">
        <f t="shared" si="2"/>
        <v>39233</v>
      </c>
      <c r="M57" s="16">
        <f t="shared" si="2"/>
        <v>39240</v>
      </c>
      <c r="N57" s="16">
        <f t="shared" si="2"/>
        <v>39240</v>
      </c>
      <c r="O57" s="16">
        <f t="shared" si="2"/>
        <v>39240</v>
      </c>
      <c r="P57" s="16">
        <f t="shared" si="2"/>
        <v>39247</v>
      </c>
      <c r="Q57" s="16">
        <f t="shared" si="2"/>
        <v>39247</v>
      </c>
      <c r="R57" s="16">
        <f t="shared" si="2"/>
        <v>39247</v>
      </c>
      <c r="S57" s="16">
        <f t="shared" si="2"/>
        <v>39254</v>
      </c>
      <c r="T57" s="16">
        <f t="shared" si="2"/>
        <v>39254</v>
      </c>
      <c r="U57" s="16">
        <f t="shared" si="2"/>
        <v>39254</v>
      </c>
      <c r="V57" s="17" t="s">
        <v>7</v>
      </c>
      <c r="W57" s="17" t="s">
        <v>4</v>
      </c>
      <c r="X57" s="17" t="s">
        <v>49</v>
      </c>
      <c r="Y57" s="17" t="s">
        <v>9</v>
      </c>
      <c r="Z57" s="17" t="s">
        <v>7</v>
      </c>
      <c r="AA57" s="17" t="s">
        <v>16</v>
      </c>
      <c r="AB57" s="15" t="s">
        <v>74</v>
      </c>
      <c r="AD57" s="31" t="s">
        <v>82</v>
      </c>
      <c r="AE57" s="21" t="s">
        <v>50</v>
      </c>
      <c r="AF57" s="15" t="s">
        <v>51</v>
      </c>
      <c r="AG57" s="15" t="s">
        <v>52</v>
      </c>
      <c r="AH57" s="15" t="s">
        <v>53</v>
      </c>
      <c r="AI57" s="15" t="s">
        <v>54</v>
      </c>
      <c r="AJ57" s="22" t="s">
        <v>55</v>
      </c>
      <c r="AK57" s="21" t="s">
        <v>50</v>
      </c>
      <c r="AL57" s="15" t="s">
        <v>51</v>
      </c>
      <c r="AM57" s="15" t="s">
        <v>52</v>
      </c>
      <c r="AN57" s="15" t="s">
        <v>53</v>
      </c>
      <c r="AO57" s="15" t="s">
        <v>54</v>
      </c>
      <c r="AP57" s="15" t="s">
        <v>55</v>
      </c>
      <c r="AQ57" s="31" t="s">
        <v>56</v>
      </c>
      <c r="AR57" s="31" t="s">
        <v>64</v>
      </c>
      <c r="AS57" s="31" t="s">
        <v>65</v>
      </c>
      <c r="AT57" s="31" t="s">
        <v>4</v>
      </c>
      <c r="AU57" s="31" t="s">
        <v>4</v>
      </c>
      <c r="AV57" s="31" t="s">
        <v>69</v>
      </c>
      <c r="AW57" s="31" t="s">
        <v>65</v>
      </c>
    </row>
    <row r="58" spans="1:49">
      <c r="A58" s="49">
        <f t="shared" ref="A58:A66" si="3">IF($A28=0,"",$A28)</f>
        <v>16</v>
      </c>
      <c r="B58" s="50" t="str">
        <f t="shared" ref="B58:B66" si="4">IF($B28=0,"",$B28)</f>
        <v>Shamrock IV</v>
      </c>
      <c r="C58" s="50" t="str">
        <f t="shared" ref="C58:C66" si="5">IF($C28=0,"",$C28)</f>
        <v>Mullen</v>
      </c>
      <c r="D58" s="47" t="e">
        <f t="shared" ref="D58:F82" si="6">IF(OR(D28="dnf",D28="dsq",D28="ocs",D28="raf"),D$54+1,IF(D28="dnc",IF($AQ58=1,"bye",D$54+1),D28))</f>
        <v>#N/A</v>
      </c>
      <c r="E58" s="47">
        <f t="shared" si="6"/>
        <v>0</v>
      </c>
      <c r="F58" s="47">
        <f t="shared" si="6"/>
        <v>0</v>
      </c>
      <c r="G58" s="47">
        <f t="shared" ref="G58:I82" si="7">IF(OR(G28="dnf",G28="dsq",G28="ocs",G28="raf"),G$54+1,IF(G28="dnc",IF($AQ58=2,"bye",G$54+1),G28))</f>
        <v>0</v>
      </c>
      <c r="H58" s="47">
        <f t="shared" si="7"/>
        <v>0</v>
      </c>
      <c r="I58" s="47">
        <f t="shared" si="7"/>
        <v>0</v>
      </c>
      <c r="J58" s="47">
        <f t="shared" ref="J58:L82" si="8">IF(OR(J28="dnf",J28="dsq",J28="ocs",J28="raf"),J$54+1,IF(J28="dnc",IF($AQ58=3,"bye",J$54+1),J28))</f>
        <v>0</v>
      </c>
      <c r="K58" s="47">
        <f t="shared" si="8"/>
        <v>0</v>
      </c>
      <c r="L58" s="47">
        <f t="shared" si="8"/>
        <v>0</v>
      </c>
      <c r="M58" s="47">
        <f t="shared" ref="M58:O82" si="9">IF(OR(M28="dnf",M28="dsq",M28="ocs",M28="raf"),M$54+1,IF(M28="dnc",IF($AQ58=4,"bye",M$54+1),M28))</f>
        <v>0</v>
      </c>
      <c r="N58" s="47">
        <f t="shared" si="9"/>
        <v>0</v>
      </c>
      <c r="O58" s="47">
        <f t="shared" si="9"/>
        <v>0</v>
      </c>
      <c r="P58" s="47">
        <f t="shared" ref="P58:R82" si="10">IF(OR(P28="dnf",P28="dsq",P28="ocs",P28="raf"),P$54+1,IF(P28="dnc",IF($AQ58=5,"bye",P$54+1),P28))</f>
        <v>0</v>
      </c>
      <c r="Q58" s="47">
        <f t="shared" si="10"/>
        <v>0</v>
      </c>
      <c r="R58" s="47">
        <f t="shared" si="10"/>
        <v>0</v>
      </c>
      <c r="S58" s="47">
        <f t="shared" ref="S58:U82" si="11">IF(OR(S28="dnf",S28="dsq",S28="ocs",S28="raf"),S$54+1,IF(S28="dnc",IF($AQ58=6,"bye",S$54+1),S28))</f>
        <v>0</v>
      </c>
      <c r="T58" s="47">
        <f t="shared" si="11"/>
        <v>0</v>
      </c>
      <c r="U58" s="47">
        <f t="shared" si="11"/>
        <v>0</v>
      </c>
      <c r="V58" s="47"/>
      <c r="W58" s="47" t="e">
        <f t="shared" ref="W58:W82" si="12">IF(SUM(D58:U58)&gt;0,SUM(D58:U58),"")</f>
        <v>#N/A</v>
      </c>
      <c r="X58" s="47">
        <f t="shared" ref="X58:X82" si="13">IF(Throwouts&gt;0,LARGE((D58:U58),1),0)+IF(Throwouts&gt;1,LARGE((D58:U58),2),0)+IF(Throwouts&gt;2,LARGE((D58:U58),2),0)+IF(Throwouts&gt;3,LARGE((D58:U58),3),0)</f>
        <v>0</v>
      </c>
      <c r="Y58" s="47" t="e">
        <f t="shared" ref="Y58:Y82" si="14">IF(W58="",0,W58-X58)</f>
        <v>#N/A</v>
      </c>
      <c r="Z58" s="48" t="e">
        <f>Y58</f>
        <v>#N/A</v>
      </c>
      <c r="AA58" s="49" t="e">
        <f t="shared" ref="AA58:AA82" si="15">IF(RANK(Z58,Z$58:Z$82,1)=1,"",RANK(Z58,Z$58:Z$82,1)-25+ScoredBoats)</f>
        <v>#N/A</v>
      </c>
      <c r="AB58" s="50" t="str">
        <f>IF($B28=0,"",$B28)</f>
        <v>Shamrock IV</v>
      </c>
      <c r="AC58" s="85"/>
      <c r="AD58" s="37" t="e">
        <f>IF(AA89="",0,MATCH(AA89,AA$58:AA$82,0))</f>
        <v>#N/A</v>
      </c>
      <c r="AE58" s="23" t="e">
        <f t="shared" ref="AE58:AE82" si="16">IF($D28="dnc",$D$54+1,0)+IF($E28="dnc",$E$54+1,0)+IF($F28="dnc",$F$54+1,0)</f>
        <v>#N/A</v>
      </c>
      <c r="AF58" s="24">
        <f t="shared" ref="AF58:AF82" si="17">IF($G28="dnc",$G$54+1,0)+IF($H28="dnc",$H$54+1,0)+IF($I28="dnc",$I$54+1,0)</f>
        <v>0</v>
      </c>
      <c r="AG58" s="24">
        <f t="shared" ref="AG58:AG82" si="18">IF($J28="dnc",$J$54+1,0)+IF($K28="dnc",$K$54+1,0)+IF($L28="dnc",$L$54+1,0)</f>
        <v>0</v>
      </c>
      <c r="AH58" s="24">
        <f t="shared" ref="AH58:AH82" si="19">IF($M28="dnc",$M$54+1,0)+IF($N28="dnc",$N$54+1,0)+IF($O28="dnc",$O$54+1,0)</f>
        <v>0</v>
      </c>
      <c r="AI58" s="24">
        <f t="shared" ref="AI58:AI82" si="20">IF($P28="dnc",$P$54+1,0)+IF($Q28="dnc",$Q$54+1,0)+IF($R28="dnc",$R$54+1,0)</f>
        <v>0</v>
      </c>
      <c r="AJ58" s="25">
        <f t="shared" ref="AJ58:AJ82" si="21">IF($S28="dnc",$S$54+1,0)+IF($T28="dnc",$T$54+1,0)+IF($U28="dnc",$U$54+1,0)</f>
        <v>0</v>
      </c>
      <c r="AK58" s="23">
        <f t="shared" ref="AK58:AK66" si="22">COUNTIF(D28:F28,"dnc")</f>
        <v>0</v>
      </c>
      <c r="AL58" s="24">
        <f t="shared" ref="AL58:AL66" si="23">COUNTIF(G28:I28,"dnc")</f>
        <v>0</v>
      </c>
      <c r="AM58" s="24">
        <f t="shared" ref="AM58:AM66" si="24">COUNTIF(J28:L28,"dnc")</f>
        <v>0</v>
      </c>
      <c r="AN58" s="24">
        <f t="shared" ref="AN58:AN66" si="25">COUNTIF(M28:O28,"dnc")</f>
        <v>0</v>
      </c>
      <c r="AO58" s="24">
        <f t="shared" ref="AO58:AO66" si="26">COUNTIF(P28:R28,"dnc")</f>
        <v>0</v>
      </c>
      <c r="AP58" s="24">
        <f t="shared" ref="AP58:AP66" si="27">COUNTIF(S28:U28,"dnc")</f>
        <v>0</v>
      </c>
      <c r="AQ58" s="35" t="e">
        <f t="shared" ref="AQ58:AQ82" si="28">IF(SUM(AE58:AJ58)&gt;0,MATCH(MAX(AE58:AJ58),AE58:AJ58,0),0)</f>
        <v>#N/A</v>
      </c>
      <c r="AR58" s="40" t="e">
        <f t="shared" ref="AR58:AR82" si="29">IF(W58&gt;0,((((((((((((((((COUNTIF(D58:U58,1))*10+COUNTIF(D58:U58,2))*10+COUNTIF(D58:U58,3))*10+COUNTIF(D58:U58,4))*10+COUNTIF(D58:U58,5))*10+COUNTIF(D58:U58,6))*10+COUNTIF(D58:U58,7))*10+COUNTIF(D58:U58,8))*10+COUNTIF(D58:U58,9))*10+COUNTIF(D58:U58,10))*10+COUNTIF(D58:U58,11))*10+COUNTIF(D58:U58,12))*10+COUNTIF(D58:U58,13))*10+COUNTIF(D58:U58,14))*10+COUNTIF(D58:U58,15))*10+COUNTIF(D58:U58,16))*10+COUNTIF(D58:U58,17),0)</f>
        <v>#N/A</v>
      </c>
      <c r="AS58" s="37" t="e">
        <f t="shared" ref="AS58:AS82" si="30">IF($Y58=0,0,(RANK($AR58,$AR$58:$AR$82,0)))</f>
        <v>#N/A</v>
      </c>
      <c r="AT58" s="45" t="e">
        <f t="shared" ref="AT58:AT82" si="31">IF(INDEX($D58:$U58,LastRaceIndex)="bye",$Y58/(Races_Sailed-Throwouts),INDEX($D58:$U58,LastRaceIndex))</f>
        <v>#N/A</v>
      </c>
      <c r="AU58" s="45"/>
      <c r="AV58" s="46"/>
      <c r="AW58" s="37"/>
    </row>
    <row r="59" spans="1:49">
      <c r="A59" s="49">
        <f t="shared" si="3"/>
        <v>155</v>
      </c>
      <c r="B59" s="50" t="str">
        <f t="shared" si="4"/>
        <v>FKA</v>
      </c>
      <c r="C59" s="50" t="str">
        <f t="shared" si="5"/>
        <v>Beckwith</v>
      </c>
      <c r="D59" s="47" t="e">
        <f t="shared" ref="D59:D65" si="32">IF(OR(D29="dnf",D29="dsq",D29="ocs",D29="raf"),D$54+1,IF(D29="dnc",IF($AQ59=1,"bye",D$54+1),D29))</f>
        <v>#N/A</v>
      </c>
      <c r="E59" s="47">
        <f t="shared" si="6"/>
        <v>0</v>
      </c>
      <c r="F59" s="47">
        <f t="shared" si="6"/>
        <v>0</v>
      </c>
      <c r="G59" s="47">
        <f t="shared" si="7"/>
        <v>0</v>
      </c>
      <c r="H59" s="47">
        <f t="shared" si="7"/>
        <v>0</v>
      </c>
      <c r="I59" s="47">
        <f t="shared" si="7"/>
        <v>0</v>
      </c>
      <c r="J59" s="47">
        <f t="shared" si="8"/>
        <v>0</v>
      </c>
      <c r="K59" s="47">
        <f t="shared" si="8"/>
        <v>0</v>
      </c>
      <c r="L59" s="47">
        <f t="shared" si="8"/>
        <v>0</v>
      </c>
      <c r="M59" s="47">
        <f t="shared" si="9"/>
        <v>0</v>
      </c>
      <c r="N59" s="47">
        <f t="shared" si="9"/>
        <v>0</v>
      </c>
      <c r="O59" s="47">
        <f t="shared" si="9"/>
        <v>0</v>
      </c>
      <c r="P59" s="47">
        <f t="shared" si="10"/>
        <v>0</v>
      </c>
      <c r="Q59" s="47">
        <f t="shared" si="10"/>
        <v>0</v>
      </c>
      <c r="R59" s="47">
        <f t="shared" si="10"/>
        <v>0</v>
      </c>
      <c r="S59" s="47">
        <f t="shared" si="11"/>
        <v>0</v>
      </c>
      <c r="T59" s="47">
        <f t="shared" si="11"/>
        <v>0</v>
      </c>
      <c r="U59" s="47">
        <f t="shared" si="11"/>
        <v>0</v>
      </c>
      <c r="V59" s="47"/>
      <c r="W59" s="47" t="e">
        <f t="shared" si="12"/>
        <v>#N/A</v>
      </c>
      <c r="X59" s="47">
        <f t="shared" si="13"/>
        <v>0</v>
      </c>
      <c r="Y59" s="47" t="e">
        <f t="shared" si="14"/>
        <v>#N/A</v>
      </c>
      <c r="Z59" s="48" t="e">
        <f t="shared" ref="Z59:Z82" si="33">Y59</f>
        <v>#N/A</v>
      </c>
      <c r="AA59" s="49" t="e">
        <f t="shared" si="15"/>
        <v>#N/A</v>
      </c>
      <c r="AB59" s="50" t="str">
        <f>IF($B29=0,"",$B29)</f>
        <v>FKA</v>
      </c>
      <c r="AC59" s="85"/>
      <c r="AD59" s="37" t="e">
        <f t="shared" ref="AD59:AD66" si="34">IF(AA90="",0,MATCH(AA90,AA$58:AA$82,0))</f>
        <v>#N/A</v>
      </c>
      <c r="AE59" s="23"/>
      <c r="AF59" s="24">
        <f t="shared" si="17"/>
        <v>0</v>
      </c>
      <c r="AG59" s="24">
        <f t="shared" si="18"/>
        <v>0</v>
      </c>
      <c r="AH59" s="24">
        <f t="shared" si="19"/>
        <v>0</v>
      </c>
      <c r="AI59" s="24">
        <f t="shared" si="20"/>
        <v>0</v>
      </c>
      <c r="AJ59" s="25">
        <f t="shared" si="21"/>
        <v>0</v>
      </c>
      <c r="AK59" s="23">
        <f>COUNTIF(E29:F29,"dnc")</f>
        <v>0</v>
      </c>
      <c r="AL59" s="24">
        <f t="shared" si="23"/>
        <v>0</v>
      </c>
      <c r="AM59" s="24">
        <f t="shared" si="24"/>
        <v>0</v>
      </c>
      <c r="AN59" s="24">
        <f t="shared" si="25"/>
        <v>0</v>
      </c>
      <c r="AO59" s="24">
        <f t="shared" si="26"/>
        <v>0</v>
      </c>
      <c r="AP59" s="24">
        <f t="shared" si="27"/>
        <v>0</v>
      </c>
      <c r="AQ59" s="35">
        <f t="shared" si="28"/>
        <v>0</v>
      </c>
      <c r="AR59" s="40" t="e">
        <f t="shared" si="29"/>
        <v>#N/A</v>
      </c>
      <c r="AS59" s="37" t="e">
        <f t="shared" si="30"/>
        <v>#N/A</v>
      </c>
      <c r="AT59" s="45" t="e">
        <f t="shared" si="31"/>
        <v>#N/A</v>
      </c>
      <c r="AU59" s="45"/>
      <c r="AV59" s="46"/>
      <c r="AW59" s="37"/>
    </row>
    <row r="60" spans="1:49">
      <c r="A60" s="49">
        <f t="shared" si="3"/>
        <v>249</v>
      </c>
      <c r="B60" s="50" t="str">
        <f t="shared" si="4"/>
        <v>Dolce</v>
      </c>
      <c r="C60" s="50" t="str">
        <f t="shared" si="5"/>
        <v>Sonn</v>
      </c>
      <c r="D60" s="47">
        <f t="shared" si="32"/>
        <v>7</v>
      </c>
      <c r="E60" s="47">
        <f t="shared" si="6"/>
        <v>0</v>
      </c>
      <c r="F60" s="47">
        <f t="shared" si="6"/>
        <v>0</v>
      </c>
      <c r="G60" s="47">
        <f t="shared" si="7"/>
        <v>0</v>
      </c>
      <c r="H60" s="47">
        <f t="shared" si="7"/>
        <v>0</v>
      </c>
      <c r="I60" s="47">
        <f t="shared" si="7"/>
        <v>0</v>
      </c>
      <c r="J60" s="47">
        <f t="shared" si="8"/>
        <v>0</v>
      </c>
      <c r="K60" s="47">
        <f t="shared" si="8"/>
        <v>0</v>
      </c>
      <c r="L60" s="47">
        <f t="shared" si="8"/>
        <v>0</v>
      </c>
      <c r="M60" s="47">
        <f t="shared" si="9"/>
        <v>0</v>
      </c>
      <c r="N60" s="47">
        <f t="shared" si="9"/>
        <v>0</v>
      </c>
      <c r="O60" s="47">
        <f t="shared" si="9"/>
        <v>0</v>
      </c>
      <c r="P60" s="47">
        <f t="shared" si="10"/>
        <v>0</v>
      </c>
      <c r="Q60" s="47">
        <f t="shared" si="10"/>
        <v>0</v>
      </c>
      <c r="R60" s="47">
        <f t="shared" si="10"/>
        <v>0</v>
      </c>
      <c r="S60" s="47">
        <f t="shared" si="11"/>
        <v>0</v>
      </c>
      <c r="T60" s="47">
        <f t="shared" si="11"/>
        <v>0</v>
      </c>
      <c r="U60" s="47">
        <f t="shared" si="11"/>
        <v>0</v>
      </c>
      <c r="V60" s="47"/>
      <c r="W60" s="47">
        <f t="shared" si="12"/>
        <v>7</v>
      </c>
      <c r="X60" s="47">
        <f t="shared" si="13"/>
        <v>0</v>
      </c>
      <c r="Y60" s="47">
        <f t="shared" si="14"/>
        <v>7</v>
      </c>
      <c r="Z60" s="48">
        <f t="shared" si="33"/>
        <v>7</v>
      </c>
      <c r="AA60" s="49" t="e">
        <f t="shared" si="15"/>
        <v>#N/A</v>
      </c>
      <c r="AB60" s="50" t="str">
        <f>IF($B30=0,"",$B30)</f>
        <v>Dolce</v>
      </c>
      <c r="AC60" s="85"/>
      <c r="AD60" s="37">
        <f t="shared" si="34"/>
        <v>0</v>
      </c>
      <c r="AE60" s="23"/>
      <c r="AF60" s="24">
        <f t="shared" si="17"/>
        <v>0</v>
      </c>
      <c r="AG60" s="24">
        <f t="shared" si="18"/>
        <v>0</v>
      </c>
      <c r="AH60" s="24">
        <f t="shared" si="19"/>
        <v>0</v>
      </c>
      <c r="AI60" s="24">
        <f t="shared" si="20"/>
        <v>0</v>
      </c>
      <c r="AJ60" s="25">
        <f t="shared" si="21"/>
        <v>0</v>
      </c>
      <c r="AK60" s="23">
        <f>COUNTIF(E30:F30,"dnc")</f>
        <v>0</v>
      </c>
      <c r="AL60" s="24">
        <f t="shared" si="23"/>
        <v>0</v>
      </c>
      <c r="AM60" s="24">
        <f t="shared" si="24"/>
        <v>0</v>
      </c>
      <c r="AN60" s="24">
        <f t="shared" si="25"/>
        <v>0</v>
      </c>
      <c r="AO60" s="24">
        <f t="shared" si="26"/>
        <v>0</v>
      </c>
      <c r="AP60" s="24">
        <f t="shared" si="27"/>
        <v>0</v>
      </c>
      <c r="AQ60" s="35">
        <f t="shared" si="28"/>
        <v>0</v>
      </c>
      <c r="AR60" s="40">
        <f t="shared" si="29"/>
        <v>10000000000</v>
      </c>
      <c r="AS60" s="37" t="e">
        <f t="shared" si="30"/>
        <v>#N/A</v>
      </c>
      <c r="AT60" s="45">
        <f t="shared" si="31"/>
        <v>7</v>
      </c>
      <c r="AU60" s="45"/>
      <c r="AV60" s="46"/>
      <c r="AW60" s="37"/>
    </row>
    <row r="61" spans="1:49">
      <c r="A61" s="49">
        <f t="shared" si="3"/>
        <v>265</v>
      </c>
      <c r="B61" s="50" t="str">
        <f t="shared" si="4"/>
        <v>Gostosa</v>
      </c>
      <c r="C61" s="50" t="str">
        <f t="shared" si="5"/>
        <v>Hayes/Kirchhoff</v>
      </c>
      <c r="D61" s="47">
        <f t="shared" si="32"/>
        <v>7</v>
      </c>
      <c r="E61" s="47">
        <f t="shared" si="6"/>
        <v>0</v>
      </c>
      <c r="F61" s="47">
        <f t="shared" si="6"/>
        <v>0</v>
      </c>
      <c r="G61" s="47">
        <f t="shared" si="7"/>
        <v>0</v>
      </c>
      <c r="H61" s="47">
        <f t="shared" si="7"/>
        <v>0</v>
      </c>
      <c r="I61" s="47">
        <f t="shared" si="7"/>
        <v>0</v>
      </c>
      <c r="J61" s="47">
        <f t="shared" si="8"/>
        <v>0</v>
      </c>
      <c r="K61" s="47">
        <f t="shared" si="8"/>
        <v>0</v>
      </c>
      <c r="L61" s="47">
        <f t="shared" si="8"/>
        <v>0</v>
      </c>
      <c r="M61" s="47">
        <f t="shared" si="9"/>
        <v>0</v>
      </c>
      <c r="N61" s="47">
        <f t="shared" si="9"/>
        <v>0</v>
      </c>
      <c r="O61" s="47">
        <f t="shared" si="9"/>
        <v>0</v>
      </c>
      <c r="P61" s="47">
        <f t="shared" si="10"/>
        <v>0</v>
      </c>
      <c r="Q61" s="47">
        <f t="shared" si="10"/>
        <v>0</v>
      </c>
      <c r="R61" s="47">
        <f t="shared" si="10"/>
        <v>0</v>
      </c>
      <c r="S61" s="47">
        <f t="shared" si="11"/>
        <v>0</v>
      </c>
      <c r="T61" s="47">
        <f t="shared" si="11"/>
        <v>0</v>
      </c>
      <c r="U61" s="47">
        <f t="shared" si="11"/>
        <v>0</v>
      </c>
      <c r="V61" s="47"/>
      <c r="W61" s="47">
        <f t="shared" si="12"/>
        <v>7</v>
      </c>
      <c r="X61" s="47">
        <f t="shared" si="13"/>
        <v>0</v>
      </c>
      <c r="Y61" s="47">
        <f t="shared" si="14"/>
        <v>7</v>
      </c>
      <c r="Z61" s="48">
        <f t="shared" si="33"/>
        <v>7</v>
      </c>
      <c r="AA61" s="49" t="e">
        <f t="shared" si="15"/>
        <v>#N/A</v>
      </c>
      <c r="AB61" s="50" t="str">
        <f>IF($B29=0,"",$B29)</f>
        <v>FKA</v>
      </c>
      <c r="AC61" s="85"/>
      <c r="AD61" s="37">
        <f t="shared" si="34"/>
        <v>0</v>
      </c>
      <c r="AE61" s="23" t="e">
        <f>IF($D29="dnc",$D$54+1,0)+IF($E31="dnc",$E$54+1,0)+IF($F31="dnc",$F$54+1,0)</f>
        <v>#N/A</v>
      </c>
      <c r="AF61" s="24">
        <f t="shared" si="17"/>
        <v>0</v>
      </c>
      <c r="AG61" s="24">
        <f t="shared" si="18"/>
        <v>0</v>
      </c>
      <c r="AH61" s="24">
        <f t="shared" si="19"/>
        <v>0</v>
      </c>
      <c r="AI61" s="24">
        <f t="shared" si="20"/>
        <v>0</v>
      </c>
      <c r="AJ61" s="25">
        <f t="shared" si="21"/>
        <v>0</v>
      </c>
      <c r="AK61" s="23">
        <f t="shared" si="22"/>
        <v>0</v>
      </c>
      <c r="AL61" s="24">
        <f t="shared" si="23"/>
        <v>0</v>
      </c>
      <c r="AM61" s="24">
        <f t="shared" si="24"/>
        <v>0</v>
      </c>
      <c r="AN61" s="24">
        <f t="shared" si="25"/>
        <v>0</v>
      </c>
      <c r="AO61" s="24">
        <f t="shared" si="26"/>
        <v>0</v>
      </c>
      <c r="AP61" s="24">
        <f t="shared" si="27"/>
        <v>0</v>
      </c>
      <c r="AQ61" s="35" t="e">
        <f t="shared" si="28"/>
        <v>#N/A</v>
      </c>
      <c r="AR61" s="40">
        <f t="shared" si="29"/>
        <v>10000000000</v>
      </c>
      <c r="AS61" s="37" t="e">
        <f t="shared" si="30"/>
        <v>#N/A</v>
      </c>
      <c r="AT61" s="45">
        <f t="shared" si="31"/>
        <v>7</v>
      </c>
      <c r="AU61" s="45"/>
      <c r="AV61" s="46"/>
      <c r="AW61" s="37"/>
    </row>
    <row r="62" spans="1:49">
      <c r="A62" s="49">
        <f t="shared" si="3"/>
        <v>485</v>
      </c>
      <c r="B62" s="50" t="str">
        <f t="shared" si="4"/>
        <v>Argo III</v>
      </c>
      <c r="C62" s="50" t="str">
        <f t="shared" si="5"/>
        <v>Nickerson</v>
      </c>
      <c r="D62" s="47" t="e">
        <f t="shared" si="32"/>
        <v>#N/A</v>
      </c>
      <c r="E62" s="47">
        <f t="shared" si="6"/>
        <v>0</v>
      </c>
      <c r="F62" s="47">
        <f t="shared" si="6"/>
        <v>0</v>
      </c>
      <c r="G62" s="47">
        <f t="shared" si="7"/>
        <v>0</v>
      </c>
      <c r="H62" s="47">
        <f t="shared" si="7"/>
        <v>0</v>
      </c>
      <c r="I62" s="47">
        <f t="shared" si="7"/>
        <v>0</v>
      </c>
      <c r="J62" s="47">
        <f t="shared" si="8"/>
        <v>0</v>
      </c>
      <c r="K62" s="47">
        <f t="shared" si="8"/>
        <v>0</v>
      </c>
      <c r="L62" s="47">
        <f t="shared" si="8"/>
        <v>0</v>
      </c>
      <c r="M62" s="47">
        <f t="shared" si="9"/>
        <v>0</v>
      </c>
      <c r="N62" s="47">
        <f t="shared" si="9"/>
        <v>0</v>
      </c>
      <c r="O62" s="47">
        <f t="shared" si="9"/>
        <v>0</v>
      </c>
      <c r="P62" s="47">
        <f t="shared" si="10"/>
        <v>0</v>
      </c>
      <c r="Q62" s="47">
        <f t="shared" si="10"/>
        <v>0</v>
      </c>
      <c r="R62" s="47">
        <f t="shared" si="10"/>
        <v>0</v>
      </c>
      <c r="S62" s="47">
        <f t="shared" si="11"/>
        <v>0</v>
      </c>
      <c r="T62" s="47">
        <f t="shared" si="11"/>
        <v>0</v>
      </c>
      <c r="U62" s="47">
        <f t="shared" si="11"/>
        <v>0</v>
      </c>
      <c r="V62" s="47"/>
      <c r="W62" s="47" t="e">
        <f t="shared" si="12"/>
        <v>#N/A</v>
      </c>
      <c r="X62" s="47">
        <f t="shared" si="13"/>
        <v>0</v>
      </c>
      <c r="Y62" s="47" t="e">
        <f t="shared" si="14"/>
        <v>#N/A</v>
      </c>
      <c r="Z62" s="48" t="e">
        <f t="shared" si="33"/>
        <v>#N/A</v>
      </c>
      <c r="AA62" s="49" t="e">
        <f t="shared" si="15"/>
        <v>#N/A</v>
      </c>
      <c r="AB62" s="50" t="str">
        <f>IF($B30=0,"",$B30)</f>
        <v>Dolce</v>
      </c>
      <c r="AC62" s="85"/>
      <c r="AD62" s="37">
        <f t="shared" si="34"/>
        <v>0</v>
      </c>
      <c r="AE62" s="23">
        <f>IF($D30="dnc",$D$54+1,0)+IF($E32="dnc",$E$54+1,0)+IF($F32="dnc",$F$54+1,0)</f>
        <v>0</v>
      </c>
      <c r="AF62" s="24">
        <f t="shared" si="17"/>
        <v>0</v>
      </c>
      <c r="AG62" s="24">
        <f t="shared" si="18"/>
        <v>0</v>
      </c>
      <c r="AH62" s="24">
        <f t="shared" si="19"/>
        <v>0</v>
      </c>
      <c r="AI62" s="24">
        <f t="shared" si="20"/>
        <v>0</v>
      </c>
      <c r="AJ62" s="25">
        <f t="shared" si="21"/>
        <v>0</v>
      </c>
      <c r="AK62" s="23">
        <f t="shared" si="22"/>
        <v>0</v>
      </c>
      <c r="AL62" s="24">
        <f t="shared" si="23"/>
        <v>0</v>
      </c>
      <c r="AM62" s="24">
        <f t="shared" si="24"/>
        <v>0</v>
      </c>
      <c r="AN62" s="24">
        <f t="shared" si="25"/>
        <v>0</v>
      </c>
      <c r="AO62" s="24">
        <f t="shared" si="26"/>
        <v>0</v>
      </c>
      <c r="AP62" s="24">
        <f t="shared" si="27"/>
        <v>0</v>
      </c>
      <c r="AQ62" s="35">
        <f t="shared" si="28"/>
        <v>0</v>
      </c>
      <c r="AR62" s="40" t="e">
        <f t="shared" si="29"/>
        <v>#N/A</v>
      </c>
      <c r="AS62" s="37" t="e">
        <f t="shared" si="30"/>
        <v>#N/A</v>
      </c>
      <c r="AT62" s="45" t="e">
        <f t="shared" si="31"/>
        <v>#N/A</v>
      </c>
      <c r="AU62" s="45"/>
      <c r="AV62" s="46"/>
      <c r="AW62" s="37"/>
    </row>
    <row r="63" spans="1:49">
      <c r="A63" s="49">
        <f t="shared" si="3"/>
        <v>588</v>
      </c>
      <c r="B63" s="50" t="str">
        <f t="shared" si="4"/>
        <v>Gallant Fox</v>
      </c>
      <c r="C63" s="50" t="str">
        <f t="shared" si="5"/>
        <v>Dempsey</v>
      </c>
      <c r="D63" s="47" t="e">
        <f t="shared" si="32"/>
        <v>#N/A</v>
      </c>
      <c r="E63" s="47">
        <f t="shared" si="6"/>
        <v>0</v>
      </c>
      <c r="F63" s="47">
        <f t="shared" si="6"/>
        <v>0</v>
      </c>
      <c r="G63" s="47">
        <f t="shared" si="7"/>
        <v>0</v>
      </c>
      <c r="H63" s="47">
        <f t="shared" si="7"/>
        <v>0</v>
      </c>
      <c r="I63" s="47">
        <f t="shared" si="7"/>
        <v>0</v>
      </c>
      <c r="J63" s="47">
        <f t="shared" si="8"/>
        <v>0</v>
      </c>
      <c r="K63" s="47">
        <f t="shared" si="8"/>
        <v>0</v>
      </c>
      <c r="L63" s="47">
        <f t="shared" si="8"/>
        <v>0</v>
      </c>
      <c r="M63" s="47">
        <f t="shared" si="9"/>
        <v>0</v>
      </c>
      <c r="N63" s="47">
        <f t="shared" si="9"/>
        <v>0</v>
      </c>
      <c r="O63" s="47">
        <f t="shared" si="9"/>
        <v>0</v>
      </c>
      <c r="P63" s="47">
        <f t="shared" si="10"/>
        <v>0</v>
      </c>
      <c r="Q63" s="47">
        <f t="shared" si="10"/>
        <v>0</v>
      </c>
      <c r="R63" s="47">
        <f t="shared" si="10"/>
        <v>0</v>
      </c>
      <c r="S63" s="47">
        <f t="shared" si="11"/>
        <v>0</v>
      </c>
      <c r="T63" s="47">
        <f t="shared" si="11"/>
        <v>0</v>
      </c>
      <c r="U63" s="47">
        <f t="shared" si="11"/>
        <v>0</v>
      </c>
      <c r="V63" s="47"/>
      <c r="W63" s="47" t="e">
        <f t="shared" si="12"/>
        <v>#N/A</v>
      </c>
      <c r="X63" s="47">
        <f t="shared" si="13"/>
        <v>0</v>
      </c>
      <c r="Y63" s="47" t="e">
        <f t="shared" si="14"/>
        <v>#N/A</v>
      </c>
      <c r="Z63" s="48" t="e">
        <f t="shared" si="33"/>
        <v>#N/A</v>
      </c>
      <c r="AA63" s="49" t="e">
        <f t="shared" si="15"/>
        <v>#N/A</v>
      </c>
      <c r="AB63" s="50" t="str">
        <f>IF($B31=0,"",$B31)</f>
        <v>Gostosa</v>
      </c>
      <c r="AC63" s="85"/>
      <c r="AD63" s="37">
        <v>1</v>
      </c>
      <c r="AE63" s="23">
        <f>IF($D31="dnc",$D$54+1,0)+IF($E33="dnc",$E$54+1,0)+IF($F33="dnc",$F$54+1,0)</f>
        <v>0</v>
      </c>
      <c r="AF63" s="24">
        <f t="shared" si="17"/>
        <v>0</v>
      </c>
      <c r="AG63" s="24">
        <f t="shared" si="18"/>
        <v>0</v>
      </c>
      <c r="AH63" s="24">
        <f t="shared" si="19"/>
        <v>0</v>
      </c>
      <c r="AI63" s="24">
        <f t="shared" si="20"/>
        <v>0</v>
      </c>
      <c r="AJ63" s="25">
        <f t="shared" si="21"/>
        <v>0</v>
      </c>
      <c r="AK63" s="23">
        <f t="shared" si="22"/>
        <v>0</v>
      </c>
      <c r="AL63" s="24">
        <f t="shared" si="23"/>
        <v>0</v>
      </c>
      <c r="AM63" s="24">
        <f t="shared" si="24"/>
        <v>0</v>
      </c>
      <c r="AN63" s="24">
        <f t="shared" si="25"/>
        <v>0</v>
      </c>
      <c r="AO63" s="24">
        <f t="shared" si="26"/>
        <v>0</v>
      </c>
      <c r="AP63" s="24">
        <f t="shared" si="27"/>
        <v>0</v>
      </c>
      <c r="AQ63" s="35">
        <f t="shared" si="28"/>
        <v>0</v>
      </c>
      <c r="AR63" s="40" t="e">
        <f t="shared" si="29"/>
        <v>#N/A</v>
      </c>
      <c r="AS63" s="37" t="e">
        <f t="shared" si="30"/>
        <v>#N/A</v>
      </c>
      <c r="AT63" s="45" t="e">
        <f t="shared" si="31"/>
        <v>#N/A</v>
      </c>
      <c r="AU63" s="45"/>
      <c r="AV63" s="46"/>
      <c r="AW63" s="37"/>
    </row>
    <row r="64" spans="1:49">
      <c r="A64" s="49" t="str">
        <f t="shared" si="3"/>
        <v/>
      </c>
      <c r="B64" s="50" t="str">
        <f t="shared" si="4"/>
        <v/>
      </c>
      <c r="C64" s="50" t="str">
        <f t="shared" si="5"/>
        <v/>
      </c>
      <c r="D64" s="47">
        <f t="shared" si="32"/>
        <v>0</v>
      </c>
      <c r="E64" s="47">
        <f t="shared" si="6"/>
        <v>0</v>
      </c>
      <c r="F64" s="47">
        <f t="shared" si="6"/>
        <v>0</v>
      </c>
      <c r="G64" s="47">
        <f t="shared" si="7"/>
        <v>0</v>
      </c>
      <c r="H64" s="47">
        <f t="shared" si="7"/>
        <v>0</v>
      </c>
      <c r="I64" s="47">
        <f t="shared" si="7"/>
        <v>0</v>
      </c>
      <c r="J64" s="47">
        <f t="shared" si="8"/>
        <v>0</v>
      </c>
      <c r="K64" s="47">
        <f t="shared" si="8"/>
        <v>0</v>
      </c>
      <c r="L64" s="47">
        <f t="shared" si="8"/>
        <v>0</v>
      </c>
      <c r="M64" s="47">
        <f t="shared" si="9"/>
        <v>0</v>
      </c>
      <c r="N64" s="47">
        <f t="shared" si="9"/>
        <v>0</v>
      </c>
      <c r="O64" s="47">
        <f t="shared" si="9"/>
        <v>0</v>
      </c>
      <c r="P64" s="47">
        <f t="shared" si="10"/>
        <v>0</v>
      </c>
      <c r="Q64" s="47">
        <f t="shared" si="10"/>
        <v>0</v>
      </c>
      <c r="R64" s="47">
        <f t="shared" si="10"/>
        <v>0</v>
      </c>
      <c r="S64" s="47">
        <f t="shared" si="11"/>
        <v>0</v>
      </c>
      <c r="T64" s="47">
        <f t="shared" si="11"/>
        <v>0</v>
      </c>
      <c r="U64" s="47">
        <f t="shared" si="11"/>
        <v>0</v>
      </c>
      <c r="V64" s="47" t="e">
        <f t="shared" ref="V64:V74" si="35">IF(AQ64&gt;0,INDEX(AK64:AP64,AQ64),0)</f>
        <v>#N/A</v>
      </c>
      <c r="W64" s="47" t="str">
        <f t="shared" si="12"/>
        <v/>
      </c>
      <c r="X64" s="47">
        <f t="shared" si="13"/>
        <v>0</v>
      </c>
      <c r="Y64" s="47">
        <f t="shared" si="14"/>
        <v>0</v>
      </c>
      <c r="Z64" s="48">
        <f t="shared" si="33"/>
        <v>0</v>
      </c>
      <c r="AA64" s="49" t="e">
        <f t="shared" si="15"/>
        <v>#N/A</v>
      </c>
      <c r="AB64" s="50" t="str">
        <f>IF($B32=0,"",$B32)</f>
        <v>Argo III</v>
      </c>
      <c r="AC64" s="85"/>
      <c r="AD64" s="37">
        <f t="shared" si="34"/>
        <v>0</v>
      </c>
      <c r="AE64" s="23" t="e">
        <f>IF($D32="dnc",$D$54+1,0)+IF($E34="dnc",$E$54+1,0)+IF($F34="dnc",$F$54+1,0)</f>
        <v>#N/A</v>
      </c>
      <c r="AF64" s="24">
        <f t="shared" si="17"/>
        <v>0</v>
      </c>
      <c r="AG64" s="24">
        <f t="shared" si="18"/>
        <v>0</v>
      </c>
      <c r="AH64" s="24">
        <f t="shared" si="19"/>
        <v>0</v>
      </c>
      <c r="AI64" s="24">
        <f t="shared" si="20"/>
        <v>0</v>
      </c>
      <c r="AJ64" s="25">
        <f t="shared" si="21"/>
        <v>0</v>
      </c>
      <c r="AK64" s="23">
        <f t="shared" si="22"/>
        <v>0</v>
      </c>
      <c r="AL64" s="24">
        <f t="shared" si="23"/>
        <v>0</v>
      </c>
      <c r="AM64" s="24">
        <f t="shared" si="24"/>
        <v>0</v>
      </c>
      <c r="AN64" s="24">
        <f t="shared" si="25"/>
        <v>0</v>
      </c>
      <c r="AO64" s="24">
        <f t="shared" si="26"/>
        <v>0</v>
      </c>
      <c r="AP64" s="24">
        <f t="shared" si="27"/>
        <v>0</v>
      </c>
      <c r="AQ64" s="35" t="e">
        <f t="shared" si="28"/>
        <v>#N/A</v>
      </c>
      <c r="AR64" s="40">
        <f t="shared" si="29"/>
        <v>0</v>
      </c>
      <c r="AS64" s="37">
        <f t="shared" si="30"/>
        <v>0</v>
      </c>
      <c r="AT64" s="45">
        <f t="shared" si="31"/>
        <v>0</v>
      </c>
      <c r="AU64" s="45"/>
      <c r="AV64" s="46"/>
      <c r="AW64" s="37">
        <f t="shared" ref="AW64:AW82" si="36">IF($Y64=0,0,(RANK($AV64,$AV$58:$AV$82,1))-25+C$19)</f>
        <v>0</v>
      </c>
    </row>
    <row r="65" spans="1:49">
      <c r="A65" s="49" t="str">
        <f t="shared" si="3"/>
        <v/>
      </c>
      <c r="B65" s="50" t="str">
        <f t="shared" si="4"/>
        <v/>
      </c>
      <c r="C65" s="50" t="str">
        <f t="shared" si="5"/>
        <v/>
      </c>
      <c r="D65" s="47">
        <f t="shared" si="32"/>
        <v>0</v>
      </c>
      <c r="E65" s="47">
        <f t="shared" si="6"/>
        <v>0</v>
      </c>
      <c r="F65" s="47">
        <f t="shared" si="6"/>
        <v>0</v>
      </c>
      <c r="G65" s="47">
        <f t="shared" si="7"/>
        <v>0</v>
      </c>
      <c r="H65" s="47">
        <f t="shared" si="7"/>
        <v>0</v>
      </c>
      <c r="I65" s="47">
        <f t="shared" si="7"/>
        <v>0</v>
      </c>
      <c r="J65" s="47">
        <f t="shared" si="8"/>
        <v>0</v>
      </c>
      <c r="K65" s="47">
        <f t="shared" si="8"/>
        <v>0</v>
      </c>
      <c r="L65" s="47">
        <f t="shared" si="8"/>
        <v>0</v>
      </c>
      <c r="M65" s="47">
        <f t="shared" si="9"/>
        <v>0</v>
      </c>
      <c r="N65" s="47">
        <f t="shared" si="9"/>
        <v>0</v>
      </c>
      <c r="O65" s="47">
        <f t="shared" si="9"/>
        <v>0</v>
      </c>
      <c r="P65" s="47">
        <f t="shared" si="10"/>
        <v>0</v>
      </c>
      <c r="Q65" s="47">
        <f t="shared" si="10"/>
        <v>0</v>
      </c>
      <c r="R65" s="47">
        <f t="shared" si="10"/>
        <v>0</v>
      </c>
      <c r="S65" s="47">
        <f t="shared" si="11"/>
        <v>0</v>
      </c>
      <c r="T65" s="47">
        <f t="shared" si="11"/>
        <v>0</v>
      </c>
      <c r="U65" s="47">
        <f t="shared" si="11"/>
        <v>0</v>
      </c>
      <c r="V65" s="47" t="e">
        <f t="shared" si="35"/>
        <v>#N/A</v>
      </c>
      <c r="W65" s="47" t="str">
        <f t="shared" si="12"/>
        <v/>
      </c>
      <c r="X65" s="47">
        <f t="shared" si="13"/>
        <v>0</v>
      </c>
      <c r="Y65" s="47">
        <f t="shared" si="14"/>
        <v>0</v>
      </c>
      <c r="Z65" s="48">
        <f t="shared" si="33"/>
        <v>0</v>
      </c>
      <c r="AA65" s="49" t="e">
        <f t="shared" si="15"/>
        <v>#N/A</v>
      </c>
      <c r="AB65" s="50" t="str">
        <f>IF($B33=0,"",$B33)</f>
        <v>Gallant Fox</v>
      </c>
      <c r="AC65" s="85"/>
      <c r="AD65" s="37">
        <f t="shared" si="34"/>
        <v>0</v>
      </c>
      <c r="AE65" s="23" t="e">
        <f>IF($D33="dnc",$D$54+1,0)+IF($E35="dnc",$E$54+1,0)+IF($F35="dnc",$F$54+1,0)</f>
        <v>#N/A</v>
      </c>
      <c r="AF65" s="24">
        <f t="shared" si="17"/>
        <v>0</v>
      </c>
      <c r="AG65" s="24">
        <f t="shared" si="18"/>
        <v>0</v>
      </c>
      <c r="AH65" s="24">
        <f t="shared" si="19"/>
        <v>0</v>
      </c>
      <c r="AI65" s="24">
        <f t="shared" si="20"/>
        <v>0</v>
      </c>
      <c r="AJ65" s="25">
        <f t="shared" si="21"/>
        <v>0</v>
      </c>
      <c r="AK65" s="23">
        <f t="shared" si="22"/>
        <v>0</v>
      </c>
      <c r="AL65" s="24">
        <f t="shared" si="23"/>
        <v>0</v>
      </c>
      <c r="AM65" s="24">
        <f t="shared" si="24"/>
        <v>0</v>
      </c>
      <c r="AN65" s="24">
        <f t="shared" si="25"/>
        <v>0</v>
      </c>
      <c r="AO65" s="24">
        <f t="shared" si="26"/>
        <v>0</v>
      </c>
      <c r="AP65" s="24">
        <f t="shared" si="27"/>
        <v>0</v>
      </c>
      <c r="AQ65" s="35" t="e">
        <f t="shared" si="28"/>
        <v>#N/A</v>
      </c>
      <c r="AR65" s="40">
        <f t="shared" si="29"/>
        <v>0</v>
      </c>
      <c r="AS65" s="37">
        <f t="shared" si="30"/>
        <v>0</v>
      </c>
      <c r="AT65" s="45">
        <f t="shared" si="31"/>
        <v>0</v>
      </c>
      <c r="AU65" s="45"/>
      <c r="AV65" s="46"/>
      <c r="AW65" s="37">
        <f t="shared" si="36"/>
        <v>0</v>
      </c>
    </row>
    <row r="66" spans="1:49">
      <c r="A66" s="49" t="str">
        <f t="shared" si="3"/>
        <v/>
      </c>
      <c r="B66" s="50" t="str">
        <f t="shared" si="4"/>
        <v/>
      </c>
      <c r="C66" s="50" t="str">
        <f t="shared" si="5"/>
        <v/>
      </c>
      <c r="D66" s="47">
        <f t="shared" si="6"/>
        <v>0</v>
      </c>
      <c r="E66" s="47">
        <f t="shared" si="6"/>
        <v>0</v>
      </c>
      <c r="F66" s="47">
        <f t="shared" si="6"/>
        <v>0</v>
      </c>
      <c r="G66" s="47">
        <f t="shared" si="7"/>
        <v>0</v>
      </c>
      <c r="H66" s="47">
        <f t="shared" si="7"/>
        <v>0</v>
      </c>
      <c r="I66" s="47">
        <f t="shared" si="7"/>
        <v>0</v>
      </c>
      <c r="J66" s="47">
        <f t="shared" si="8"/>
        <v>0</v>
      </c>
      <c r="K66" s="47">
        <f t="shared" si="8"/>
        <v>0</v>
      </c>
      <c r="L66" s="47">
        <f t="shared" si="8"/>
        <v>0</v>
      </c>
      <c r="M66" s="47">
        <f t="shared" si="9"/>
        <v>0</v>
      </c>
      <c r="N66" s="47">
        <f t="shared" si="9"/>
        <v>0</v>
      </c>
      <c r="O66" s="47">
        <f t="shared" si="9"/>
        <v>0</v>
      </c>
      <c r="P66" s="47">
        <f t="shared" si="10"/>
        <v>0</v>
      </c>
      <c r="Q66" s="47">
        <f t="shared" si="10"/>
        <v>0</v>
      </c>
      <c r="R66" s="47">
        <f t="shared" si="10"/>
        <v>0</v>
      </c>
      <c r="S66" s="47">
        <f t="shared" si="11"/>
        <v>0</v>
      </c>
      <c r="T66" s="47">
        <f t="shared" si="11"/>
        <v>0</v>
      </c>
      <c r="U66" s="47">
        <f t="shared" si="11"/>
        <v>0</v>
      </c>
      <c r="V66" s="47">
        <f t="shared" si="35"/>
        <v>0</v>
      </c>
      <c r="W66" s="47" t="str">
        <f t="shared" si="12"/>
        <v/>
      </c>
      <c r="X66" s="47">
        <f t="shared" si="13"/>
        <v>0</v>
      </c>
      <c r="Y66" s="47">
        <f t="shared" si="14"/>
        <v>0</v>
      </c>
      <c r="Z66" s="48">
        <f t="shared" si="33"/>
        <v>0</v>
      </c>
      <c r="AA66" s="49" t="e">
        <f t="shared" si="15"/>
        <v>#N/A</v>
      </c>
      <c r="AB66" s="50" t="str">
        <f>IF($B36=0,"",$B36)</f>
        <v/>
      </c>
      <c r="AC66" s="85"/>
      <c r="AD66" s="37">
        <f t="shared" si="34"/>
        <v>0</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0</v>
      </c>
      <c r="AS66" s="37">
        <f t="shared" si="30"/>
        <v>0</v>
      </c>
      <c r="AT66" s="45">
        <f t="shared" si="31"/>
        <v>0</v>
      </c>
      <c r="AU66" s="45"/>
      <c r="AV66" s="46"/>
      <c r="AW66" s="37">
        <f t="shared" si="36"/>
        <v>0</v>
      </c>
    </row>
    <row r="67" spans="1:49">
      <c r="A67" s="49" t="str">
        <f t="shared" ref="A67:A81" si="37">IF($A37=0,"",$A37)</f>
        <v/>
      </c>
      <c r="B67" s="50" t="str">
        <f t="shared" ref="B67:B75" si="38">IF($B37=0,"",$B37)</f>
        <v/>
      </c>
      <c r="C67" s="50" t="str">
        <f t="shared" ref="C67:C75" si="39">IF($C37=0,"",$C37)</f>
        <v/>
      </c>
      <c r="D67" s="47">
        <f t="shared" si="6"/>
        <v>0</v>
      </c>
      <c r="E67" s="47">
        <f t="shared" si="6"/>
        <v>0</v>
      </c>
      <c r="F67" s="47">
        <f t="shared" si="6"/>
        <v>0</v>
      </c>
      <c r="G67" s="47">
        <f t="shared" si="7"/>
        <v>0</v>
      </c>
      <c r="H67" s="47">
        <f t="shared" si="7"/>
        <v>0</v>
      </c>
      <c r="I67" s="47">
        <f t="shared" si="7"/>
        <v>0</v>
      </c>
      <c r="J67" s="47">
        <f t="shared" si="8"/>
        <v>0</v>
      </c>
      <c r="K67" s="47">
        <f t="shared" si="8"/>
        <v>0</v>
      </c>
      <c r="L67" s="47">
        <f t="shared" si="8"/>
        <v>0</v>
      </c>
      <c r="M67" s="47">
        <f t="shared" si="9"/>
        <v>0</v>
      </c>
      <c r="N67" s="47">
        <f t="shared" si="9"/>
        <v>0</v>
      </c>
      <c r="O67" s="47">
        <f t="shared" si="9"/>
        <v>0</v>
      </c>
      <c r="P67" s="47">
        <f t="shared" si="10"/>
        <v>0</v>
      </c>
      <c r="Q67" s="47">
        <f t="shared" si="10"/>
        <v>0</v>
      </c>
      <c r="R67" s="47">
        <f t="shared" si="10"/>
        <v>0</v>
      </c>
      <c r="S67" s="47">
        <f t="shared" si="11"/>
        <v>0</v>
      </c>
      <c r="T67" s="47">
        <f t="shared" si="11"/>
        <v>0</v>
      </c>
      <c r="U67" s="47">
        <f t="shared" si="11"/>
        <v>0</v>
      </c>
      <c r="V67" s="47">
        <f t="shared" si="35"/>
        <v>0</v>
      </c>
      <c r="W67" s="47" t="str">
        <f t="shared" si="12"/>
        <v/>
      </c>
      <c r="X67" s="47">
        <f t="shared" si="13"/>
        <v>0</v>
      </c>
      <c r="Y67" s="47">
        <f t="shared" si="14"/>
        <v>0</v>
      </c>
      <c r="Z67" s="48">
        <f t="shared" si="33"/>
        <v>0</v>
      </c>
      <c r="AA67" s="49" t="e">
        <f t="shared" si="15"/>
        <v>#N/A</v>
      </c>
      <c r="AB67" s="50" t="str">
        <f t="shared" ref="AB67:AB75" si="40">IF($B37=0,"",$B37)</f>
        <v/>
      </c>
      <c r="AC67" s="85"/>
      <c r="AD67" s="37">
        <f t="shared" ref="AD67:AD82" si="41">IF(AA98="",0,MATCH(AA98,AA$58:AA$82,0))</f>
        <v>0</v>
      </c>
      <c r="AE67" s="23">
        <f t="shared" si="16"/>
        <v>0</v>
      </c>
      <c r="AF67" s="24">
        <f t="shared" si="17"/>
        <v>0</v>
      </c>
      <c r="AG67" s="24">
        <f t="shared" si="18"/>
        <v>0</v>
      </c>
      <c r="AH67" s="24">
        <f t="shared" si="19"/>
        <v>0</v>
      </c>
      <c r="AI67" s="24">
        <f t="shared" si="20"/>
        <v>0</v>
      </c>
      <c r="AJ67" s="25">
        <f t="shared" si="21"/>
        <v>0</v>
      </c>
      <c r="AK67" s="23">
        <f t="shared" ref="AK67:AK82" si="42">COUNTIF(D37:F37,"dnc")</f>
        <v>0</v>
      </c>
      <c r="AL67" s="24">
        <f t="shared" ref="AL67:AL82" si="43">COUNTIF(G37:I37,"dnc")</f>
        <v>0</v>
      </c>
      <c r="AM67" s="24">
        <f t="shared" ref="AM67:AM82" si="44">COUNTIF(J37:L37,"dnc")</f>
        <v>0</v>
      </c>
      <c r="AN67" s="24">
        <f t="shared" ref="AN67:AN82" si="45">COUNTIF(M37:O37,"dnc")</f>
        <v>0</v>
      </c>
      <c r="AO67" s="24">
        <f t="shared" ref="AO67:AO82" si="46">COUNTIF(P37:R37,"dnc")</f>
        <v>0</v>
      </c>
      <c r="AP67" s="24">
        <f t="shared" ref="AP67:AP82" si="47">COUNTIF(S37:U37,"dnc")</f>
        <v>0</v>
      </c>
      <c r="AQ67" s="35">
        <f t="shared" si="28"/>
        <v>0</v>
      </c>
      <c r="AR67" s="40">
        <f t="shared" si="29"/>
        <v>0</v>
      </c>
      <c r="AS67" s="37">
        <f t="shared" si="30"/>
        <v>0</v>
      </c>
      <c r="AT67" s="45">
        <f t="shared" si="31"/>
        <v>0</v>
      </c>
      <c r="AU67" s="45"/>
      <c r="AV67" s="46"/>
      <c r="AW67" s="37">
        <f t="shared" si="36"/>
        <v>0</v>
      </c>
    </row>
    <row r="68" spans="1:49">
      <c r="A68" s="49" t="str">
        <f t="shared" si="37"/>
        <v/>
      </c>
      <c r="B68" s="50" t="str">
        <f t="shared" si="38"/>
        <v/>
      </c>
      <c r="C68" s="50" t="str">
        <f t="shared" si="39"/>
        <v/>
      </c>
      <c r="D68" s="47">
        <f t="shared" si="6"/>
        <v>0</v>
      </c>
      <c r="E68" s="47">
        <f t="shared" si="6"/>
        <v>0</v>
      </c>
      <c r="F68" s="47">
        <f t="shared" si="6"/>
        <v>0</v>
      </c>
      <c r="G68" s="47">
        <f t="shared" si="7"/>
        <v>0</v>
      </c>
      <c r="H68" s="47">
        <f t="shared" si="7"/>
        <v>0</v>
      </c>
      <c r="I68" s="47">
        <f t="shared" si="7"/>
        <v>0</v>
      </c>
      <c r="J68" s="47">
        <f t="shared" si="8"/>
        <v>0</v>
      </c>
      <c r="K68" s="47">
        <f t="shared" si="8"/>
        <v>0</v>
      </c>
      <c r="L68" s="47">
        <f t="shared" si="8"/>
        <v>0</v>
      </c>
      <c r="M68" s="47">
        <f t="shared" si="9"/>
        <v>0</v>
      </c>
      <c r="N68" s="47">
        <f t="shared" si="9"/>
        <v>0</v>
      </c>
      <c r="O68" s="47">
        <f t="shared" si="9"/>
        <v>0</v>
      </c>
      <c r="P68" s="47">
        <f t="shared" si="10"/>
        <v>0</v>
      </c>
      <c r="Q68" s="47">
        <f t="shared" si="10"/>
        <v>0</v>
      </c>
      <c r="R68" s="47">
        <f t="shared" si="10"/>
        <v>0</v>
      </c>
      <c r="S68" s="47">
        <f t="shared" si="11"/>
        <v>0</v>
      </c>
      <c r="T68" s="47">
        <f t="shared" si="11"/>
        <v>0</v>
      </c>
      <c r="U68" s="47">
        <f t="shared" si="11"/>
        <v>0</v>
      </c>
      <c r="V68" s="47">
        <f t="shared" si="35"/>
        <v>0</v>
      </c>
      <c r="W68" s="47" t="str">
        <f t="shared" si="12"/>
        <v/>
      </c>
      <c r="X68" s="47">
        <f t="shared" si="13"/>
        <v>0</v>
      </c>
      <c r="Y68" s="47">
        <f t="shared" si="14"/>
        <v>0</v>
      </c>
      <c r="Z68" s="48">
        <f t="shared" si="33"/>
        <v>0</v>
      </c>
      <c r="AA68" s="49" t="e">
        <f t="shared" si="15"/>
        <v>#N/A</v>
      </c>
      <c r="AB68" s="50" t="str">
        <f t="shared" si="40"/>
        <v/>
      </c>
      <c r="AC68" s="85"/>
      <c r="AD68" s="37">
        <f t="shared" si="41"/>
        <v>0</v>
      </c>
      <c r="AE68" s="23">
        <f t="shared" si="16"/>
        <v>0</v>
      </c>
      <c r="AF68" s="24">
        <f t="shared" si="17"/>
        <v>0</v>
      </c>
      <c r="AG68" s="24">
        <f t="shared" si="18"/>
        <v>0</v>
      </c>
      <c r="AH68" s="24">
        <f t="shared" si="19"/>
        <v>0</v>
      </c>
      <c r="AI68" s="24">
        <f t="shared" si="20"/>
        <v>0</v>
      </c>
      <c r="AJ68" s="25">
        <f t="shared" si="21"/>
        <v>0</v>
      </c>
      <c r="AK68" s="23">
        <f t="shared" si="42"/>
        <v>0</v>
      </c>
      <c r="AL68" s="24">
        <f t="shared" si="43"/>
        <v>0</v>
      </c>
      <c r="AM68" s="24">
        <f t="shared" si="44"/>
        <v>0</v>
      </c>
      <c r="AN68" s="24">
        <f t="shared" si="45"/>
        <v>0</v>
      </c>
      <c r="AO68" s="24">
        <f t="shared" si="46"/>
        <v>0</v>
      </c>
      <c r="AP68" s="24">
        <f t="shared" si="47"/>
        <v>0</v>
      </c>
      <c r="AQ68" s="35">
        <f t="shared" si="28"/>
        <v>0</v>
      </c>
      <c r="AR68" s="40">
        <f t="shared" si="29"/>
        <v>0</v>
      </c>
      <c r="AS68" s="37">
        <f t="shared" si="30"/>
        <v>0</v>
      </c>
      <c r="AT68" s="45">
        <f t="shared" si="31"/>
        <v>0</v>
      </c>
      <c r="AU68" s="45"/>
      <c r="AV68" s="46"/>
      <c r="AW68" s="37">
        <f t="shared" si="36"/>
        <v>0</v>
      </c>
    </row>
    <row r="69" spans="1:49">
      <c r="A69" s="49" t="str">
        <f t="shared" si="37"/>
        <v/>
      </c>
      <c r="B69" s="50" t="str">
        <f t="shared" si="38"/>
        <v/>
      </c>
      <c r="C69" s="50" t="str">
        <f t="shared" si="39"/>
        <v/>
      </c>
      <c r="D69" s="47">
        <f t="shared" si="6"/>
        <v>0</v>
      </c>
      <c r="E69" s="47">
        <f t="shared" si="6"/>
        <v>0</v>
      </c>
      <c r="F69" s="47">
        <f t="shared" si="6"/>
        <v>0</v>
      </c>
      <c r="G69" s="47">
        <f t="shared" si="7"/>
        <v>0</v>
      </c>
      <c r="H69" s="47">
        <f t="shared" si="7"/>
        <v>0</v>
      </c>
      <c r="I69" s="47">
        <f t="shared" si="7"/>
        <v>0</v>
      </c>
      <c r="J69" s="47">
        <f t="shared" si="8"/>
        <v>0</v>
      </c>
      <c r="K69" s="47">
        <f t="shared" si="8"/>
        <v>0</v>
      </c>
      <c r="L69" s="47">
        <f t="shared" si="8"/>
        <v>0</v>
      </c>
      <c r="M69" s="47">
        <f t="shared" si="9"/>
        <v>0</v>
      </c>
      <c r="N69" s="47">
        <f t="shared" si="9"/>
        <v>0</v>
      </c>
      <c r="O69" s="47">
        <f t="shared" si="9"/>
        <v>0</v>
      </c>
      <c r="P69" s="47">
        <f t="shared" si="10"/>
        <v>0</v>
      </c>
      <c r="Q69" s="47">
        <f t="shared" si="10"/>
        <v>0</v>
      </c>
      <c r="R69" s="47">
        <f t="shared" si="10"/>
        <v>0</v>
      </c>
      <c r="S69" s="47">
        <f t="shared" si="11"/>
        <v>0</v>
      </c>
      <c r="T69" s="47">
        <f t="shared" si="11"/>
        <v>0</v>
      </c>
      <c r="U69" s="47">
        <f t="shared" si="11"/>
        <v>0</v>
      </c>
      <c r="V69" s="47">
        <f t="shared" si="35"/>
        <v>0</v>
      </c>
      <c r="W69" s="47" t="str">
        <f t="shared" si="12"/>
        <v/>
      </c>
      <c r="X69" s="47">
        <f t="shared" si="13"/>
        <v>0</v>
      </c>
      <c r="Y69" s="47">
        <f t="shared" si="14"/>
        <v>0</v>
      </c>
      <c r="Z69" s="48">
        <f t="shared" si="33"/>
        <v>0</v>
      </c>
      <c r="AA69" s="49" t="e">
        <f t="shared" si="15"/>
        <v>#N/A</v>
      </c>
      <c r="AB69" s="50" t="str">
        <f t="shared" si="40"/>
        <v/>
      </c>
      <c r="AC69" s="85"/>
      <c r="AD69" s="37">
        <f t="shared" si="41"/>
        <v>0</v>
      </c>
      <c r="AE69" s="23">
        <f t="shared" si="16"/>
        <v>0</v>
      </c>
      <c r="AF69" s="24">
        <f t="shared" si="17"/>
        <v>0</v>
      </c>
      <c r="AG69" s="24">
        <f t="shared" si="18"/>
        <v>0</v>
      </c>
      <c r="AH69" s="24">
        <f t="shared" si="19"/>
        <v>0</v>
      </c>
      <c r="AI69" s="24">
        <f t="shared" si="20"/>
        <v>0</v>
      </c>
      <c r="AJ69" s="25">
        <f t="shared" si="21"/>
        <v>0</v>
      </c>
      <c r="AK69" s="23">
        <f t="shared" si="42"/>
        <v>0</v>
      </c>
      <c r="AL69" s="24">
        <f t="shared" si="43"/>
        <v>0</v>
      </c>
      <c r="AM69" s="24">
        <f t="shared" si="44"/>
        <v>0</v>
      </c>
      <c r="AN69" s="24">
        <f t="shared" si="45"/>
        <v>0</v>
      </c>
      <c r="AO69" s="24">
        <f t="shared" si="46"/>
        <v>0</v>
      </c>
      <c r="AP69" s="24">
        <f t="shared" si="47"/>
        <v>0</v>
      </c>
      <c r="AQ69" s="35">
        <f t="shared" si="28"/>
        <v>0</v>
      </c>
      <c r="AR69" s="40">
        <f t="shared" si="29"/>
        <v>0</v>
      </c>
      <c r="AS69" s="37">
        <f t="shared" si="30"/>
        <v>0</v>
      </c>
      <c r="AT69" s="45">
        <f t="shared" si="31"/>
        <v>0</v>
      </c>
      <c r="AU69" s="45"/>
      <c r="AV69" s="46"/>
      <c r="AW69" s="37">
        <f t="shared" si="36"/>
        <v>0</v>
      </c>
    </row>
    <row r="70" spans="1:49">
      <c r="A70" s="49" t="str">
        <f t="shared" si="37"/>
        <v/>
      </c>
      <c r="B70" s="50" t="str">
        <f t="shared" si="38"/>
        <v/>
      </c>
      <c r="C70" s="50" t="str">
        <f t="shared" si="39"/>
        <v/>
      </c>
      <c r="D70" s="47">
        <f t="shared" si="6"/>
        <v>0</v>
      </c>
      <c r="E70" s="47">
        <f t="shared" si="6"/>
        <v>0</v>
      </c>
      <c r="F70" s="47">
        <f t="shared" si="6"/>
        <v>0</v>
      </c>
      <c r="G70" s="47">
        <f t="shared" si="7"/>
        <v>0</v>
      </c>
      <c r="H70" s="47">
        <f t="shared" si="7"/>
        <v>0</v>
      </c>
      <c r="I70" s="47">
        <f t="shared" si="7"/>
        <v>0</v>
      </c>
      <c r="J70" s="47">
        <f t="shared" si="8"/>
        <v>0</v>
      </c>
      <c r="K70" s="47">
        <f t="shared" si="8"/>
        <v>0</v>
      </c>
      <c r="L70" s="47">
        <f t="shared" si="8"/>
        <v>0</v>
      </c>
      <c r="M70" s="47">
        <f t="shared" si="9"/>
        <v>0</v>
      </c>
      <c r="N70" s="47">
        <f t="shared" si="9"/>
        <v>0</v>
      </c>
      <c r="O70" s="47">
        <f t="shared" si="9"/>
        <v>0</v>
      </c>
      <c r="P70" s="47">
        <f t="shared" si="10"/>
        <v>0</v>
      </c>
      <c r="Q70" s="47">
        <f t="shared" si="10"/>
        <v>0</v>
      </c>
      <c r="R70" s="47">
        <f t="shared" si="10"/>
        <v>0</v>
      </c>
      <c r="S70" s="47">
        <f t="shared" si="11"/>
        <v>0</v>
      </c>
      <c r="T70" s="47">
        <f t="shared" si="11"/>
        <v>0</v>
      </c>
      <c r="U70" s="47">
        <f t="shared" si="11"/>
        <v>0</v>
      </c>
      <c r="V70" s="47">
        <f t="shared" si="35"/>
        <v>0</v>
      </c>
      <c r="W70" s="47" t="str">
        <f t="shared" si="12"/>
        <v/>
      </c>
      <c r="X70" s="47">
        <f t="shared" si="13"/>
        <v>0</v>
      </c>
      <c r="Y70" s="47">
        <f t="shared" si="14"/>
        <v>0</v>
      </c>
      <c r="Z70" s="48">
        <f t="shared" si="33"/>
        <v>0</v>
      </c>
      <c r="AA70" s="49" t="e">
        <f t="shared" si="15"/>
        <v>#N/A</v>
      </c>
      <c r="AB70" s="50" t="str">
        <f t="shared" si="40"/>
        <v/>
      </c>
      <c r="AC70" s="85"/>
      <c r="AD70" s="37">
        <f t="shared" si="41"/>
        <v>0</v>
      </c>
      <c r="AE70" s="23">
        <f t="shared" si="16"/>
        <v>0</v>
      </c>
      <c r="AF70" s="24">
        <f t="shared" si="17"/>
        <v>0</v>
      </c>
      <c r="AG70" s="24">
        <f t="shared" si="18"/>
        <v>0</v>
      </c>
      <c r="AH70" s="24">
        <f t="shared" si="19"/>
        <v>0</v>
      </c>
      <c r="AI70" s="24">
        <f t="shared" si="20"/>
        <v>0</v>
      </c>
      <c r="AJ70" s="25">
        <f t="shared" si="21"/>
        <v>0</v>
      </c>
      <c r="AK70" s="23">
        <f t="shared" si="42"/>
        <v>0</v>
      </c>
      <c r="AL70" s="24">
        <f t="shared" si="43"/>
        <v>0</v>
      </c>
      <c r="AM70" s="24">
        <f t="shared" si="44"/>
        <v>0</v>
      </c>
      <c r="AN70" s="24">
        <f t="shared" si="45"/>
        <v>0</v>
      </c>
      <c r="AO70" s="24">
        <f t="shared" si="46"/>
        <v>0</v>
      </c>
      <c r="AP70" s="24">
        <f t="shared" si="47"/>
        <v>0</v>
      </c>
      <c r="AQ70" s="35">
        <f t="shared" si="28"/>
        <v>0</v>
      </c>
      <c r="AR70" s="40">
        <f t="shared" si="29"/>
        <v>0</v>
      </c>
      <c r="AS70" s="37">
        <f t="shared" si="30"/>
        <v>0</v>
      </c>
      <c r="AT70" s="45">
        <f t="shared" si="31"/>
        <v>0</v>
      </c>
      <c r="AU70" s="45"/>
      <c r="AV70" s="46"/>
      <c r="AW70" s="37">
        <f t="shared" si="36"/>
        <v>0</v>
      </c>
    </row>
    <row r="71" spans="1:49">
      <c r="A71" s="49" t="str">
        <f t="shared" si="37"/>
        <v/>
      </c>
      <c r="B71" s="50" t="str">
        <f t="shared" si="38"/>
        <v/>
      </c>
      <c r="C71" s="50" t="str">
        <f t="shared" si="39"/>
        <v/>
      </c>
      <c r="D71" s="47">
        <f t="shared" si="6"/>
        <v>0</v>
      </c>
      <c r="E71" s="47">
        <f t="shared" si="6"/>
        <v>0</v>
      </c>
      <c r="F71" s="47">
        <f t="shared" si="6"/>
        <v>0</v>
      </c>
      <c r="G71" s="47">
        <f t="shared" si="7"/>
        <v>0</v>
      </c>
      <c r="H71" s="47">
        <f t="shared" si="7"/>
        <v>0</v>
      </c>
      <c r="I71" s="47">
        <f t="shared" si="7"/>
        <v>0</v>
      </c>
      <c r="J71" s="47">
        <f t="shared" si="8"/>
        <v>0</v>
      </c>
      <c r="K71" s="47">
        <f t="shared" si="8"/>
        <v>0</v>
      </c>
      <c r="L71" s="47">
        <f t="shared" si="8"/>
        <v>0</v>
      </c>
      <c r="M71" s="47">
        <f t="shared" si="9"/>
        <v>0</v>
      </c>
      <c r="N71" s="47">
        <f t="shared" si="9"/>
        <v>0</v>
      </c>
      <c r="O71" s="47">
        <f t="shared" si="9"/>
        <v>0</v>
      </c>
      <c r="P71" s="47">
        <f t="shared" si="10"/>
        <v>0</v>
      </c>
      <c r="Q71" s="47">
        <f t="shared" si="10"/>
        <v>0</v>
      </c>
      <c r="R71" s="47">
        <f t="shared" si="10"/>
        <v>0</v>
      </c>
      <c r="S71" s="47">
        <f t="shared" si="11"/>
        <v>0</v>
      </c>
      <c r="T71" s="47">
        <f t="shared" si="11"/>
        <v>0</v>
      </c>
      <c r="U71" s="47">
        <f t="shared" si="11"/>
        <v>0</v>
      </c>
      <c r="V71" s="47">
        <f t="shared" si="35"/>
        <v>0</v>
      </c>
      <c r="W71" s="47" t="str">
        <f t="shared" si="12"/>
        <v/>
      </c>
      <c r="X71" s="47">
        <f t="shared" si="13"/>
        <v>0</v>
      </c>
      <c r="Y71" s="47">
        <f t="shared" si="14"/>
        <v>0</v>
      </c>
      <c r="Z71" s="48">
        <f t="shared" si="33"/>
        <v>0</v>
      </c>
      <c r="AA71" s="49" t="e">
        <f t="shared" si="15"/>
        <v>#N/A</v>
      </c>
      <c r="AB71" s="50" t="str">
        <f t="shared" si="40"/>
        <v/>
      </c>
      <c r="AC71" s="85"/>
      <c r="AD71" s="37">
        <f t="shared" si="41"/>
        <v>0</v>
      </c>
      <c r="AE71" s="23">
        <f t="shared" si="16"/>
        <v>0</v>
      </c>
      <c r="AF71" s="24">
        <f t="shared" si="17"/>
        <v>0</v>
      </c>
      <c r="AG71" s="24">
        <f t="shared" si="18"/>
        <v>0</v>
      </c>
      <c r="AH71" s="24">
        <f t="shared" si="19"/>
        <v>0</v>
      </c>
      <c r="AI71" s="24">
        <f t="shared" si="20"/>
        <v>0</v>
      </c>
      <c r="AJ71" s="25">
        <f t="shared" si="21"/>
        <v>0</v>
      </c>
      <c r="AK71" s="23">
        <f t="shared" si="42"/>
        <v>0</v>
      </c>
      <c r="AL71" s="24">
        <f t="shared" si="43"/>
        <v>0</v>
      </c>
      <c r="AM71" s="24">
        <f t="shared" si="44"/>
        <v>0</v>
      </c>
      <c r="AN71" s="24">
        <f t="shared" si="45"/>
        <v>0</v>
      </c>
      <c r="AO71" s="24">
        <f t="shared" si="46"/>
        <v>0</v>
      </c>
      <c r="AP71" s="24">
        <f t="shared" si="47"/>
        <v>0</v>
      </c>
      <c r="AQ71" s="35">
        <f t="shared" si="28"/>
        <v>0</v>
      </c>
      <c r="AR71" s="40">
        <f t="shared" si="29"/>
        <v>0</v>
      </c>
      <c r="AS71" s="37">
        <f t="shared" si="30"/>
        <v>0</v>
      </c>
      <c r="AT71" s="45">
        <f t="shared" si="31"/>
        <v>0</v>
      </c>
      <c r="AU71" s="45"/>
      <c r="AV71" s="46"/>
      <c r="AW71" s="37">
        <f t="shared" si="36"/>
        <v>0</v>
      </c>
    </row>
    <row r="72" spans="1:49">
      <c r="A72" s="49" t="str">
        <f t="shared" si="37"/>
        <v/>
      </c>
      <c r="B72" s="50" t="str">
        <f t="shared" si="38"/>
        <v/>
      </c>
      <c r="C72" s="50" t="str">
        <f t="shared" si="39"/>
        <v/>
      </c>
      <c r="D72" s="47">
        <f t="shared" si="6"/>
        <v>0</v>
      </c>
      <c r="E72" s="47">
        <f t="shared" si="6"/>
        <v>0</v>
      </c>
      <c r="F72" s="47">
        <f t="shared" si="6"/>
        <v>0</v>
      </c>
      <c r="G72" s="47">
        <f t="shared" si="7"/>
        <v>0</v>
      </c>
      <c r="H72" s="47">
        <f t="shared" si="7"/>
        <v>0</v>
      </c>
      <c r="I72" s="47">
        <f t="shared" si="7"/>
        <v>0</v>
      </c>
      <c r="J72" s="47">
        <f t="shared" si="8"/>
        <v>0</v>
      </c>
      <c r="K72" s="47">
        <f t="shared" si="8"/>
        <v>0</v>
      </c>
      <c r="L72" s="47">
        <f t="shared" si="8"/>
        <v>0</v>
      </c>
      <c r="M72" s="47">
        <f t="shared" si="9"/>
        <v>0</v>
      </c>
      <c r="N72" s="47">
        <f t="shared" si="9"/>
        <v>0</v>
      </c>
      <c r="O72" s="47">
        <f t="shared" si="9"/>
        <v>0</v>
      </c>
      <c r="P72" s="47">
        <f t="shared" si="10"/>
        <v>0</v>
      </c>
      <c r="Q72" s="47">
        <f t="shared" si="10"/>
        <v>0</v>
      </c>
      <c r="R72" s="47">
        <f t="shared" si="10"/>
        <v>0</v>
      </c>
      <c r="S72" s="47">
        <f t="shared" si="11"/>
        <v>0</v>
      </c>
      <c r="T72" s="47">
        <f t="shared" si="11"/>
        <v>0</v>
      </c>
      <c r="U72" s="47">
        <f t="shared" si="11"/>
        <v>0</v>
      </c>
      <c r="V72" s="47">
        <f t="shared" si="35"/>
        <v>0</v>
      </c>
      <c r="W72" s="47" t="str">
        <f t="shared" si="12"/>
        <v/>
      </c>
      <c r="X72" s="47">
        <f t="shared" si="13"/>
        <v>0</v>
      </c>
      <c r="Y72" s="47">
        <f t="shared" si="14"/>
        <v>0</v>
      </c>
      <c r="Z72" s="48">
        <f t="shared" si="33"/>
        <v>0</v>
      </c>
      <c r="AA72" s="49" t="e">
        <f t="shared" si="15"/>
        <v>#N/A</v>
      </c>
      <c r="AB72" s="50" t="str">
        <f t="shared" si="40"/>
        <v/>
      </c>
      <c r="AC72" s="85"/>
      <c r="AD72" s="37">
        <f t="shared" si="41"/>
        <v>0</v>
      </c>
      <c r="AE72" s="23">
        <f t="shared" si="16"/>
        <v>0</v>
      </c>
      <c r="AF72" s="24">
        <f t="shared" si="17"/>
        <v>0</v>
      </c>
      <c r="AG72" s="24">
        <f t="shared" si="18"/>
        <v>0</v>
      </c>
      <c r="AH72" s="24">
        <f t="shared" si="19"/>
        <v>0</v>
      </c>
      <c r="AI72" s="24">
        <f t="shared" si="20"/>
        <v>0</v>
      </c>
      <c r="AJ72" s="25">
        <f t="shared" si="21"/>
        <v>0</v>
      </c>
      <c r="AK72" s="23">
        <f t="shared" si="42"/>
        <v>0</v>
      </c>
      <c r="AL72" s="24">
        <f t="shared" si="43"/>
        <v>0</v>
      </c>
      <c r="AM72" s="24">
        <f t="shared" si="44"/>
        <v>0</v>
      </c>
      <c r="AN72" s="24">
        <f t="shared" si="45"/>
        <v>0</v>
      </c>
      <c r="AO72" s="24">
        <f t="shared" si="46"/>
        <v>0</v>
      </c>
      <c r="AP72" s="24">
        <f t="shared" si="47"/>
        <v>0</v>
      </c>
      <c r="AQ72" s="35">
        <f t="shared" si="28"/>
        <v>0</v>
      </c>
      <c r="AR72" s="40">
        <f t="shared" si="29"/>
        <v>0</v>
      </c>
      <c r="AS72" s="37">
        <f t="shared" si="30"/>
        <v>0</v>
      </c>
      <c r="AT72" s="45">
        <f t="shared" si="31"/>
        <v>0</v>
      </c>
      <c r="AU72" s="45"/>
      <c r="AV72" s="46"/>
      <c r="AW72" s="37">
        <f t="shared" si="36"/>
        <v>0</v>
      </c>
    </row>
    <row r="73" spans="1:49">
      <c r="A73" s="49" t="str">
        <f t="shared" si="37"/>
        <v/>
      </c>
      <c r="B73" s="50" t="str">
        <f t="shared" si="38"/>
        <v/>
      </c>
      <c r="C73" s="50" t="str">
        <f t="shared" si="39"/>
        <v/>
      </c>
      <c r="D73" s="47">
        <f t="shared" si="6"/>
        <v>0</v>
      </c>
      <c r="E73" s="47">
        <f t="shared" si="6"/>
        <v>0</v>
      </c>
      <c r="F73" s="47">
        <f t="shared" si="6"/>
        <v>0</v>
      </c>
      <c r="G73" s="47">
        <f t="shared" si="7"/>
        <v>0</v>
      </c>
      <c r="H73" s="47">
        <f t="shared" si="7"/>
        <v>0</v>
      </c>
      <c r="I73" s="47">
        <f t="shared" si="7"/>
        <v>0</v>
      </c>
      <c r="J73" s="47">
        <f t="shared" si="8"/>
        <v>0</v>
      </c>
      <c r="K73" s="47">
        <f t="shared" si="8"/>
        <v>0</v>
      </c>
      <c r="L73" s="47">
        <f t="shared" si="8"/>
        <v>0</v>
      </c>
      <c r="M73" s="47">
        <f t="shared" si="9"/>
        <v>0</v>
      </c>
      <c r="N73" s="47">
        <f t="shared" si="9"/>
        <v>0</v>
      </c>
      <c r="O73" s="47">
        <f t="shared" si="9"/>
        <v>0</v>
      </c>
      <c r="P73" s="47">
        <f t="shared" si="10"/>
        <v>0</v>
      </c>
      <c r="Q73" s="47">
        <f t="shared" si="10"/>
        <v>0</v>
      </c>
      <c r="R73" s="47">
        <f t="shared" si="10"/>
        <v>0</v>
      </c>
      <c r="S73" s="47">
        <f t="shared" si="11"/>
        <v>0</v>
      </c>
      <c r="T73" s="47">
        <f t="shared" si="11"/>
        <v>0</v>
      </c>
      <c r="U73" s="47">
        <f t="shared" si="11"/>
        <v>0</v>
      </c>
      <c r="V73" s="47">
        <f t="shared" si="35"/>
        <v>0</v>
      </c>
      <c r="W73" s="47" t="str">
        <f t="shared" si="12"/>
        <v/>
      </c>
      <c r="X73" s="47">
        <f t="shared" si="13"/>
        <v>0</v>
      </c>
      <c r="Y73" s="47">
        <f t="shared" si="14"/>
        <v>0</v>
      </c>
      <c r="Z73" s="48">
        <f t="shared" si="33"/>
        <v>0</v>
      </c>
      <c r="AA73" s="49" t="e">
        <f t="shared" si="15"/>
        <v>#N/A</v>
      </c>
      <c r="AB73" s="50" t="str">
        <f t="shared" si="40"/>
        <v/>
      </c>
      <c r="AC73" s="85"/>
      <c r="AD73" s="37">
        <f t="shared" si="41"/>
        <v>0</v>
      </c>
      <c r="AE73" s="23">
        <f t="shared" si="16"/>
        <v>0</v>
      </c>
      <c r="AF73" s="24">
        <f t="shared" si="17"/>
        <v>0</v>
      </c>
      <c r="AG73" s="24">
        <f t="shared" si="18"/>
        <v>0</v>
      </c>
      <c r="AH73" s="24">
        <f t="shared" si="19"/>
        <v>0</v>
      </c>
      <c r="AI73" s="24">
        <f t="shared" si="20"/>
        <v>0</v>
      </c>
      <c r="AJ73" s="25">
        <f t="shared" si="21"/>
        <v>0</v>
      </c>
      <c r="AK73" s="23">
        <f t="shared" si="42"/>
        <v>0</v>
      </c>
      <c r="AL73" s="24">
        <f t="shared" si="43"/>
        <v>0</v>
      </c>
      <c r="AM73" s="24">
        <f t="shared" si="44"/>
        <v>0</v>
      </c>
      <c r="AN73" s="24">
        <f t="shared" si="45"/>
        <v>0</v>
      </c>
      <c r="AO73" s="24">
        <f t="shared" si="46"/>
        <v>0</v>
      </c>
      <c r="AP73" s="24">
        <f t="shared" si="47"/>
        <v>0</v>
      </c>
      <c r="AQ73" s="35">
        <f t="shared" si="28"/>
        <v>0</v>
      </c>
      <c r="AR73" s="40">
        <f t="shared" si="29"/>
        <v>0</v>
      </c>
      <c r="AS73" s="37">
        <f t="shared" si="30"/>
        <v>0</v>
      </c>
      <c r="AT73" s="45">
        <f t="shared" si="31"/>
        <v>0</v>
      </c>
      <c r="AU73" s="45"/>
      <c r="AV73" s="46"/>
      <c r="AW73" s="37">
        <f t="shared" si="36"/>
        <v>0</v>
      </c>
    </row>
    <row r="74" spans="1:49">
      <c r="A74" s="49" t="str">
        <f t="shared" si="37"/>
        <v/>
      </c>
      <c r="B74" s="50" t="str">
        <f t="shared" si="38"/>
        <v/>
      </c>
      <c r="C74" s="50" t="str">
        <f t="shared" si="39"/>
        <v/>
      </c>
      <c r="D74" s="47">
        <f t="shared" si="6"/>
        <v>0</v>
      </c>
      <c r="E74" s="47">
        <f t="shared" si="6"/>
        <v>0</v>
      </c>
      <c r="F74" s="47">
        <f t="shared" si="6"/>
        <v>0</v>
      </c>
      <c r="G74" s="47">
        <f t="shared" si="7"/>
        <v>0</v>
      </c>
      <c r="H74" s="47">
        <f t="shared" si="7"/>
        <v>0</v>
      </c>
      <c r="I74" s="47">
        <f t="shared" si="7"/>
        <v>0</v>
      </c>
      <c r="J74" s="47">
        <f t="shared" si="8"/>
        <v>0</v>
      </c>
      <c r="K74" s="47">
        <f t="shared" si="8"/>
        <v>0</v>
      </c>
      <c r="L74" s="47">
        <f t="shared" si="8"/>
        <v>0</v>
      </c>
      <c r="M74" s="47">
        <f t="shared" si="9"/>
        <v>0</v>
      </c>
      <c r="N74" s="47">
        <f t="shared" si="9"/>
        <v>0</v>
      </c>
      <c r="O74" s="47">
        <f t="shared" si="9"/>
        <v>0</v>
      </c>
      <c r="P74" s="47">
        <f t="shared" si="10"/>
        <v>0</v>
      </c>
      <c r="Q74" s="47">
        <f t="shared" si="10"/>
        <v>0</v>
      </c>
      <c r="R74" s="47">
        <f t="shared" si="10"/>
        <v>0</v>
      </c>
      <c r="S74" s="47">
        <f t="shared" si="11"/>
        <v>0</v>
      </c>
      <c r="T74" s="47">
        <f t="shared" si="11"/>
        <v>0</v>
      </c>
      <c r="U74" s="47">
        <f t="shared" si="11"/>
        <v>0</v>
      </c>
      <c r="V74" s="47">
        <f t="shared" si="35"/>
        <v>0</v>
      </c>
      <c r="W74" s="47" t="str">
        <f t="shared" si="12"/>
        <v/>
      </c>
      <c r="X74" s="47">
        <f t="shared" si="13"/>
        <v>0</v>
      </c>
      <c r="Y74" s="47">
        <f t="shared" si="14"/>
        <v>0</v>
      </c>
      <c r="Z74" s="48">
        <f t="shared" si="33"/>
        <v>0</v>
      </c>
      <c r="AA74" s="49" t="e">
        <f t="shared" si="15"/>
        <v>#N/A</v>
      </c>
      <c r="AB74" s="50" t="str">
        <f t="shared" si="40"/>
        <v/>
      </c>
      <c r="AC74" s="85"/>
      <c r="AD74" s="37">
        <f t="shared" si="41"/>
        <v>0</v>
      </c>
      <c r="AE74" s="23">
        <f t="shared" si="16"/>
        <v>0</v>
      </c>
      <c r="AF74" s="24">
        <f t="shared" si="17"/>
        <v>0</v>
      </c>
      <c r="AG74" s="24">
        <f t="shared" si="18"/>
        <v>0</v>
      </c>
      <c r="AH74" s="24">
        <f t="shared" si="19"/>
        <v>0</v>
      </c>
      <c r="AI74" s="24">
        <f t="shared" si="20"/>
        <v>0</v>
      </c>
      <c r="AJ74" s="25">
        <f t="shared" si="21"/>
        <v>0</v>
      </c>
      <c r="AK74" s="23">
        <f t="shared" si="42"/>
        <v>0</v>
      </c>
      <c r="AL74" s="24">
        <f t="shared" si="43"/>
        <v>0</v>
      </c>
      <c r="AM74" s="24">
        <f t="shared" si="44"/>
        <v>0</v>
      </c>
      <c r="AN74" s="24">
        <f t="shared" si="45"/>
        <v>0</v>
      </c>
      <c r="AO74" s="24">
        <f t="shared" si="46"/>
        <v>0</v>
      </c>
      <c r="AP74" s="24">
        <f t="shared" si="47"/>
        <v>0</v>
      </c>
      <c r="AQ74" s="35">
        <f t="shared" si="28"/>
        <v>0</v>
      </c>
      <c r="AR74" s="40">
        <f t="shared" si="29"/>
        <v>0</v>
      </c>
      <c r="AS74" s="37">
        <f t="shared" si="30"/>
        <v>0</v>
      </c>
      <c r="AT74" s="45">
        <f t="shared" si="31"/>
        <v>0</v>
      </c>
      <c r="AU74" s="45"/>
      <c r="AV74" s="46"/>
      <c r="AW74" s="37">
        <f t="shared" si="36"/>
        <v>0</v>
      </c>
    </row>
    <row r="75" spans="1:49">
      <c r="A75" s="49" t="str">
        <f t="shared" si="37"/>
        <v/>
      </c>
      <c r="B75" s="50" t="str">
        <f t="shared" si="38"/>
        <v/>
      </c>
      <c r="C75" s="50" t="str">
        <f t="shared" si="39"/>
        <v/>
      </c>
      <c r="D75" s="47">
        <f t="shared" si="6"/>
        <v>0</v>
      </c>
      <c r="E75" s="47">
        <f t="shared" si="6"/>
        <v>0</v>
      </c>
      <c r="F75" s="47">
        <f t="shared" si="6"/>
        <v>0</v>
      </c>
      <c r="G75" s="47">
        <f t="shared" si="7"/>
        <v>0</v>
      </c>
      <c r="H75" s="47">
        <f t="shared" si="7"/>
        <v>0</v>
      </c>
      <c r="I75" s="47">
        <f t="shared" si="7"/>
        <v>0</v>
      </c>
      <c r="J75" s="47">
        <f t="shared" si="8"/>
        <v>0</v>
      </c>
      <c r="K75" s="47">
        <f t="shared" si="8"/>
        <v>0</v>
      </c>
      <c r="L75" s="47">
        <f t="shared" si="8"/>
        <v>0</v>
      </c>
      <c r="M75" s="47">
        <f t="shared" si="9"/>
        <v>0</v>
      </c>
      <c r="N75" s="47">
        <f t="shared" si="9"/>
        <v>0</v>
      </c>
      <c r="O75" s="47">
        <f t="shared" si="9"/>
        <v>0</v>
      </c>
      <c r="P75" s="47">
        <f t="shared" si="10"/>
        <v>0</v>
      </c>
      <c r="Q75" s="47">
        <f t="shared" si="10"/>
        <v>0</v>
      </c>
      <c r="R75" s="47">
        <f t="shared" si="10"/>
        <v>0</v>
      </c>
      <c r="S75" s="47">
        <f t="shared" si="11"/>
        <v>0</v>
      </c>
      <c r="T75" s="47">
        <f t="shared" si="11"/>
        <v>0</v>
      </c>
      <c r="U75" s="47">
        <f t="shared" si="11"/>
        <v>0</v>
      </c>
      <c r="V75" s="47">
        <f>COUNTIF(D75:U75,"bye")</f>
        <v>0</v>
      </c>
      <c r="W75" s="47" t="str">
        <f t="shared" si="12"/>
        <v/>
      </c>
      <c r="X75" s="47">
        <f t="shared" si="13"/>
        <v>0</v>
      </c>
      <c r="Y75" s="47">
        <f t="shared" si="14"/>
        <v>0</v>
      </c>
      <c r="Z75" s="48">
        <f t="shared" si="33"/>
        <v>0</v>
      </c>
      <c r="AA75" s="49" t="e">
        <f t="shared" si="15"/>
        <v>#N/A</v>
      </c>
      <c r="AB75" s="50" t="str">
        <f t="shared" si="40"/>
        <v/>
      </c>
      <c r="AC75" s="85"/>
      <c r="AD75" s="37">
        <f t="shared" si="41"/>
        <v>0</v>
      </c>
      <c r="AE75" s="23">
        <f t="shared" si="16"/>
        <v>0</v>
      </c>
      <c r="AF75" s="24">
        <f t="shared" si="17"/>
        <v>0</v>
      </c>
      <c r="AG75" s="24">
        <f t="shared" si="18"/>
        <v>0</v>
      </c>
      <c r="AH75" s="24">
        <f t="shared" si="19"/>
        <v>0</v>
      </c>
      <c r="AI75" s="24">
        <f t="shared" si="20"/>
        <v>0</v>
      </c>
      <c r="AJ75" s="25">
        <f t="shared" si="21"/>
        <v>0</v>
      </c>
      <c r="AK75" s="23">
        <f t="shared" si="42"/>
        <v>0</v>
      </c>
      <c r="AL75" s="24">
        <f t="shared" si="43"/>
        <v>0</v>
      </c>
      <c r="AM75" s="24">
        <f t="shared" si="44"/>
        <v>0</v>
      </c>
      <c r="AN75" s="24">
        <f t="shared" si="45"/>
        <v>0</v>
      </c>
      <c r="AO75" s="24">
        <f t="shared" si="46"/>
        <v>0</v>
      </c>
      <c r="AP75" s="24">
        <f t="shared" si="47"/>
        <v>0</v>
      </c>
      <c r="AQ75" s="35">
        <f t="shared" si="28"/>
        <v>0</v>
      </c>
      <c r="AR75" s="40">
        <f t="shared" si="29"/>
        <v>0</v>
      </c>
      <c r="AS75" s="37">
        <f t="shared" si="30"/>
        <v>0</v>
      </c>
      <c r="AT75" s="36">
        <f t="shared" si="31"/>
        <v>0</v>
      </c>
      <c r="AU75" s="36"/>
      <c r="AV75" s="37"/>
      <c r="AW75" s="37">
        <f t="shared" si="36"/>
        <v>0</v>
      </c>
    </row>
    <row r="76" spans="1:49">
      <c r="A76" s="49" t="str">
        <f t="shared" si="37"/>
        <v/>
      </c>
      <c r="B76" s="50"/>
      <c r="C76" s="50"/>
      <c r="D76" s="47">
        <f t="shared" si="6"/>
        <v>0</v>
      </c>
      <c r="E76" s="47">
        <f t="shared" si="6"/>
        <v>0</v>
      </c>
      <c r="F76" s="47">
        <f t="shared" si="6"/>
        <v>0</v>
      </c>
      <c r="G76" s="47">
        <f t="shared" si="7"/>
        <v>0</v>
      </c>
      <c r="H76" s="47">
        <f t="shared" si="7"/>
        <v>0</v>
      </c>
      <c r="I76" s="47">
        <f t="shared" si="7"/>
        <v>0</v>
      </c>
      <c r="J76" s="47">
        <f t="shared" si="8"/>
        <v>0</v>
      </c>
      <c r="K76" s="47">
        <f t="shared" si="8"/>
        <v>0</v>
      </c>
      <c r="L76" s="47">
        <f t="shared" si="8"/>
        <v>0</v>
      </c>
      <c r="M76" s="47">
        <f t="shared" si="9"/>
        <v>0</v>
      </c>
      <c r="N76" s="47">
        <f t="shared" si="9"/>
        <v>0</v>
      </c>
      <c r="O76" s="47">
        <f t="shared" si="9"/>
        <v>0</v>
      </c>
      <c r="P76" s="47">
        <f t="shared" si="10"/>
        <v>0</v>
      </c>
      <c r="Q76" s="47">
        <f t="shared" si="10"/>
        <v>0</v>
      </c>
      <c r="R76" s="47">
        <f t="shared" si="10"/>
        <v>0</v>
      </c>
      <c r="S76" s="47">
        <f t="shared" si="11"/>
        <v>0</v>
      </c>
      <c r="T76" s="47">
        <f t="shared" si="11"/>
        <v>0</v>
      </c>
      <c r="U76" s="47">
        <f t="shared" si="11"/>
        <v>0</v>
      </c>
      <c r="V76" s="47"/>
      <c r="W76" s="47" t="str">
        <f t="shared" si="12"/>
        <v/>
      </c>
      <c r="X76" s="47">
        <f t="shared" si="13"/>
        <v>0</v>
      </c>
      <c r="Y76" s="47">
        <f t="shared" si="14"/>
        <v>0</v>
      </c>
      <c r="Z76" s="48">
        <f t="shared" si="33"/>
        <v>0</v>
      </c>
      <c r="AA76" s="49" t="e">
        <f t="shared" si="15"/>
        <v>#N/A</v>
      </c>
      <c r="AB76" s="50"/>
      <c r="AC76" s="85"/>
      <c r="AD76" s="37">
        <f t="shared" si="41"/>
        <v>0</v>
      </c>
      <c r="AE76" s="23">
        <f t="shared" si="16"/>
        <v>0</v>
      </c>
      <c r="AF76" s="24">
        <f t="shared" si="17"/>
        <v>0</v>
      </c>
      <c r="AG76" s="24">
        <f t="shared" si="18"/>
        <v>0</v>
      </c>
      <c r="AH76" s="24">
        <f t="shared" si="19"/>
        <v>0</v>
      </c>
      <c r="AI76" s="24">
        <f t="shared" si="20"/>
        <v>0</v>
      </c>
      <c r="AJ76" s="25">
        <f t="shared" si="21"/>
        <v>0</v>
      </c>
      <c r="AK76" s="23">
        <f t="shared" si="42"/>
        <v>0</v>
      </c>
      <c r="AL76" s="24">
        <f t="shared" si="43"/>
        <v>0</v>
      </c>
      <c r="AM76" s="24">
        <f t="shared" si="44"/>
        <v>0</v>
      </c>
      <c r="AN76" s="24">
        <f t="shared" si="45"/>
        <v>0</v>
      </c>
      <c r="AO76" s="24">
        <f t="shared" si="46"/>
        <v>0</v>
      </c>
      <c r="AP76" s="24">
        <f t="shared" si="47"/>
        <v>0</v>
      </c>
      <c r="AQ76" s="35">
        <f t="shared" si="28"/>
        <v>0</v>
      </c>
      <c r="AR76" s="40">
        <f t="shared" si="29"/>
        <v>0</v>
      </c>
      <c r="AS76" s="37">
        <f t="shared" si="30"/>
        <v>0</v>
      </c>
      <c r="AT76" s="36">
        <f t="shared" si="31"/>
        <v>0</v>
      </c>
      <c r="AU76" s="36"/>
      <c r="AV76" s="37"/>
      <c r="AW76" s="37">
        <f t="shared" si="36"/>
        <v>0</v>
      </c>
    </row>
    <row r="77" spans="1:49">
      <c r="A77" s="49" t="str">
        <f t="shared" si="37"/>
        <v/>
      </c>
      <c r="B77" s="50"/>
      <c r="C77" s="50"/>
      <c r="D77" s="47">
        <f t="shared" si="6"/>
        <v>0</v>
      </c>
      <c r="E77" s="47">
        <f t="shared" si="6"/>
        <v>0</v>
      </c>
      <c r="F77" s="47">
        <f t="shared" si="6"/>
        <v>0</v>
      </c>
      <c r="G77" s="47">
        <f t="shared" si="7"/>
        <v>0</v>
      </c>
      <c r="H77" s="47">
        <f t="shared" si="7"/>
        <v>0</v>
      </c>
      <c r="I77" s="47">
        <f t="shared" si="7"/>
        <v>0</v>
      </c>
      <c r="J77" s="47">
        <f t="shared" si="8"/>
        <v>0</v>
      </c>
      <c r="K77" s="47">
        <f t="shared" si="8"/>
        <v>0</v>
      </c>
      <c r="L77" s="47">
        <f t="shared" si="8"/>
        <v>0</v>
      </c>
      <c r="M77" s="47">
        <f t="shared" si="9"/>
        <v>0</v>
      </c>
      <c r="N77" s="47">
        <f t="shared" si="9"/>
        <v>0</v>
      </c>
      <c r="O77" s="47">
        <f t="shared" si="9"/>
        <v>0</v>
      </c>
      <c r="P77" s="47">
        <f t="shared" si="10"/>
        <v>0</v>
      </c>
      <c r="Q77" s="47">
        <f t="shared" si="10"/>
        <v>0</v>
      </c>
      <c r="R77" s="47">
        <f t="shared" si="10"/>
        <v>0</v>
      </c>
      <c r="S77" s="47">
        <f t="shared" si="11"/>
        <v>0</v>
      </c>
      <c r="T77" s="47">
        <f t="shared" si="11"/>
        <v>0</v>
      </c>
      <c r="U77" s="47">
        <f t="shared" si="11"/>
        <v>0</v>
      </c>
      <c r="V77" s="47"/>
      <c r="W77" s="47" t="str">
        <f t="shared" si="12"/>
        <v/>
      </c>
      <c r="X77" s="47">
        <f t="shared" si="13"/>
        <v>0</v>
      </c>
      <c r="Y77" s="47">
        <f t="shared" si="14"/>
        <v>0</v>
      </c>
      <c r="Z77" s="48">
        <f t="shared" si="33"/>
        <v>0</v>
      </c>
      <c r="AA77" s="49" t="e">
        <f t="shared" si="15"/>
        <v>#N/A</v>
      </c>
      <c r="AB77" s="50"/>
      <c r="AC77" s="85"/>
      <c r="AD77" s="37">
        <f t="shared" si="41"/>
        <v>0</v>
      </c>
      <c r="AE77" s="23">
        <f t="shared" si="16"/>
        <v>0</v>
      </c>
      <c r="AF77" s="24">
        <f t="shared" si="17"/>
        <v>0</v>
      </c>
      <c r="AG77" s="24">
        <f t="shared" si="18"/>
        <v>0</v>
      </c>
      <c r="AH77" s="24">
        <f t="shared" si="19"/>
        <v>0</v>
      </c>
      <c r="AI77" s="24">
        <f t="shared" si="20"/>
        <v>0</v>
      </c>
      <c r="AJ77" s="25">
        <f t="shared" si="21"/>
        <v>0</v>
      </c>
      <c r="AK77" s="23">
        <f t="shared" si="42"/>
        <v>0</v>
      </c>
      <c r="AL77" s="24">
        <f t="shared" si="43"/>
        <v>0</v>
      </c>
      <c r="AM77" s="24">
        <f t="shared" si="44"/>
        <v>0</v>
      </c>
      <c r="AN77" s="24">
        <f t="shared" si="45"/>
        <v>0</v>
      </c>
      <c r="AO77" s="24">
        <f t="shared" si="46"/>
        <v>0</v>
      </c>
      <c r="AP77" s="24">
        <f t="shared" si="47"/>
        <v>0</v>
      </c>
      <c r="AQ77" s="35">
        <f t="shared" si="28"/>
        <v>0</v>
      </c>
      <c r="AR77" s="40">
        <f t="shared" si="29"/>
        <v>0</v>
      </c>
      <c r="AS77" s="37">
        <f t="shared" si="30"/>
        <v>0</v>
      </c>
      <c r="AT77" s="36">
        <f t="shared" si="31"/>
        <v>0</v>
      </c>
      <c r="AU77" s="36"/>
      <c r="AV77" s="37"/>
      <c r="AW77" s="37">
        <f t="shared" si="36"/>
        <v>0</v>
      </c>
    </row>
    <row r="78" spans="1:49">
      <c r="A78" s="49" t="str">
        <f t="shared" si="37"/>
        <v/>
      </c>
      <c r="B78" s="50"/>
      <c r="C78" s="50"/>
      <c r="D78" s="47">
        <f t="shared" si="6"/>
        <v>0</v>
      </c>
      <c r="E78" s="47">
        <f t="shared" si="6"/>
        <v>0</v>
      </c>
      <c r="F78" s="47">
        <f t="shared" si="6"/>
        <v>0</v>
      </c>
      <c r="G78" s="47">
        <f t="shared" si="7"/>
        <v>0</v>
      </c>
      <c r="H78" s="47">
        <f t="shared" si="7"/>
        <v>0</v>
      </c>
      <c r="I78" s="47">
        <f t="shared" si="7"/>
        <v>0</v>
      </c>
      <c r="J78" s="47">
        <f t="shared" si="8"/>
        <v>0</v>
      </c>
      <c r="K78" s="47">
        <f t="shared" si="8"/>
        <v>0</v>
      </c>
      <c r="L78" s="47">
        <f t="shared" si="8"/>
        <v>0</v>
      </c>
      <c r="M78" s="47">
        <f t="shared" si="9"/>
        <v>0</v>
      </c>
      <c r="N78" s="47">
        <f t="shared" si="9"/>
        <v>0</v>
      </c>
      <c r="O78" s="47">
        <f t="shared" si="9"/>
        <v>0</v>
      </c>
      <c r="P78" s="47">
        <f t="shared" si="10"/>
        <v>0</v>
      </c>
      <c r="Q78" s="47">
        <f t="shared" si="10"/>
        <v>0</v>
      </c>
      <c r="R78" s="47">
        <f t="shared" si="10"/>
        <v>0</v>
      </c>
      <c r="S78" s="47">
        <f t="shared" si="11"/>
        <v>0</v>
      </c>
      <c r="T78" s="47">
        <f t="shared" si="11"/>
        <v>0</v>
      </c>
      <c r="U78" s="47">
        <f t="shared" si="11"/>
        <v>0</v>
      </c>
      <c r="V78" s="50"/>
      <c r="W78" s="47" t="str">
        <f t="shared" si="12"/>
        <v/>
      </c>
      <c r="X78" s="47">
        <f t="shared" si="13"/>
        <v>0</v>
      </c>
      <c r="Y78" s="47">
        <f t="shared" si="14"/>
        <v>0</v>
      </c>
      <c r="Z78" s="48">
        <f t="shared" si="33"/>
        <v>0</v>
      </c>
      <c r="AA78" s="49" t="e">
        <f t="shared" si="15"/>
        <v>#N/A</v>
      </c>
      <c r="AB78" s="50"/>
      <c r="AC78" s="85"/>
      <c r="AD78" s="37">
        <f t="shared" si="41"/>
        <v>0</v>
      </c>
      <c r="AE78" s="23">
        <f t="shared" si="16"/>
        <v>0</v>
      </c>
      <c r="AF78" s="24">
        <f t="shared" si="17"/>
        <v>0</v>
      </c>
      <c r="AG78" s="24">
        <f t="shared" si="18"/>
        <v>0</v>
      </c>
      <c r="AH78" s="24">
        <f t="shared" si="19"/>
        <v>0</v>
      </c>
      <c r="AI78" s="24">
        <f t="shared" si="20"/>
        <v>0</v>
      </c>
      <c r="AJ78" s="25">
        <f t="shared" si="21"/>
        <v>0</v>
      </c>
      <c r="AK78" s="23">
        <f t="shared" si="42"/>
        <v>0</v>
      </c>
      <c r="AL78" s="24">
        <f t="shared" si="43"/>
        <v>0</v>
      </c>
      <c r="AM78" s="24">
        <f t="shared" si="44"/>
        <v>0</v>
      </c>
      <c r="AN78" s="24">
        <f t="shared" si="45"/>
        <v>0</v>
      </c>
      <c r="AO78" s="24">
        <f t="shared" si="46"/>
        <v>0</v>
      </c>
      <c r="AP78" s="24">
        <f t="shared" si="47"/>
        <v>0</v>
      </c>
      <c r="AQ78" s="35">
        <f t="shared" si="28"/>
        <v>0</v>
      </c>
      <c r="AR78" s="40">
        <f t="shared" si="29"/>
        <v>0</v>
      </c>
      <c r="AS78" s="37">
        <f t="shared" si="30"/>
        <v>0</v>
      </c>
      <c r="AT78" s="36">
        <f t="shared" si="31"/>
        <v>0</v>
      </c>
      <c r="AU78" s="36"/>
      <c r="AV78" s="37"/>
      <c r="AW78" s="37">
        <f t="shared" si="36"/>
        <v>0</v>
      </c>
    </row>
    <row r="79" spans="1:49">
      <c r="A79" s="49" t="str">
        <f t="shared" si="37"/>
        <v/>
      </c>
      <c r="B79" s="50"/>
      <c r="C79" s="50"/>
      <c r="D79" s="47">
        <f t="shared" si="6"/>
        <v>0</v>
      </c>
      <c r="E79" s="47">
        <f t="shared" si="6"/>
        <v>0</v>
      </c>
      <c r="F79" s="47">
        <f t="shared" si="6"/>
        <v>0</v>
      </c>
      <c r="G79" s="47">
        <f t="shared" si="7"/>
        <v>0</v>
      </c>
      <c r="H79" s="47">
        <f t="shared" si="7"/>
        <v>0</v>
      </c>
      <c r="I79" s="47">
        <f t="shared" si="7"/>
        <v>0</v>
      </c>
      <c r="J79" s="47">
        <f t="shared" si="8"/>
        <v>0</v>
      </c>
      <c r="K79" s="47">
        <f t="shared" si="8"/>
        <v>0</v>
      </c>
      <c r="L79" s="47">
        <f t="shared" si="8"/>
        <v>0</v>
      </c>
      <c r="M79" s="47">
        <f t="shared" si="9"/>
        <v>0</v>
      </c>
      <c r="N79" s="47">
        <f t="shared" si="9"/>
        <v>0</v>
      </c>
      <c r="O79" s="47">
        <f t="shared" si="9"/>
        <v>0</v>
      </c>
      <c r="P79" s="47">
        <f t="shared" si="10"/>
        <v>0</v>
      </c>
      <c r="Q79" s="47">
        <f t="shared" si="10"/>
        <v>0</v>
      </c>
      <c r="R79" s="47">
        <f t="shared" si="10"/>
        <v>0</v>
      </c>
      <c r="S79" s="47">
        <f t="shared" si="11"/>
        <v>0</v>
      </c>
      <c r="T79" s="47">
        <f t="shared" si="11"/>
        <v>0</v>
      </c>
      <c r="U79" s="47">
        <f t="shared" si="11"/>
        <v>0</v>
      </c>
      <c r="V79" s="50"/>
      <c r="W79" s="47" t="str">
        <f t="shared" si="12"/>
        <v/>
      </c>
      <c r="X79" s="47">
        <f t="shared" si="13"/>
        <v>0</v>
      </c>
      <c r="Y79" s="47">
        <f t="shared" si="14"/>
        <v>0</v>
      </c>
      <c r="Z79" s="48">
        <f t="shared" si="33"/>
        <v>0</v>
      </c>
      <c r="AA79" s="49" t="e">
        <f t="shared" si="15"/>
        <v>#N/A</v>
      </c>
      <c r="AB79" s="50"/>
      <c r="AC79" s="86"/>
      <c r="AD79" s="37">
        <f t="shared" si="41"/>
        <v>0</v>
      </c>
      <c r="AE79" s="23">
        <f t="shared" si="16"/>
        <v>0</v>
      </c>
      <c r="AF79" s="24">
        <f t="shared" si="17"/>
        <v>0</v>
      </c>
      <c r="AG79" s="24">
        <f t="shared" si="18"/>
        <v>0</v>
      </c>
      <c r="AH79" s="24">
        <f t="shared" si="19"/>
        <v>0</v>
      </c>
      <c r="AI79" s="24">
        <f t="shared" si="20"/>
        <v>0</v>
      </c>
      <c r="AJ79" s="25">
        <f t="shared" si="21"/>
        <v>0</v>
      </c>
      <c r="AK79" s="23">
        <f t="shared" si="42"/>
        <v>0</v>
      </c>
      <c r="AL79" s="24">
        <f t="shared" si="43"/>
        <v>0</v>
      </c>
      <c r="AM79" s="24">
        <f t="shared" si="44"/>
        <v>0</v>
      </c>
      <c r="AN79" s="24">
        <f t="shared" si="45"/>
        <v>0</v>
      </c>
      <c r="AO79" s="24">
        <f t="shared" si="46"/>
        <v>0</v>
      </c>
      <c r="AP79" s="24">
        <f t="shared" si="47"/>
        <v>0</v>
      </c>
      <c r="AQ79" s="35">
        <f t="shared" si="28"/>
        <v>0</v>
      </c>
      <c r="AR79" s="40">
        <f t="shared" si="29"/>
        <v>0</v>
      </c>
      <c r="AS79" s="37">
        <f t="shared" si="30"/>
        <v>0</v>
      </c>
      <c r="AT79" s="36">
        <f t="shared" si="31"/>
        <v>0</v>
      </c>
      <c r="AU79" s="36"/>
      <c r="AV79" s="37"/>
      <c r="AW79" s="37">
        <f t="shared" si="36"/>
        <v>0</v>
      </c>
    </row>
    <row r="80" spans="1:49">
      <c r="A80" s="49" t="str">
        <f t="shared" si="37"/>
        <v/>
      </c>
      <c r="B80" s="50"/>
      <c r="C80" s="50"/>
      <c r="D80" s="47">
        <f t="shared" si="6"/>
        <v>0</v>
      </c>
      <c r="E80" s="47">
        <f t="shared" si="6"/>
        <v>0</v>
      </c>
      <c r="F80" s="47">
        <f t="shared" si="6"/>
        <v>0</v>
      </c>
      <c r="G80" s="47">
        <f t="shared" si="7"/>
        <v>0</v>
      </c>
      <c r="H80" s="47">
        <f t="shared" si="7"/>
        <v>0</v>
      </c>
      <c r="I80" s="47">
        <f t="shared" si="7"/>
        <v>0</v>
      </c>
      <c r="J80" s="47">
        <f t="shared" si="8"/>
        <v>0</v>
      </c>
      <c r="K80" s="47">
        <f t="shared" si="8"/>
        <v>0</v>
      </c>
      <c r="L80" s="47">
        <f t="shared" si="8"/>
        <v>0</v>
      </c>
      <c r="M80" s="47">
        <f t="shared" si="9"/>
        <v>0</v>
      </c>
      <c r="N80" s="47">
        <f t="shared" si="9"/>
        <v>0</v>
      </c>
      <c r="O80" s="47">
        <f t="shared" si="9"/>
        <v>0</v>
      </c>
      <c r="P80" s="47">
        <f t="shared" si="10"/>
        <v>0</v>
      </c>
      <c r="Q80" s="47">
        <f t="shared" si="10"/>
        <v>0</v>
      </c>
      <c r="R80" s="47">
        <f t="shared" si="10"/>
        <v>0</v>
      </c>
      <c r="S80" s="47">
        <f t="shared" si="11"/>
        <v>0</v>
      </c>
      <c r="T80" s="47">
        <f t="shared" si="11"/>
        <v>0</v>
      </c>
      <c r="U80" s="47">
        <f t="shared" si="11"/>
        <v>0</v>
      </c>
      <c r="V80" s="50"/>
      <c r="W80" s="47" t="str">
        <f t="shared" si="12"/>
        <v/>
      </c>
      <c r="X80" s="47">
        <f t="shared" si="13"/>
        <v>0</v>
      </c>
      <c r="Y80" s="47">
        <f t="shared" si="14"/>
        <v>0</v>
      </c>
      <c r="Z80" s="48">
        <f t="shared" si="33"/>
        <v>0</v>
      </c>
      <c r="AA80" s="49" t="e">
        <f t="shared" si="15"/>
        <v>#N/A</v>
      </c>
      <c r="AB80" s="50"/>
      <c r="AC80" s="86"/>
      <c r="AD80" s="37">
        <f t="shared" si="41"/>
        <v>0</v>
      </c>
      <c r="AE80" s="23">
        <f t="shared" si="16"/>
        <v>0</v>
      </c>
      <c r="AF80" s="24">
        <f t="shared" si="17"/>
        <v>0</v>
      </c>
      <c r="AG80" s="24">
        <f t="shared" si="18"/>
        <v>0</v>
      </c>
      <c r="AH80" s="24">
        <f t="shared" si="19"/>
        <v>0</v>
      </c>
      <c r="AI80" s="24">
        <f t="shared" si="20"/>
        <v>0</v>
      </c>
      <c r="AJ80" s="25">
        <f t="shared" si="21"/>
        <v>0</v>
      </c>
      <c r="AK80" s="23">
        <f t="shared" si="42"/>
        <v>0</v>
      </c>
      <c r="AL80" s="24">
        <f t="shared" si="43"/>
        <v>0</v>
      </c>
      <c r="AM80" s="24">
        <f t="shared" si="44"/>
        <v>0</v>
      </c>
      <c r="AN80" s="24">
        <f t="shared" si="45"/>
        <v>0</v>
      </c>
      <c r="AO80" s="24">
        <f t="shared" si="46"/>
        <v>0</v>
      </c>
      <c r="AP80" s="24">
        <f t="shared" si="47"/>
        <v>0</v>
      </c>
      <c r="AQ80" s="35">
        <f t="shared" si="28"/>
        <v>0</v>
      </c>
      <c r="AR80" s="40">
        <f t="shared" si="29"/>
        <v>0</v>
      </c>
      <c r="AS80" s="37">
        <f t="shared" si="30"/>
        <v>0</v>
      </c>
      <c r="AT80" s="36">
        <f t="shared" si="31"/>
        <v>0</v>
      </c>
      <c r="AU80" s="36"/>
      <c r="AV80" s="37"/>
      <c r="AW80" s="37">
        <f t="shared" si="36"/>
        <v>0</v>
      </c>
    </row>
    <row r="81" spans="1:49">
      <c r="A81" s="49" t="str">
        <f t="shared" si="37"/>
        <v/>
      </c>
      <c r="B81" s="50"/>
      <c r="C81" s="50"/>
      <c r="D81" s="47">
        <f t="shared" si="6"/>
        <v>0</v>
      </c>
      <c r="E81" s="47">
        <f t="shared" si="6"/>
        <v>0</v>
      </c>
      <c r="F81" s="47">
        <f t="shared" si="6"/>
        <v>0</v>
      </c>
      <c r="G81" s="47">
        <f t="shared" si="7"/>
        <v>0</v>
      </c>
      <c r="H81" s="47">
        <f t="shared" si="7"/>
        <v>0</v>
      </c>
      <c r="I81" s="47">
        <f t="shared" si="7"/>
        <v>0</v>
      </c>
      <c r="J81" s="47">
        <f t="shared" si="8"/>
        <v>0</v>
      </c>
      <c r="K81" s="47">
        <f t="shared" si="8"/>
        <v>0</v>
      </c>
      <c r="L81" s="47">
        <f t="shared" si="8"/>
        <v>0</v>
      </c>
      <c r="M81" s="47">
        <f t="shared" si="9"/>
        <v>0</v>
      </c>
      <c r="N81" s="47">
        <f t="shared" si="9"/>
        <v>0</v>
      </c>
      <c r="O81" s="47">
        <f t="shared" si="9"/>
        <v>0</v>
      </c>
      <c r="P81" s="47">
        <f t="shared" si="10"/>
        <v>0</v>
      </c>
      <c r="Q81" s="47">
        <f t="shared" si="10"/>
        <v>0</v>
      </c>
      <c r="R81" s="47">
        <f t="shared" si="10"/>
        <v>0</v>
      </c>
      <c r="S81" s="47">
        <f t="shared" si="11"/>
        <v>0</v>
      </c>
      <c r="T81" s="47">
        <f t="shared" si="11"/>
        <v>0</v>
      </c>
      <c r="U81" s="47">
        <f t="shared" si="11"/>
        <v>0</v>
      </c>
      <c r="V81" s="50"/>
      <c r="W81" s="47" t="str">
        <f t="shared" si="12"/>
        <v/>
      </c>
      <c r="X81" s="47">
        <f t="shared" si="13"/>
        <v>0</v>
      </c>
      <c r="Y81" s="47">
        <f t="shared" si="14"/>
        <v>0</v>
      </c>
      <c r="Z81" s="48">
        <f t="shared" si="33"/>
        <v>0</v>
      </c>
      <c r="AA81" s="49" t="e">
        <f t="shared" si="15"/>
        <v>#N/A</v>
      </c>
      <c r="AB81" s="50"/>
      <c r="AC81" s="86"/>
      <c r="AD81" s="37">
        <f t="shared" si="41"/>
        <v>0</v>
      </c>
      <c r="AE81" s="23">
        <f t="shared" si="16"/>
        <v>0</v>
      </c>
      <c r="AF81" s="24">
        <f t="shared" si="17"/>
        <v>0</v>
      </c>
      <c r="AG81" s="24">
        <f t="shared" si="18"/>
        <v>0</v>
      </c>
      <c r="AH81" s="24">
        <f t="shared" si="19"/>
        <v>0</v>
      </c>
      <c r="AI81" s="24">
        <f t="shared" si="20"/>
        <v>0</v>
      </c>
      <c r="AJ81" s="25">
        <f t="shared" si="21"/>
        <v>0</v>
      </c>
      <c r="AK81" s="23">
        <f t="shared" si="42"/>
        <v>0</v>
      </c>
      <c r="AL81" s="24">
        <f t="shared" si="43"/>
        <v>0</v>
      </c>
      <c r="AM81" s="24">
        <f t="shared" si="44"/>
        <v>0</v>
      </c>
      <c r="AN81" s="24">
        <f t="shared" si="45"/>
        <v>0</v>
      </c>
      <c r="AO81" s="24">
        <f t="shared" si="46"/>
        <v>0</v>
      </c>
      <c r="AP81" s="24">
        <f t="shared" si="47"/>
        <v>0</v>
      </c>
      <c r="AQ81" s="35">
        <f t="shared" si="28"/>
        <v>0</v>
      </c>
      <c r="AR81" s="40">
        <f t="shared" si="29"/>
        <v>0</v>
      </c>
      <c r="AS81" s="37">
        <f t="shared" si="30"/>
        <v>0</v>
      </c>
      <c r="AT81" s="36">
        <f t="shared" si="31"/>
        <v>0</v>
      </c>
      <c r="AU81" s="36"/>
      <c r="AV81" s="37"/>
      <c r="AW81" s="37">
        <f t="shared" si="36"/>
        <v>0</v>
      </c>
    </row>
    <row r="82" spans="1:49">
      <c r="A82" s="49"/>
      <c r="B82" s="50"/>
      <c r="C82" s="50"/>
      <c r="D82" s="47">
        <f t="shared" si="6"/>
        <v>0</v>
      </c>
      <c r="E82" s="47">
        <f t="shared" si="6"/>
        <v>0</v>
      </c>
      <c r="F82" s="47">
        <f t="shared" si="6"/>
        <v>0</v>
      </c>
      <c r="G82" s="47">
        <f t="shared" si="7"/>
        <v>0</v>
      </c>
      <c r="H82" s="47">
        <f t="shared" si="7"/>
        <v>0</v>
      </c>
      <c r="I82" s="47">
        <f t="shared" si="7"/>
        <v>0</v>
      </c>
      <c r="J82" s="47">
        <f t="shared" si="8"/>
        <v>0</v>
      </c>
      <c r="K82" s="47">
        <f t="shared" si="8"/>
        <v>0</v>
      </c>
      <c r="L82" s="47">
        <f t="shared" si="8"/>
        <v>0</v>
      </c>
      <c r="M82" s="47">
        <f t="shared" si="9"/>
        <v>0</v>
      </c>
      <c r="N82" s="47">
        <f t="shared" si="9"/>
        <v>0</v>
      </c>
      <c r="O82" s="47">
        <f t="shared" si="9"/>
        <v>0</v>
      </c>
      <c r="P82" s="47">
        <f t="shared" si="10"/>
        <v>0</v>
      </c>
      <c r="Q82" s="47">
        <f t="shared" si="10"/>
        <v>0</v>
      </c>
      <c r="R82" s="47">
        <f t="shared" si="10"/>
        <v>0</v>
      </c>
      <c r="S82" s="47">
        <f t="shared" si="11"/>
        <v>0</v>
      </c>
      <c r="T82" s="47">
        <f t="shared" si="11"/>
        <v>0</v>
      </c>
      <c r="U82" s="47">
        <f t="shared" si="11"/>
        <v>0</v>
      </c>
      <c r="V82" s="50"/>
      <c r="W82" s="47" t="str">
        <f t="shared" si="12"/>
        <v/>
      </c>
      <c r="X82" s="47">
        <f t="shared" si="13"/>
        <v>0</v>
      </c>
      <c r="Y82" s="47">
        <f t="shared" si="14"/>
        <v>0</v>
      </c>
      <c r="Z82" s="48">
        <f t="shared" si="33"/>
        <v>0</v>
      </c>
      <c r="AA82" s="49" t="e">
        <f t="shared" si="15"/>
        <v>#N/A</v>
      </c>
      <c r="AB82" s="50"/>
      <c r="AC82" s="86"/>
      <c r="AD82" s="43">
        <f t="shared" si="41"/>
        <v>0</v>
      </c>
      <c r="AE82" s="26">
        <f t="shared" si="16"/>
        <v>0</v>
      </c>
      <c r="AF82" s="27">
        <f t="shared" si="17"/>
        <v>0</v>
      </c>
      <c r="AG82" s="27">
        <f t="shared" si="18"/>
        <v>0</v>
      </c>
      <c r="AH82" s="27">
        <f t="shared" si="19"/>
        <v>0</v>
      </c>
      <c r="AI82" s="27">
        <f t="shared" si="20"/>
        <v>0</v>
      </c>
      <c r="AJ82" s="28">
        <f t="shared" si="21"/>
        <v>0</v>
      </c>
      <c r="AK82" s="26">
        <f t="shared" si="42"/>
        <v>0</v>
      </c>
      <c r="AL82" s="27">
        <f t="shared" si="43"/>
        <v>0</v>
      </c>
      <c r="AM82" s="27">
        <f t="shared" si="44"/>
        <v>0</v>
      </c>
      <c r="AN82" s="27">
        <f t="shared" si="45"/>
        <v>0</v>
      </c>
      <c r="AO82" s="27">
        <f t="shared" si="46"/>
        <v>0</v>
      </c>
      <c r="AP82" s="27">
        <f t="shared" si="47"/>
        <v>0</v>
      </c>
      <c r="AQ82" s="35">
        <f t="shared" si="28"/>
        <v>0</v>
      </c>
      <c r="AR82" s="40">
        <f t="shared" si="29"/>
        <v>0</v>
      </c>
      <c r="AS82" s="37">
        <f t="shared" si="30"/>
        <v>0</v>
      </c>
      <c r="AT82" s="36">
        <f t="shared" si="31"/>
        <v>0</v>
      </c>
      <c r="AU82" s="36"/>
      <c r="AV82" s="37"/>
      <c r="AW82" s="43">
        <f t="shared" si="36"/>
        <v>0</v>
      </c>
    </row>
    <row r="83" spans="1:49" s="14" customFormat="1">
      <c r="A83" s="83"/>
      <c r="B83" s="56"/>
    </row>
    <row r="84" spans="1:49" s="38" customFormat="1">
      <c r="A84" s="58"/>
      <c r="B84" s="51"/>
      <c r="AJ84" s="39"/>
    </row>
    <row r="85" spans="1:49" s="38" customFormat="1">
      <c r="A85" s="124"/>
      <c r="B85" s="8" t="s">
        <v>88</v>
      </c>
      <c r="C85" s="124" t="s">
        <v>89</v>
      </c>
      <c r="AJ85" s="39"/>
    </row>
    <row r="86" spans="1:49" s="38" customFormat="1">
      <c r="A86" s="124"/>
      <c r="B86" s="86"/>
      <c r="C86" s="124"/>
      <c r="AJ86" s="39"/>
    </row>
    <row r="87" spans="1:49" s="38" customFormat="1" ht="25" customHeight="1">
      <c r="A87" s="58"/>
      <c r="B87" s="122" t="s">
        <v>84</v>
      </c>
      <c r="C87" s="123"/>
      <c r="D87" s="123"/>
      <c r="E87" s="123"/>
      <c r="F87" s="123"/>
      <c r="G87" s="123"/>
      <c r="H87" s="123"/>
      <c r="I87" s="123"/>
      <c r="J87" s="123"/>
      <c r="K87" s="123"/>
      <c r="L87" s="123"/>
      <c r="M87" s="123"/>
      <c r="N87" s="123"/>
      <c r="O87" s="123"/>
      <c r="W87" s="1" t="s">
        <v>58</v>
      </c>
      <c r="X87" s="1" t="s">
        <v>5</v>
      </c>
      <c r="Y87" s="1" t="s">
        <v>8</v>
      </c>
      <c r="Z87" s="1" t="s">
        <v>6</v>
      </c>
    </row>
    <row r="88" spans="1:49" s="38" customFormat="1">
      <c r="A88" s="58" t="s">
        <v>75</v>
      </c>
      <c r="B88" s="38" t="s">
        <v>74</v>
      </c>
      <c r="C88" s="38" t="s">
        <v>76</v>
      </c>
      <c r="D88" s="57">
        <f t="shared" ref="D88:U88" si="48">D57</f>
        <v>39219</v>
      </c>
      <c r="E88" s="57">
        <f t="shared" si="48"/>
        <v>39219</v>
      </c>
      <c r="F88" s="57">
        <f t="shared" si="48"/>
        <v>39219</v>
      </c>
      <c r="G88" s="57">
        <f t="shared" si="48"/>
        <v>39226</v>
      </c>
      <c r="H88" s="57">
        <f t="shared" si="48"/>
        <v>39226</v>
      </c>
      <c r="I88" s="57">
        <f t="shared" si="48"/>
        <v>39226</v>
      </c>
      <c r="J88" s="57">
        <f t="shared" si="48"/>
        <v>39233</v>
      </c>
      <c r="K88" s="57">
        <f t="shared" si="48"/>
        <v>39233</v>
      </c>
      <c r="L88" s="57">
        <f t="shared" si="48"/>
        <v>39233</v>
      </c>
      <c r="M88" s="57">
        <f t="shared" si="48"/>
        <v>39240</v>
      </c>
      <c r="N88" s="57">
        <f t="shared" si="48"/>
        <v>39240</v>
      </c>
      <c r="O88" s="57">
        <f t="shared" si="48"/>
        <v>39240</v>
      </c>
      <c r="P88" s="57">
        <f t="shared" si="48"/>
        <v>39247</v>
      </c>
      <c r="Q88" s="57">
        <f t="shared" si="48"/>
        <v>39247</v>
      </c>
      <c r="R88" s="57">
        <f t="shared" si="48"/>
        <v>39247</v>
      </c>
      <c r="S88" s="57">
        <f t="shared" si="48"/>
        <v>39254</v>
      </c>
      <c r="T88" s="57">
        <f t="shared" si="48"/>
        <v>39254</v>
      </c>
      <c r="U88" s="57">
        <f t="shared" si="48"/>
        <v>39254</v>
      </c>
      <c r="V88" s="58" t="s">
        <v>7</v>
      </c>
      <c r="W88" s="58" t="s">
        <v>4</v>
      </c>
      <c r="X88" s="58" t="s">
        <v>49</v>
      </c>
      <c r="Y88" s="58" t="s">
        <v>9</v>
      </c>
      <c r="Z88" s="58" t="s">
        <v>7</v>
      </c>
      <c r="AA88" s="58" t="s">
        <v>16</v>
      </c>
      <c r="AB88" s="84" t="s">
        <v>74</v>
      </c>
      <c r="AQ88" s="58"/>
      <c r="AR88" s="58"/>
      <c r="AS88" s="58"/>
      <c r="AT88" s="58"/>
      <c r="AU88" s="58"/>
      <c r="AV88" s="58"/>
      <c r="AW88" s="58"/>
    </row>
    <row r="89" spans="1:49">
      <c r="A89" s="53" t="e">
        <f t="shared" ref="A89:Z89" si="49">IF($AD58&gt;0,INDEX(A$58:A$82,$AD58),"")</f>
        <v>#N/A</v>
      </c>
      <c r="B89" s="52" t="e">
        <f t="shared" si="49"/>
        <v>#N/A</v>
      </c>
      <c r="C89" s="52" t="e">
        <f t="shared" si="49"/>
        <v>#N/A</v>
      </c>
      <c r="D89" s="54" t="e">
        <f t="shared" si="49"/>
        <v>#N/A</v>
      </c>
      <c r="E89" s="54" t="e">
        <f t="shared" si="49"/>
        <v>#N/A</v>
      </c>
      <c r="F89" s="54" t="e">
        <f t="shared" si="49"/>
        <v>#N/A</v>
      </c>
      <c r="G89" s="54" t="e">
        <f t="shared" si="49"/>
        <v>#N/A</v>
      </c>
      <c r="H89" s="54" t="e">
        <f t="shared" si="49"/>
        <v>#N/A</v>
      </c>
      <c r="I89" s="54" t="e">
        <f t="shared" si="49"/>
        <v>#N/A</v>
      </c>
      <c r="J89" s="54" t="e">
        <f t="shared" si="49"/>
        <v>#N/A</v>
      </c>
      <c r="K89" s="54" t="e">
        <f t="shared" si="49"/>
        <v>#N/A</v>
      </c>
      <c r="L89" s="54" t="e">
        <f t="shared" si="49"/>
        <v>#N/A</v>
      </c>
      <c r="M89" s="54" t="e">
        <f t="shared" si="49"/>
        <v>#N/A</v>
      </c>
      <c r="N89" s="54" t="e">
        <f t="shared" si="49"/>
        <v>#N/A</v>
      </c>
      <c r="O89" s="54" t="e">
        <f t="shared" si="49"/>
        <v>#N/A</v>
      </c>
      <c r="P89" s="54" t="e">
        <f t="shared" si="49"/>
        <v>#N/A</v>
      </c>
      <c r="Q89" s="54" t="e">
        <f t="shared" si="49"/>
        <v>#N/A</v>
      </c>
      <c r="R89" s="54" t="e">
        <f t="shared" si="49"/>
        <v>#N/A</v>
      </c>
      <c r="S89" s="54" t="e">
        <f t="shared" si="49"/>
        <v>#N/A</v>
      </c>
      <c r="T89" s="54" t="e">
        <f t="shared" si="49"/>
        <v>#N/A</v>
      </c>
      <c r="U89" s="54" t="e">
        <f t="shared" si="49"/>
        <v>#N/A</v>
      </c>
      <c r="V89" s="54" t="e">
        <f t="shared" si="49"/>
        <v>#N/A</v>
      </c>
      <c r="W89" s="54" t="e">
        <f t="shared" si="49"/>
        <v>#N/A</v>
      </c>
      <c r="X89" s="54" t="e">
        <f t="shared" si="49"/>
        <v>#N/A</v>
      </c>
      <c r="Y89" s="54" t="e">
        <f t="shared" si="49"/>
        <v>#N/A</v>
      </c>
      <c r="Z89" s="55" t="e">
        <f t="shared" si="49"/>
        <v>#N/A</v>
      </c>
      <c r="AA89" s="53">
        <f>IF(ScoredBoats&gt;0,1,"")</f>
        <v>1</v>
      </c>
      <c r="AB89" s="52" t="e">
        <f t="shared" ref="AB89:AB113" si="50">IF($AD58&gt;0,INDEX(AB$58:AB$82,$AD58),"")</f>
        <v>#N/A</v>
      </c>
      <c r="AC89" s="13"/>
    </row>
    <row r="90" spans="1:49">
      <c r="A90" s="53" t="e">
        <f t="shared" ref="A90:Z90" si="51">IF($AD59&gt;0,INDEX(A$58:A$82,$AD59),"")</f>
        <v>#N/A</v>
      </c>
      <c r="B90" s="52" t="e">
        <f t="shared" si="51"/>
        <v>#N/A</v>
      </c>
      <c r="C90" s="52" t="e">
        <f t="shared" si="51"/>
        <v>#N/A</v>
      </c>
      <c r="D90" s="54" t="e">
        <f t="shared" si="51"/>
        <v>#N/A</v>
      </c>
      <c r="E90" s="54" t="e">
        <f t="shared" si="51"/>
        <v>#N/A</v>
      </c>
      <c r="F90" s="54" t="e">
        <f t="shared" si="51"/>
        <v>#N/A</v>
      </c>
      <c r="G90" s="54" t="e">
        <f t="shared" si="51"/>
        <v>#N/A</v>
      </c>
      <c r="H90" s="54" t="e">
        <f t="shared" si="51"/>
        <v>#N/A</v>
      </c>
      <c r="I90" s="54" t="e">
        <f t="shared" si="51"/>
        <v>#N/A</v>
      </c>
      <c r="J90" s="54" t="e">
        <f t="shared" si="51"/>
        <v>#N/A</v>
      </c>
      <c r="K90" s="54" t="e">
        <f t="shared" si="51"/>
        <v>#N/A</v>
      </c>
      <c r="L90" s="54" t="e">
        <f t="shared" si="51"/>
        <v>#N/A</v>
      </c>
      <c r="M90" s="54" t="e">
        <f t="shared" si="51"/>
        <v>#N/A</v>
      </c>
      <c r="N90" s="54" t="e">
        <f t="shared" si="51"/>
        <v>#N/A</v>
      </c>
      <c r="O90" s="54" t="e">
        <f t="shared" si="51"/>
        <v>#N/A</v>
      </c>
      <c r="P90" s="54" t="e">
        <f t="shared" si="51"/>
        <v>#N/A</v>
      </c>
      <c r="Q90" s="54" t="e">
        <f t="shared" si="51"/>
        <v>#N/A</v>
      </c>
      <c r="R90" s="54" t="e">
        <f t="shared" si="51"/>
        <v>#N/A</v>
      </c>
      <c r="S90" s="54" t="e">
        <f t="shared" si="51"/>
        <v>#N/A</v>
      </c>
      <c r="T90" s="54" t="e">
        <f t="shared" si="51"/>
        <v>#N/A</v>
      </c>
      <c r="U90" s="54" t="e">
        <f t="shared" si="51"/>
        <v>#N/A</v>
      </c>
      <c r="V90" s="54" t="e">
        <f t="shared" si="51"/>
        <v>#N/A</v>
      </c>
      <c r="W90" s="54" t="e">
        <f t="shared" si="51"/>
        <v>#N/A</v>
      </c>
      <c r="X90" s="54" t="e">
        <f t="shared" si="51"/>
        <v>#N/A</v>
      </c>
      <c r="Y90" s="54" t="e">
        <f t="shared" si="51"/>
        <v>#N/A</v>
      </c>
      <c r="Z90" s="55" t="e">
        <f t="shared" si="51"/>
        <v>#N/A</v>
      </c>
      <c r="AA90" s="53">
        <f t="shared" ref="AA90:AA113" si="52">IF(AA89&lt;ScoredBoats,AA89+1,"")</f>
        <v>2</v>
      </c>
      <c r="AB90" s="52" t="e">
        <f t="shared" si="50"/>
        <v>#N/A</v>
      </c>
      <c r="AC90" s="13"/>
    </row>
    <row r="91" spans="1:49">
      <c r="A91" s="53" t="str">
        <f t="shared" ref="A91:Z91" si="53">IF($AD60&gt;0,INDEX(A$58:A$82,$AD60),"")</f>
        <v/>
      </c>
      <c r="B91" s="52" t="str">
        <f t="shared" si="53"/>
        <v/>
      </c>
      <c r="C91" s="52" t="str">
        <f t="shared" si="53"/>
        <v/>
      </c>
      <c r="D91" s="54" t="str">
        <f t="shared" si="53"/>
        <v/>
      </c>
      <c r="E91" s="54" t="str">
        <f t="shared" si="53"/>
        <v/>
      </c>
      <c r="F91" s="54" t="str">
        <f t="shared" si="53"/>
        <v/>
      </c>
      <c r="G91" s="54" t="str">
        <f t="shared" si="53"/>
        <v/>
      </c>
      <c r="H91" s="54" t="str">
        <f t="shared" si="53"/>
        <v/>
      </c>
      <c r="I91" s="54" t="str">
        <f t="shared" si="53"/>
        <v/>
      </c>
      <c r="J91" s="54" t="str">
        <f t="shared" si="53"/>
        <v/>
      </c>
      <c r="K91" s="54" t="str">
        <f t="shared" si="53"/>
        <v/>
      </c>
      <c r="L91" s="54" t="str">
        <f t="shared" si="53"/>
        <v/>
      </c>
      <c r="M91" s="54" t="str">
        <f t="shared" si="53"/>
        <v/>
      </c>
      <c r="N91" s="54" t="str">
        <f t="shared" si="53"/>
        <v/>
      </c>
      <c r="O91" s="54" t="str">
        <f t="shared" si="53"/>
        <v/>
      </c>
      <c r="P91" s="54" t="str">
        <f t="shared" si="53"/>
        <v/>
      </c>
      <c r="Q91" s="54" t="str">
        <f t="shared" si="53"/>
        <v/>
      </c>
      <c r="R91" s="54" t="str">
        <f t="shared" si="53"/>
        <v/>
      </c>
      <c r="S91" s="54" t="str">
        <f t="shared" si="53"/>
        <v/>
      </c>
      <c r="T91" s="54" t="str">
        <f t="shared" si="53"/>
        <v/>
      </c>
      <c r="U91" s="54" t="str">
        <f t="shared" si="53"/>
        <v/>
      </c>
      <c r="V91" s="54" t="str">
        <f t="shared" si="53"/>
        <v/>
      </c>
      <c r="W91" s="54" t="str">
        <f t="shared" si="53"/>
        <v/>
      </c>
      <c r="X91" s="54" t="str">
        <f t="shared" si="53"/>
        <v/>
      </c>
      <c r="Y91" s="54" t="str">
        <f t="shared" si="53"/>
        <v/>
      </c>
      <c r="Z91" s="55" t="str">
        <f t="shared" si="53"/>
        <v/>
      </c>
      <c r="AA91" s="53" t="str">
        <f t="shared" si="52"/>
        <v/>
      </c>
      <c r="AB91" s="52" t="str">
        <f t="shared" si="50"/>
        <v/>
      </c>
      <c r="AC91" s="13"/>
    </row>
    <row r="92" spans="1:49">
      <c r="A92" s="53" t="str">
        <f t="shared" ref="A92:Z92" si="54">IF($AD61&gt;0,INDEX(A$58:A$82,$AD61),"")</f>
        <v/>
      </c>
      <c r="B92" s="52" t="str">
        <f t="shared" si="54"/>
        <v/>
      </c>
      <c r="C92" s="52" t="str">
        <f t="shared" si="54"/>
        <v/>
      </c>
      <c r="D92" s="54" t="str">
        <f t="shared" si="54"/>
        <v/>
      </c>
      <c r="E92" s="54" t="str">
        <f t="shared" si="54"/>
        <v/>
      </c>
      <c r="F92" s="54" t="str">
        <f t="shared" si="54"/>
        <v/>
      </c>
      <c r="G92" s="54" t="str">
        <f t="shared" si="54"/>
        <v/>
      </c>
      <c r="H92" s="54" t="str">
        <f t="shared" si="54"/>
        <v/>
      </c>
      <c r="I92" s="54" t="str">
        <f t="shared" si="54"/>
        <v/>
      </c>
      <c r="J92" s="54" t="str">
        <f t="shared" si="54"/>
        <v/>
      </c>
      <c r="K92" s="54" t="str">
        <f t="shared" si="54"/>
        <v/>
      </c>
      <c r="L92" s="54" t="str">
        <f t="shared" si="54"/>
        <v/>
      </c>
      <c r="M92" s="54" t="str">
        <f t="shared" si="54"/>
        <v/>
      </c>
      <c r="N92" s="54" t="str">
        <f t="shared" si="54"/>
        <v/>
      </c>
      <c r="O92" s="54" t="str">
        <f t="shared" si="54"/>
        <v/>
      </c>
      <c r="P92" s="54" t="str">
        <f t="shared" si="54"/>
        <v/>
      </c>
      <c r="Q92" s="54" t="str">
        <f t="shared" si="54"/>
        <v/>
      </c>
      <c r="R92" s="54" t="str">
        <f t="shared" si="54"/>
        <v/>
      </c>
      <c r="S92" s="54" t="str">
        <f t="shared" si="54"/>
        <v/>
      </c>
      <c r="T92" s="54" t="str">
        <f t="shared" si="54"/>
        <v/>
      </c>
      <c r="U92" s="54" t="str">
        <f t="shared" si="54"/>
        <v/>
      </c>
      <c r="V92" s="54" t="str">
        <f t="shared" si="54"/>
        <v/>
      </c>
      <c r="W92" s="54" t="str">
        <f t="shared" si="54"/>
        <v/>
      </c>
      <c r="X92" s="54" t="str">
        <f t="shared" si="54"/>
        <v/>
      </c>
      <c r="Y92" s="54" t="str">
        <f t="shared" si="54"/>
        <v/>
      </c>
      <c r="Z92" s="55" t="str">
        <f t="shared" si="54"/>
        <v/>
      </c>
      <c r="AA92" s="53" t="str">
        <f t="shared" si="52"/>
        <v/>
      </c>
      <c r="AB92" s="52" t="str">
        <f t="shared" si="50"/>
        <v/>
      </c>
      <c r="AC92" s="13"/>
    </row>
    <row r="93" spans="1:49">
      <c r="A93" s="53" t="str">
        <f t="shared" ref="A93:Z93" si="55">IF($AD62&gt;0,INDEX(A$58:A$82,$AD62),"")</f>
        <v/>
      </c>
      <c r="B93" s="52" t="str">
        <f t="shared" si="55"/>
        <v/>
      </c>
      <c r="C93" s="52" t="str">
        <f t="shared" si="55"/>
        <v/>
      </c>
      <c r="D93" s="54" t="str">
        <f t="shared" si="55"/>
        <v/>
      </c>
      <c r="E93" s="54" t="str">
        <f t="shared" si="55"/>
        <v/>
      </c>
      <c r="F93" s="54" t="str">
        <f t="shared" si="55"/>
        <v/>
      </c>
      <c r="G93" s="54" t="str">
        <f t="shared" si="55"/>
        <v/>
      </c>
      <c r="H93" s="54" t="str">
        <f t="shared" si="55"/>
        <v/>
      </c>
      <c r="I93" s="54" t="str">
        <f t="shared" si="55"/>
        <v/>
      </c>
      <c r="J93" s="54" t="str">
        <f t="shared" si="55"/>
        <v/>
      </c>
      <c r="K93" s="54" t="str">
        <f t="shared" si="55"/>
        <v/>
      </c>
      <c r="L93" s="54" t="str">
        <f t="shared" si="55"/>
        <v/>
      </c>
      <c r="M93" s="54" t="str">
        <f t="shared" si="55"/>
        <v/>
      </c>
      <c r="N93" s="54" t="str">
        <f t="shared" si="55"/>
        <v/>
      </c>
      <c r="O93" s="54" t="str">
        <f t="shared" si="55"/>
        <v/>
      </c>
      <c r="P93" s="54" t="str">
        <f t="shared" si="55"/>
        <v/>
      </c>
      <c r="Q93" s="54" t="str">
        <f t="shared" si="55"/>
        <v/>
      </c>
      <c r="R93" s="54" t="str">
        <f t="shared" si="55"/>
        <v/>
      </c>
      <c r="S93" s="54" t="str">
        <f t="shared" si="55"/>
        <v/>
      </c>
      <c r="T93" s="54" t="str">
        <f t="shared" si="55"/>
        <v/>
      </c>
      <c r="U93" s="54" t="str">
        <f t="shared" si="55"/>
        <v/>
      </c>
      <c r="V93" s="54" t="str">
        <f t="shared" si="55"/>
        <v/>
      </c>
      <c r="W93" s="54" t="str">
        <f t="shared" si="55"/>
        <v/>
      </c>
      <c r="X93" s="54" t="str">
        <f t="shared" si="55"/>
        <v/>
      </c>
      <c r="Y93" s="54" t="str">
        <f t="shared" si="55"/>
        <v/>
      </c>
      <c r="Z93" s="55" t="str">
        <f t="shared" si="55"/>
        <v/>
      </c>
      <c r="AA93" s="53" t="str">
        <f t="shared" si="52"/>
        <v/>
      </c>
      <c r="AB93" s="52" t="str">
        <f t="shared" si="50"/>
        <v/>
      </c>
      <c r="AC93" s="13"/>
    </row>
    <row r="94" spans="1:49">
      <c r="A94" s="53">
        <f t="shared" ref="A94:Z95" si="56">IF($AD63&gt;0,INDEX(A$58:A$82,$AD63),"")</f>
        <v>16</v>
      </c>
      <c r="B94" s="52" t="str">
        <f t="shared" ref="B94:Z94" si="57">IF($AD63&gt;0,INDEX(B$58:B$82,$AD63),"")</f>
        <v>Shamrock IV</v>
      </c>
      <c r="C94" s="52" t="str">
        <f t="shared" si="57"/>
        <v>Mullen</v>
      </c>
      <c r="D94" s="54" t="e">
        <f t="shared" si="57"/>
        <v>#N/A</v>
      </c>
      <c r="E94" s="54">
        <f t="shared" si="57"/>
        <v>0</v>
      </c>
      <c r="F94" s="54">
        <f t="shared" si="57"/>
        <v>0</v>
      </c>
      <c r="G94" s="54">
        <f t="shared" si="57"/>
        <v>0</v>
      </c>
      <c r="H94" s="54">
        <f t="shared" si="57"/>
        <v>0</v>
      </c>
      <c r="I94" s="54">
        <f t="shared" si="57"/>
        <v>0</v>
      </c>
      <c r="J94" s="54">
        <f t="shared" si="57"/>
        <v>0</v>
      </c>
      <c r="K94" s="54">
        <f t="shared" si="57"/>
        <v>0</v>
      </c>
      <c r="L94" s="54">
        <f t="shared" si="57"/>
        <v>0</v>
      </c>
      <c r="M94" s="54">
        <f t="shared" si="57"/>
        <v>0</v>
      </c>
      <c r="N94" s="54">
        <f t="shared" si="57"/>
        <v>0</v>
      </c>
      <c r="O94" s="54">
        <f t="shared" si="57"/>
        <v>0</v>
      </c>
      <c r="P94" s="54">
        <f t="shared" si="57"/>
        <v>0</v>
      </c>
      <c r="Q94" s="54">
        <f t="shared" si="57"/>
        <v>0</v>
      </c>
      <c r="R94" s="54">
        <f t="shared" si="57"/>
        <v>0</v>
      </c>
      <c r="S94" s="54">
        <f t="shared" si="57"/>
        <v>0</v>
      </c>
      <c r="T94" s="54">
        <f t="shared" si="57"/>
        <v>0</v>
      </c>
      <c r="U94" s="54">
        <f t="shared" si="57"/>
        <v>0</v>
      </c>
      <c r="V94" s="54">
        <f t="shared" si="57"/>
        <v>0</v>
      </c>
      <c r="W94" s="54" t="e">
        <f t="shared" si="57"/>
        <v>#N/A</v>
      </c>
      <c r="X94" s="54">
        <f t="shared" si="57"/>
        <v>0</v>
      </c>
      <c r="Y94" s="54" t="e">
        <f t="shared" si="57"/>
        <v>#N/A</v>
      </c>
      <c r="Z94" s="55" t="e">
        <f t="shared" si="57"/>
        <v>#N/A</v>
      </c>
      <c r="AA94" s="53" t="str">
        <f t="shared" si="52"/>
        <v/>
      </c>
      <c r="AB94" s="52" t="str">
        <f>IF($AD63&gt;0,INDEX(AB$58:AB$82,$AD63),"")</f>
        <v>Shamrock IV</v>
      </c>
      <c r="AC94" s="13"/>
    </row>
    <row r="95" spans="1:49">
      <c r="A95" s="53" t="str">
        <f t="shared" si="56"/>
        <v/>
      </c>
      <c r="B95" s="52" t="str">
        <f t="shared" si="56"/>
        <v/>
      </c>
      <c r="C95" s="52" t="str">
        <f t="shared" si="56"/>
        <v/>
      </c>
      <c r="D95" s="54" t="str">
        <f t="shared" si="56"/>
        <v/>
      </c>
      <c r="E95" s="54" t="str">
        <f t="shared" si="56"/>
        <v/>
      </c>
      <c r="F95" s="54" t="str">
        <f t="shared" si="56"/>
        <v/>
      </c>
      <c r="G95" s="54" t="str">
        <f t="shared" si="56"/>
        <v/>
      </c>
      <c r="H95" s="54" t="str">
        <f t="shared" si="56"/>
        <v/>
      </c>
      <c r="I95" s="54" t="str">
        <f t="shared" si="56"/>
        <v/>
      </c>
      <c r="J95" s="54" t="str">
        <f t="shared" si="56"/>
        <v/>
      </c>
      <c r="K95" s="54" t="str">
        <f t="shared" si="56"/>
        <v/>
      </c>
      <c r="L95" s="54" t="str">
        <f t="shared" si="56"/>
        <v/>
      </c>
      <c r="M95" s="54" t="str">
        <f t="shared" si="56"/>
        <v/>
      </c>
      <c r="N95" s="54" t="str">
        <f t="shared" si="56"/>
        <v/>
      </c>
      <c r="O95" s="54" t="str">
        <f t="shared" si="56"/>
        <v/>
      </c>
      <c r="P95" s="54" t="str">
        <f t="shared" si="56"/>
        <v/>
      </c>
      <c r="Q95" s="54" t="str">
        <f t="shared" si="56"/>
        <v/>
      </c>
      <c r="R95" s="54" t="str">
        <f t="shared" si="56"/>
        <v/>
      </c>
      <c r="S95" s="54" t="str">
        <f t="shared" si="56"/>
        <v/>
      </c>
      <c r="T95" s="54" t="str">
        <f t="shared" si="56"/>
        <v/>
      </c>
      <c r="U95" s="54" t="str">
        <f t="shared" si="56"/>
        <v/>
      </c>
      <c r="V95" s="54" t="str">
        <f t="shared" si="56"/>
        <v/>
      </c>
      <c r="W95" s="54" t="str">
        <f t="shared" si="56"/>
        <v/>
      </c>
      <c r="X95" s="54" t="str">
        <f t="shared" si="56"/>
        <v/>
      </c>
      <c r="Y95" s="54" t="str">
        <f t="shared" si="56"/>
        <v/>
      </c>
      <c r="Z95" s="55" t="str">
        <f t="shared" si="56"/>
        <v/>
      </c>
      <c r="AA95" s="53" t="str">
        <f t="shared" si="52"/>
        <v/>
      </c>
      <c r="AB95" s="52" t="str">
        <f t="shared" si="50"/>
        <v/>
      </c>
      <c r="AC95" s="13"/>
    </row>
    <row r="96" spans="1:49">
      <c r="A96" s="53" t="str">
        <f t="shared" ref="A96:Z96" si="58">IF($AD65&gt;0,INDEX(A$58:A$82,$AD65),"")</f>
        <v/>
      </c>
      <c r="B96" s="52" t="str">
        <f t="shared" si="58"/>
        <v/>
      </c>
      <c r="C96" s="52" t="str">
        <f t="shared" si="58"/>
        <v/>
      </c>
      <c r="D96" s="54" t="str">
        <f t="shared" si="58"/>
        <v/>
      </c>
      <c r="E96" s="54" t="str">
        <f t="shared" si="58"/>
        <v/>
      </c>
      <c r="F96" s="54" t="str">
        <f t="shared" si="58"/>
        <v/>
      </c>
      <c r="G96" s="54" t="str">
        <f t="shared" si="58"/>
        <v/>
      </c>
      <c r="H96" s="54" t="str">
        <f t="shared" si="58"/>
        <v/>
      </c>
      <c r="I96" s="54" t="str">
        <f t="shared" si="58"/>
        <v/>
      </c>
      <c r="J96" s="54" t="str">
        <f t="shared" si="58"/>
        <v/>
      </c>
      <c r="K96" s="54" t="str">
        <f t="shared" si="58"/>
        <v/>
      </c>
      <c r="L96" s="54" t="str">
        <f t="shared" si="58"/>
        <v/>
      </c>
      <c r="M96" s="54" t="str">
        <f t="shared" si="58"/>
        <v/>
      </c>
      <c r="N96" s="54" t="str">
        <f t="shared" si="58"/>
        <v/>
      </c>
      <c r="O96" s="54" t="str">
        <f t="shared" si="58"/>
        <v/>
      </c>
      <c r="P96" s="54" t="str">
        <f t="shared" si="58"/>
        <v/>
      </c>
      <c r="Q96" s="54" t="str">
        <f t="shared" si="58"/>
        <v/>
      </c>
      <c r="R96" s="54" t="str">
        <f t="shared" si="58"/>
        <v/>
      </c>
      <c r="S96" s="54" t="str">
        <f t="shared" si="58"/>
        <v/>
      </c>
      <c r="T96" s="54" t="str">
        <f t="shared" si="58"/>
        <v/>
      </c>
      <c r="U96" s="54" t="str">
        <f t="shared" si="58"/>
        <v/>
      </c>
      <c r="V96" s="54" t="str">
        <f t="shared" si="58"/>
        <v/>
      </c>
      <c r="W96" s="54" t="str">
        <f t="shared" si="58"/>
        <v/>
      </c>
      <c r="X96" s="54" t="str">
        <f t="shared" si="58"/>
        <v/>
      </c>
      <c r="Y96" s="54" t="str">
        <f t="shared" si="58"/>
        <v/>
      </c>
      <c r="Z96" s="55" t="str">
        <f t="shared" si="58"/>
        <v/>
      </c>
      <c r="AA96" s="53" t="str">
        <f t="shared" si="52"/>
        <v/>
      </c>
      <c r="AB96" s="52" t="str">
        <f t="shared" si="50"/>
        <v/>
      </c>
      <c r="AC96" s="13"/>
    </row>
    <row r="97" spans="1:29">
      <c r="A97" s="53" t="str">
        <f t="shared" ref="A97:Z97" si="59">IF($AD66&gt;0,INDEX(A$58:A$82,$AD66),"")</f>
        <v/>
      </c>
      <c r="B97" s="52" t="str">
        <f t="shared" si="59"/>
        <v/>
      </c>
      <c r="C97" s="52" t="str">
        <f t="shared" si="59"/>
        <v/>
      </c>
      <c r="D97" s="54" t="str">
        <f t="shared" si="59"/>
        <v/>
      </c>
      <c r="E97" s="54" t="str">
        <f t="shared" si="59"/>
        <v/>
      </c>
      <c r="F97" s="54" t="str">
        <f t="shared" si="59"/>
        <v/>
      </c>
      <c r="G97" s="54" t="str">
        <f t="shared" si="59"/>
        <v/>
      </c>
      <c r="H97" s="54" t="str">
        <f t="shared" si="59"/>
        <v/>
      </c>
      <c r="I97" s="54" t="str">
        <f t="shared" si="59"/>
        <v/>
      </c>
      <c r="J97" s="54" t="str">
        <f t="shared" si="59"/>
        <v/>
      </c>
      <c r="K97" s="54" t="str">
        <f t="shared" si="59"/>
        <v/>
      </c>
      <c r="L97" s="54" t="str">
        <f t="shared" si="59"/>
        <v/>
      </c>
      <c r="M97" s="54" t="str">
        <f t="shared" si="59"/>
        <v/>
      </c>
      <c r="N97" s="54" t="str">
        <f t="shared" si="59"/>
        <v/>
      </c>
      <c r="O97" s="54" t="str">
        <f t="shared" si="59"/>
        <v/>
      </c>
      <c r="P97" s="54" t="str">
        <f t="shared" si="59"/>
        <v/>
      </c>
      <c r="Q97" s="54" t="str">
        <f t="shared" si="59"/>
        <v/>
      </c>
      <c r="R97" s="54" t="str">
        <f t="shared" si="59"/>
        <v/>
      </c>
      <c r="S97" s="54" t="str">
        <f t="shared" si="59"/>
        <v/>
      </c>
      <c r="T97" s="54" t="str">
        <f t="shared" si="59"/>
        <v/>
      </c>
      <c r="U97" s="54" t="str">
        <f t="shared" si="59"/>
        <v/>
      </c>
      <c r="V97" s="54" t="str">
        <f t="shared" si="59"/>
        <v/>
      </c>
      <c r="W97" s="54" t="str">
        <f t="shared" si="59"/>
        <v/>
      </c>
      <c r="X97" s="54" t="str">
        <f t="shared" si="59"/>
        <v/>
      </c>
      <c r="Y97" s="54" t="str">
        <f t="shared" si="59"/>
        <v/>
      </c>
      <c r="Z97" s="55" t="str">
        <f t="shared" si="59"/>
        <v/>
      </c>
      <c r="AA97" s="53" t="str">
        <f t="shared" si="52"/>
        <v/>
      </c>
      <c r="AB97" s="52" t="str">
        <f t="shared" si="50"/>
        <v/>
      </c>
      <c r="AC97" s="13"/>
    </row>
    <row r="98" spans="1:29">
      <c r="A98" s="53" t="str">
        <f t="shared" ref="A98:Z98" si="60">IF($AD67&gt;0,INDEX(A$58:A$82,$AD67),"")</f>
        <v/>
      </c>
      <c r="B98" s="52" t="str">
        <f t="shared" si="60"/>
        <v/>
      </c>
      <c r="C98" s="52" t="str">
        <f t="shared" si="60"/>
        <v/>
      </c>
      <c r="D98" s="54" t="str">
        <f t="shared" si="60"/>
        <v/>
      </c>
      <c r="E98" s="54" t="str">
        <f t="shared" si="60"/>
        <v/>
      </c>
      <c r="F98" s="54" t="str">
        <f t="shared" si="60"/>
        <v/>
      </c>
      <c r="G98" s="54" t="str">
        <f t="shared" si="60"/>
        <v/>
      </c>
      <c r="H98" s="54" t="str">
        <f t="shared" si="60"/>
        <v/>
      </c>
      <c r="I98" s="54" t="str">
        <f t="shared" si="60"/>
        <v/>
      </c>
      <c r="J98" s="54" t="str">
        <f t="shared" si="60"/>
        <v/>
      </c>
      <c r="K98" s="54" t="str">
        <f t="shared" si="60"/>
        <v/>
      </c>
      <c r="L98" s="54" t="str">
        <f t="shared" si="60"/>
        <v/>
      </c>
      <c r="M98" s="54" t="str">
        <f t="shared" si="60"/>
        <v/>
      </c>
      <c r="N98" s="54" t="str">
        <f t="shared" si="60"/>
        <v/>
      </c>
      <c r="O98" s="54" t="str">
        <f t="shared" si="60"/>
        <v/>
      </c>
      <c r="P98" s="54" t="str">
        <f t="shared" si="60"/>
        <v/>
      </c>
      <c r="Q98" s="54" t="str">
        <f t="shared" si="60"/>
        <v/>
      </c>
      <c r="R98" s="54" t="str">
        <f t="shared" si="60"/>
        <v/>
      </c>
      <c r="S98" s="54" t="str">
        <f t="shared" si="60"/>
        <v/>
      </c>
      <c r="T98" s="54" t="str">
        <f t="shared" si="60"/>
        <v/>
      </c>
      <c r="U98" s="54" t="str">
        <f t="shared" si="60"/>
        <v/>
      </c>
      <c r="V98" s="54" t="str">
        <f t="shared" si="60"/>
        <v/>
      </c>
      <c r="W98" s="54" t="str">
        <f t="shared" si="60"/>
        <v/>
      </c>
      <c r="X98" s="54" t="str">
        <f t="shared" si="60"/>
        <v/>
      </c>
      <c r="Y98" s="54" t="str">
        <f t="shared" si="60"/>
        <v/>
      </c>
      <c r="Z98" s="55" t="str">
        <f t="shared" si="60"/>
        <v/>
      </c>
      <c r="AA98" s="53" t="str">
        <f t="shared" si="52"/>
        <v/>
      </c>
      <c r="AB98" s="52" t="str">
        <f t="shared" si="50"/>
        <v/>
      </c>
      <c r="AC98" s="13"/>
    </row>
    <row r="99" spans="1:29">
      <c r="A99" s="53" t="str">
        <f t="shared" ref="A99:Z99" si="61">IF($AD68&gt;0,INDEX(A$58:A$82,$AD68),"")</f>
        <v/>
      </c>
      <c r="B99" s="52" t="str">
        <f t="shared" si="61"/>
        <v/>
      </c>
      <c r="C99" s="52" t="str">
        <f t="shared" si="61"/>
        <v/>
      </c>
      <c r="D99" s="54" t="str">
        <f t="shared" si="61"/>
        <v/>
      </c>
      <c r="E99" s="54" t="str">
        <f t="shared" si="61"/>
        <v/>
      </c>
      <c r="F99" s="54" t="str">
        <f t="shared" si="61"/>
        <v/>
      </c>
      <c r="G99" s="54" t="str">
        <f t="shared" si="61"/>
        <v/>
      </c>
      <c r="H99" s="54" t="str">
        <f t="shared" si="61"/>
        <v/>
      </c>
      <c r="I99" s="54" t="str">
        <f t="shared" si="61"/>
        <v/>
      </c>
      <c r="J99" s="54" t="str">
        <f t="shared" si="61"/>
        <v/>
      </c>
      <c r="K99" s="54" t="str">
        <f t="shared" si="61"/>
        <v/>
      </c>
      <c r="L99" s="54" t="str">
        <f t="shared" si="61"/>
        <v/>
      </c>
      <c r="M99" s="54" t="str">
        <f t="shared" si="61"/>
        <v/>
      </c>
      <c r="N99" s="54" t="str">
        <f t="shared" si="61"/>
        <v/>
      </c>
      <c r="O99" s="54" t="str">
        <f t="shared" si="61"/>
        <v/>
      </c>
      <c r="P99" s="54" t="str">
        <f t="shared" si="61"/>
        <v/>
      </c>
      <c r="Q99" s="54" t="str">
        <f t="shared" si="61"/>
        <v/>
      </c>
      <c r="R99" s="54" t="str">
        <f t="shared" si="61"/>
        <v/>
      </c>
      <c r="S99" s="54" t="str">
        <f t="shared" si="61"/>
        <v/>
      </c>
      <c r="T99" s="54" t="str">
        <f t="shared" si="61"/>
        <v/>
      </c>
      <c r="U99" s="54" t="str">
        <f t="shared" si="61"/>
        <v/>
      </c>
      <c r="V99" s="54" t="str">
        <f t="shared" si="61"/>
        <v/>
      </c>
      <c r="W99" s="54" t="str">
        <f t="shared" si="61"/>
        <v/>
      </c>
      <c r="X99" s="54" t="str">
        <f t="shared" si="61"/>
        <v/>
      </c>
      <c r="Y99" s="54" t="str">
        <f t="shared" si="61"/>
        <v/>
      </c>
      <c r="Z99" s="55" t="str">
        <f t="shared" si="61"/>
        <v/>
      </c>
      <c r="AA99" s="53" t="str">
        <f t="shared" si="52"/>
        <v/>
      </c>
      <c r="AB99" s="52" t="str">
        <f t="shared" si="50"/>
        <v/>
      </c>
      <c r="AC99" s="13"/>
    </row>
    <row r="100" spans="1:29">
      <c r="A100" s="53" t="str">
        <f t="shared" ref="A100:Z100" si="62">IF($AD69&gt;0,INDEX(A$58:A$82,$AD69),"")</f>
        <v/>
      </c>
      <c r="B100" s="52" t="str">
        <f t="shared" si="62"/>
        <v/>
      </c>
      <c r="C100" s="52" t="str">
        <f t="shared" si="62"/>
        <v/>
      </c>
      <c r="D100" s="54" t="str">
        <f t="shared" si="62"/>
        <v/>
      </c>
      <c r="E100" s="54" t="str">
        <f t="shared" si="62"/>
        <v/>
      </c>
      <c r="F100" s="54" t="str">
        <f t="shared" si="62"/>
        <v/>
      </c>
      <c r="G100" s="54" t="str">
        <f t="shared" si="62"/>
        <v/>
      </c>
      <c r="H100" s="54" t="str">
        <f t="shared" si="62"/>
        <v/>
      </c>
      <c r="I100" s="54" t="str">
        <f t="shared" si="62"/>
        <v/>
      </c>
      <c r="J100" s="54" t="str">
        <f t="shared" si="62"/>
        <v/>
      </c>
      <c r="K100" s="54" t="str">
        <f t="shared" si="62"/>
        <v/>
      </c>
      <c r="L100" s="54" t="str">
        <f t="shared" si="62"/>
        <v/>
      </c>
      <c r="M100" s="54" t="str">
        <f t="shared" si="62"/>
        <v/>
      </c>
      <c r="N100" s="54" t="str">
        <f t="shared" si="62"/>
        <v/>
      </c>
      <c r="O100" s="54" t="str">
        <f t="shared" si="62"/>
        <v/>
      </c>
      <c r="P100" s="54" t="str">
        <f t="shared" si="62"/>
        <v/>
      </c>
      <c r="Q100" s="54" t="str">
        <f t="shared" si="62"/>
        <v/>
      </c>
      <c r="R100" s="54" t="str">
        <f t="shared" si="62"/>
        <v/>
      </c>
      <c r="S100" s="54" t="str">
        <f t="shared" si="62"/>
        <v/>
      </c>
      <c r="T100" s="54" t="str">
        <f t="shared" si="62"/>
        <v/>
      </c>
      <c r="U100" s="54" t="str">
        <f t="shared" si="62"/>
        <v/>
      </c>
      <c r="V100" s="54" t="str">
        <f t="shared" si="62"/>
        <v/>
      </c>
      <c r="W100" s="54" t="str">
        <f t="shared" si="62"/>
        <v/>
      </c>
      <c r="X100" s="54" t="str">
        <f t="shared" si="62"/>
        <v/>
      </c>
      <c r="Y100" s="54" t="str">
        <f t="shared" si="62"/>
        <v/>
      </c>
      <c r="Z100" s="55" t="str">
        <f t="shared" si="62"/>
        <v/>
      </c>
      <c r="AA100" s="53" t="str">
        <f t="shared" si="52"/>
        <v/>
      </c>
      <c r="AB100" s="52" t="str">
        <f t="shared" si="50"/>
        <v/>
      </c>
      <c r="AC100" s="13"/>
    </row>
    <row r="101" spans="1:29">
      <c r="A101" s="53" t="str">
        <f t="shared" ref="A101:Z101" si="63">IF($AD70&gt;0,INDEX(A$58:A$82,$AD70),"")</f>
        <v/>
      </c>
      <c r="B101" s="52" t="str">
        <f t="shared" si="63"/>
        <v/>
      </c>
      <c r="C101" s="52" t="str">
        <f t="shared" si="63"/>
        <v/>
      </c>
      <c r="D101" s="54" t="str">
        <f t="shared" si="63"/>
        <v/>
      </c>
      <c r="E101" s="54" t="str">
        <f t="shared" si="63"/>
        <v/>
      </c>
      <c r="F101" s="54" t="str">
        <f t="shared" si="63"/>
        <v/>
      </c>
      <c r="G101" s="54" t="str">
        <f t="shared" si="63"/>
        <v/>
      </c>
      <c r="H101" s="54" t="str">
        <f t="shared" si="63"/>
        <v/>
      </c>
      <c r="I101" s="54" t="str">
        <f t="shared" si="63"/>
        <v/>
      </c>
      <c r="J101" s="54" t="str">
        <f t="shared" si="63"/>
        <v/>
      </c>
      <c r="K101" s="54" t="str">
        <f t="shared" si="63"/>
        <v/>
      </c>
      <c r="L101" s="54" t="str">
        <f t="shared" si="63"/>
        <v/>
      </c>
      <c r="M101" s="54" t="str">
        <f t="shared" si="63"/>
        <v/>
      </c>
      <c r="N101" s="54" t="str">
        <f t="shared" si="63"/>
        <v/>
      </c>
      <c r="O101" s="54" t="str">
        <f t="shared" si="63"/>
        <v/>
      </c>
      <c r="P101" s="54" t="str">
        <f t="shared" si="63"/>
        <v/>
      </c>
      <c r="Q101" s="54" t="str">
        <f t="shared" si="63"/>
        <v/>
      </c>
      <c r="R101" s="54" t="str">
        <f t="shared" si="63"/>
        <v/>
      </c>
      <c r="S101" s="54" t="str">
        <f t="shared" si="63"/>
        <v/>
      </c>
      <c r="T101" s="54" t="str">
        <f t="shared" si="63"/>
        <v/>
      </c>
      <c r="U101" s="54" t="str">
        <f t="shared" si="63"/>
        <v/>
      </c>
      <c r="V101" s="54" t="str">
        <f t="shared" si="63"/>
        <v/>
      </c>
      <c r="W101" s="54" t="str">
        <f t="shared" si="63"/>
        <v/>
      </c>
      <c r="X101" s="54" t="str">
        <f t="shared" si="63"/>
        <v/>
      </c>
      <c r="Y101" s="54" t="str">
        <f t="shared" si="63"/>
        <v/>
      </c>
      <c r="Z101" s="55" t="str">
        <f t="shared" si="63"/>
        <v/>
      </c>
      <c r="AA101" s="53" t="str">
        <f t="shared" si="52"/>
        <v/>
      </c>
      <c r="AB101" s="52" t="str">
        <f t="shared" si="50"/>
        <v/>
      </c>
      <c r="AC101" s="13"/>
    </row>
    <row r="102" spans="1:29">
      <c r="A102" s="53" t="str">
        <f t="shared" ref="A102:Z102" si="64">IF($AD71&gt;0,INDEX(A$58:A$82,$AD71),"")</f>
        <v/>
      </c>
      <c r="B102" s="52" t="str">
        <f t="shared" si="64"/>
        <v/>
      </c>
      <c r="C102" s="52" t="str">
        <f t="shared" si="64"/>
        <v/>
      </c>
      <c r="D102" s="54" t="str">
        <f t="shared" si="64"/>
        <v/>
      </c>
      <c r="E102" s="54" t="str">
        <f t="shared" si="64"/>
        <v/>
      </c>
      <c r="F102" s="54" t="str">
        <f t="shared" si="64"/>
        <v/>
      </c>
      <c r="G102" s="54" t="str">
        <f t="shared" si="64"/>
        <v/>
      </c>
      <c r="H102" s="54" t="str">
        <f t="shared" si="64"/>
        <v/>
      </c>
      <c r="I102" s="54" t="str">
        <f t="shared" si="64"/>
        <v/>
      </c>
      <c r="J102" s="54" t="str">
        <f t="shared" si="64"/>
        <v/>
      </c>
      <c r="K102" s="54" t="str">
        <f t="shared" si="64"/>
        <v/>
      </c>
      <c r="L102" s="54" t="str">
        <f t="shared" si="64"/>
        <v/>
      </c>
      <c r="M102" s="54" t="str">
        <f t="shared" si="64"/>
        <v/>
      </c>
      <c r="N102" s="54" t="str">
        <f t="shared" si="64"/>
        <v/>
      </c>
      <c r="O102" s="54" t="str">
        <f t="shared" si="64"/>
        <v/>
      </c>
      <c r="P102" s="54" t="str">
        <f t="shared" si="64"/>
        <v/>
      </c>
      <c r="Q102" s="54" t="str">
        <f t="shared" si="64"/>
        <v/>
      </c>
      <c r="R102" s="54" t="str">
        <f t="shared" si="64"/>
        <v/>
      </c>
      <c r="S102" s="54" t="str">
        <f t="shared" si="64"/>
        <v/>
      </c>
      <c r="T102" s="54" t="str">
        <f t="shared" si="64"/>
        <v/>
      </c>
      <c r="U102" s="54" t="str">
        <f t="shared" si="64"/>
        <v/>
      </c>
      <c r="V102" s="54" t="str">
        <f t="shared" si="64"/>
        <v/>
      </c>
      <c r="W102" s="54" t="str">
        <f t="shared" si="64"/>
        <v/>
      </c>
      <c r="X102" s="54" t="str">
        <f t="shared" si="64"/>
        <v/>
      </c>
      <c r="Y102" s="54" t="str">
        <f t="shared" si="64"/>
        <v/>
      </c>
      <c r="Z102" s="55" t="str">
        <f t="shared" si="64"/>
        <v/>
      </c>
      <c r="AA102" s="53" t="str">
        <f t="shared" si="52"/>
        <v/>
      </c>
      <c r="AB102" s="52" t="str">
        <f t="shared" si="50"/>
        <v/>
      </c>
      <c r="AC102" s="13"/>
    </row>
    <row r="103" spans="1:29">
      <c r="A103" s="53" t="str">
        <f t="shared" ref="A103:Z103" si="65">IF($AD72&gt;0,INDEX(A$58:A$82,$AD72),"")</f>
        <v/>
      </c>
      <c r="B103" s="52" t="str">
        <f t="shared" si="65"/>
        <v/>
      </c>
      <c r="C103" s="52" t="str">
        <f t="shared" si="65"/>
        <v/>
      </c>
      <c r="D103" s="54" t="str">
        <f t="shared" si="65"/>
        <v/>
      </c>
      <c r="E103" s="54" t="str">
        <f t="shared" si="65"/>
        <v/>
      </c>
      <c r="F103" s="54" t="str">
        <f t="shared" si="65"/>
        <v/>
      </c>
      <c r="G103" s="54" t="str">
        <f t="shared" si="65"/>
        <v/>
      </c>
      <c r="H103" s="54" t="str">
        <f t="shared" si="65"/>
        <v/>
      </c>
      <c r="I103" s="54" t="str">
        <f t="shared" si="65"/>
        <v/>
      </c>
      <c r="J103" s="54" t="str">
        <f t="shared" si="65"/>
        <v/>
      </c>
      <c r="K103" s="54" t="str">
        <f t="shared" si="65"/>
        <v/>
      </c>
      <c r="L103" s="54" t="str">
        <f t="shared" si="65"/>
        <v/>
      </c>
      <c r="M103" s="54" t="str">
        <f t="shared" si="65"/>
        <v/>
      </c>
      <c r="N103" s="54" t="str">
        <f t="shared" si="65"/>
        <v/>
      </c>
      <c r="O103" s="54" t="str">
        <f t="shared" si="65"/>
        <v/>
      </c>
      <c r="P103" s="54" t="str">
        <f t="shared" si="65"/>
        <v/>
      </c>
      <c r="Q103" s="54" t="str">
        <f t="shared" si="65"/>
        <v/>
      </c>
      <c r="R103" s="54" t="str">
        <f t="shared" si="65"/>
        <v/>
      </c>
      <c r="S103" s="54" t="str">
        <f t="shared" si="65"/>
        <v/>
      </c>
      <c r="T103" s="54" t="str">
        <f t="shared" si="65"/>
        <v/>
      </c>
      <c r="U103" s="54" t="str">
        <f t="shared" si="65"/>
        <v/>
      </c>
      <c r="V103" s="54" t="str">
        <f t="shared" si="65"/>
        <v/>
      </c>
      <c r="W103" s="54" t="str">
        <f t="shared" si="65"/>
        <v/>
      </c>
      <c r="X103" s="54" t="str">
        <f t="shared" si="65"/>
        <v/>
      </c>
      <c r="Y103" s="54" t="str">
        <f t="shared" si="65"/>
        <v/>
      </c>
      <c r="Z103" s="55" t="str">
        <f t="shared" si="65"/>
        <v/>
      </c>
      <c r="AA103" s="53" t="str">
        <f t="shared" si="52"/>
        <v/>
      </c>
      <c r="AB103" s="52" t="str">
        <f t="shared" si="50"/>
        <v/>
      </c>
      <c r="AC103" s="13"/>
    </row>
    <row r="104" spans="1:29">
      <c r="A104" s="53" t="str">
        <f t="shared" ref="A104:Z104" si="66">IF($AD73&gt;0,INDEX(A$58:A$82,$AD73),"")</f>
        <v/>
      </c>
      <c r="B104" s="52" t="str">
        <f t="shared" si="66"/>
        <v/>
      </c>
      <c r="C104" s="52" t="str">
        <f t="shared" si="66"/>
        <v/>
      </c>
      <c r="D104" s="54" t="str">
        <f t="shared" si="66"/>
        <v/>
      </c>
      <c r="E104" s="54" t="str">
        <f t="shared" si="66"/>
        <v/>
      </c>
      <c r="F104" s="54" t="str">
        <f t="shared" si="66"/>
        <v/>
      </c>
      <c r="G104" s="54" t="str">
        <f t="shared" si="66"/>
        <v/>
      </c>
      <c r="H104" s="54" t="str">
        <f t="shared" si="66"/>
        <v/>
      </c>
      <c r="I104" s="54" t="str">
        <f t="shared" si="66"/>
        <v/>
      </c>
      <c r="J104" s="54" t="str">
        <f t="shared" si="66"/>
        <v/>
      </c>
      <c r="K104" s="54" t="str">
        <f t="shared" si="66"/>
        <v/>
      </c>
      <c r="L104" s="54" t="str">
        <f t="shared" si="66"/>
        <v/>
      </c>
      <c r="M104" s="54" t="str">
        <f t="shared" si="66"/>
        <v/>
      </c>
      <c r="N104" s="54" t="str">
        <f t="shared" si="66"/>
        <v/>
      </c>
      <c r="O104" s="54" t="str">
        <f t="shared" si="66"/>
        <v/>
      </c>
      <c r="P104" s="54" t="str">
        <f t="shared" si="66"/>
        <v/>
      </c>
      <c r="Q104" s="54" t="str">
        <f t="shared" si="66"/>
        <v/>
      </c>
      <c r="R104" s="54" t="str">
        <f t="shared" si="66"/>
        <v/>
      </c>
      <c r="S104" s="54" t="str">
        <f t="shared" si="66"/>
        <v/>
      </c>
      <c r="T104" s="54" t="str">
        <f t="shared" si="66"/>
        <v/>
      </c>
      <c r="U104" s="54" t="str">
        <f t="shared" si="66"/>
        <v/>
      </c>
      <c r="V104" s="54" t="str">
        <f t="shared" si="66"/>
        <v/>
      </c>
      <c r="W104" s="54" t="str">
        <f t="shared" si="66"/>
        <v/>
      </c>
      <c r="X104" s="54" t="str">
        <f t="shared" si="66"/>
        <v/>
      </c>
      <c r="Y104" s="54" t="str">
        <f t="shared" si="66"/>
        <v/>
      </c>
      <c r="Z104" s="55" t="str">
        <f t="shared" si="66"/>
        <v/>
      </c>
      <c r="AA104" s="53" t="str">
        <f t="shared" si="52"/>
        <v/>
      </c>
      <c r="AB104" s="52" t="str">
        <f t="shared" si="50"/>
        <v/>
      </c>
      <c r="AC104" s="13"/>
    </row>
    <row r="105" spans="1:29">
      <c r="A105" s="53" t="str">
        <f t="shared" ref="A105:Z105" si="67">IF($AD74&gt;0,INDEX(A$58:A$82,$AD74),"")</f>
        <v/>
      </c>
      <c r="B105" s="52" t="str">
        <f t="shared" si="67"/>
        <v/>
      </c>
      <c r="C105" s="52" t="str">
        <f t="shared" si="67"/>
        <v/>
      </c>
      <c r="D105" s="54" t="str">
        <f t="shared" si="67"/>
        <v/>
      </c>
      <c r="E105" s="54" t="str">
        <f t="shared" si="67"/>
        <v/>
      </c>
      <c r="F105" s="54" t="str">
        <f t="shared" si="67"/>
        <v/>
      </c>
      <c r="G105" s="54" t="str">
        <f t="shared" si="67"/>
        <v/>
      </c>
      <c r="H105" s="54" t="str">
        <f t="shared" si="67"/>
        <v/>
      </c>
      <c r="I105" s="54" t="str">
        <f t="shared" si="67"/>
        <v/>
      </c>
      <c r="J105" s="54" t="str">
        <f t="shared" si="67"/>
        <v/>
      </c>
      <c r="K105" s="54" t="str">
        <f t="shared" si="67"/>
        <v/>
      </c>
      <c r="L105" s="54" t="str">
        <f t="shared" si="67"/>
        <v/>
      </c>
      <c r="M105" s="54" t="str">
        <f t="shared" si="67"/>
        <v/>
      </c>
      <c r="N105" s="54" t="str">
        <f t="shared" si="67"/>
        <v/>
      </c>
      <c r="O105" s="54" t="str">
        <f t="shared" si="67"/>
        <v/>
      </c>
      <c r="P105" s="54" t="str">
        <f t="shared" si="67"/>
        <v/>
      </c>
      <c r="Q105" s="54" t="str">
        <f t="shared" si="67"/>
        <v/>
      </c>
      <c r="R105" s="54" t="str">
        <f t="shared" si="67"/>
        <v/>
      </c>
      <c r="S105" s="54" t="str">
        <f t="shared" si="67"/>
        <v/>
      </c>
      <c r="T105" s="54" t="str">
        <f t="shared" si="67"/>
        <v/>
      </c>
      <c r="U105" s="54" t="str">
        <f t="shared" si="67"/>
        <v/>
      </c>
      <c r="V105" s="54" t="str">
        <f t="shared" si="67"/>
        <v/>
      </c>
      <c r="W105" s="54" t="str">
        <f t="shared" si="67"/>
        <v/>
      </c>
      <c r="X105" s="54" t="str">
        <f t="shared" si="67"/>
        <v/>
      </c>
      <c r="Y105" s="54" t="str">
        <f t="shared" si="67"/>
        <v/>
      </c>
      <c r="Z105" s="55" t="str">
        <f t="shared" si="67"/>
        <v/>
      </c>
      <c r="AA105" s="53" t="str">
        <f t="shared" si="52"/>
        <v/>
      </c>
      <c r="AB105" s="52" t="str">
        <f t="shared" si="50"/>
        <v/>
      </c>
      <c r="AC105" s="13"/>
    </row>
    <row r="106" spans="1:29">
      <c r="A106" s="53" t="str">
        <f t="shared" ref="A106:Z106" si="68">IF($AD75&gt;0,INDEX(A$58:A$82,$AD75),"")</f>
        <v/>
      </c>
      <c r="B106" s="52" t="str">
        <f t="shared" si="68"/>
        <v/>
      </c>
      <c r="C106" s="52" t="str">
        <f t="shared" si="68"/>
        <v/>
      </c>
      <c r="D106" s="54" t="str">
        <f t="shared" si="68"/>
        <v/>
      </c>
      <c r="E106" s="54" t="str">
        <f t="shared" si="68"/>
        <v/>
      </c>
      <c r="F106" s="54" t="str">
        <f t="shared" si="68"/>
        <v/>
      </c>
      <c r="G106" s="54" t="str">
        <f t="shared" si="68"/>
        <v/>
      </c>
      <c r="H106" s="54" t="str">
        <f t="shared" si="68"/>
        <v/>
      </c>
      <c r="I106" s="54" t="str">
        <f t="shared" si="68"/>
        <v/>
      </c>
      <c r="J106" s="54" t="str">
        <f t="shared" si="68"/>
        <v/>
      </c>
      <c r="K106" s="54" t="str">
        <f t="shared" si="68"/>
        <v/>
      </c>
      <c r="L106" s="54" t="str">
        <f t="shared" si="68"/>
        <v/>
      </c>
      <c r="M106" s="54" t="str">
        <f t="shared" si="68"/>
        <v/>
      </c>
      <c r="N106" s="54" t="str">
        <f t="shared" si="68"/>
        <v/>
      </c>
      <c r="O106" s="54" t="str">
        <f t="shared" si="68"/>
        <v/>
      </c>
      <c r="P106" s="54" t="str">
        <f t="shared" si="68"/>
        <v/>
      </c>
      <c r="Q106" s="54" t="str">
        <f t="shared" si="68"/>
        <v/>
      </c>
      <c r="R106" s="54" t="str">
        <f t="shared" si="68"/>
        <v/>
      </c>
      <c r="S106" s="54" t="str">
        <f t="shared" si="68"/>
        <v/>
      </c>
      <c r="T106" s="54" t="str">
        <f t="shared" si="68"/>
        <v/>
      </c>
      <c r="U106" s="54" t="str">
        <f t="shared" si="68"/>
        <v/>
      </c>
      <c r="V106" s="54" t="str">
        <f t="shared" si="68"/>
        <v/>
      </c>
      <c r="W106" s="54" t="str">
        <f t="shared" si="68"/>
        <v/>
      </c>
      <c r="X106" s="54" t="str">
        <f t="shared" si="68"/>
        <v/>
      </c>
      <c r="Y106" s="54" t="str">
        <f t="shared" si="68"/>
        <v/>
      </c>
      <c r="Z106" s="55" t="str">
        <f t="shared" si="68"/>
        <v/>
      </c>
      <c r="AA106" s="53" t="str">
        <f t="shared" si="52"/>
        <v/>
      </c>
      <c r="AB106" s="52" t="str">
        <f t="shared" si="50"/>
        <v/>
      </c>
      <c r="AC106" s="13"/>
    </row>
    <row r="107" spans="1:29">
      <c r="A107" s="53" t="str">
        <f t="shared" ref="A107:Z107" si="69">IF($AD76&gt;0,INDEX(A$58:A$82,$AD76),"")</f>
        <v/>
      </c>
      <c r="B107" s="52" t="str">
        <f t="shared" si="69"/>
        <v/>
      </c>
      <c r="C107" s="52" t="str">
        <f t="shared" si="69"/>
        <v/>
      </c>
      <c r="D107" s="54" t="str">
        <f t="shared" si="69"/>
        <v/>
      </c>
      <c r="E107" s="54" t="str">
        <f t="shared" si="69"/>
        <v/>
      </c>
      <c r="F107" s="54" t="str">
        <f t="shared" si="69"/>
        <v/>
      </c>
      <c r="G107" s="54" t="str">
        <f t="shared" si="69"/>
        <v/>
      </c>
      <c r="H107" s="54" t="str">
        <f t="shared" si="69"/>
        <v/>
      </c>
      <c r="I107" s="54" t="str">
        <f t="shared" si="69"/>
        <v/>
      </c>
      <c r="J107" s="54" t="str">
        <f t="shared" si="69"/>
        <v/>
      </c>
      <c r="K107" s="54" t="str">
        <f t="shared" si="69"/>
        <v/>
      </c>
      <c r="L107" s="54" t="str">
        <f t="shared" si="69"/>
        <v/>
      </c>
      <c r="M107" s="54" t="str">
        <f t="shared" si="69"/>
        <v/>
      </c>
      <c r="N107" s="54" t="str">
        <f t="shared" si="69"/>
        <v/>
      </c>
      <c r="O107" s="54" t="str">
        <f t="shared" si="69"/>
        <v/>
      </c>
      <c r="P107" s="54" t="str">
        <f t="shared" si="69"/>
        <v/>
      </c>
      <c r="Q107" s="54" t="str">
        <f t="shared" si="69"/>
        <v/>
      </c>
      <c r="R107" s="54" t="str">
        <f t="shared" si="69"/>
        <v/>
      </c>
      <c r="S107" s="54" t="str">
        <f t="shared" si="69"/>
        <v/>
      </c>
      <c r="T107" s="54" t="str">
        <f t="shared" si="69"/>
        <v/>
      </c>
      <c r="U107" s="54" t="str">
        <f t="shared" si="69"/>
        <v/>
      </c>
      <c r="V107" s="54" t="str">
        <f t="shared" si="69"/>
        <v/>
      </c>
      <c r="W107" s="54" t="str">
        <f t="shared" si="69"/>
        <v/>
      </c>
      <c r="X107" s="54" t="str">
        <f t="shared" si="69"/>
        <v/>
      </c>
      <c r="Y107" s="54" t="str">
        <f t="shared" si="69"/>
        <v/>
      </c>
      <c r="Z107" s="55" t="str">
        <f t="shared" si="69"/>
        <v/>
      </c>
      <c r="AA107" s="53" t="str">
        <f t="shared" si="52"/>
        <v/>
      </c>
      <c r="AB107" s="52" t="str">
        <f t="shared" si="50"/>
        <v/>
      </c>
      <c r="AC107" s="13"/>
    </row>
    <row r="108" spans="1:29">
      <c r="A108" s="53" t="str">
        <f t="shared" ref="A108:Z108" si="70">IF($AD77&gt;0,INDEX(A$58:A$82,$AD77),"")</f>
        <v/>
      </c>
      <c r="B108" s="52" t="str">
        <f t="shared" si="70"/>
        <v/>
      </c>
      <c r="C108" s="52" t="str">
        <f t="shared" si="70"/>
        <v/>
      </c>
      <c r="D108" s="54" t="str">
        <f t="shared" si="70"/>
        <v/>
      </c>
      <c r="E108" s="54" t="str">
        <f t="shared" si="70"/>
        <v/>
      </c>
      <c r="F108" s="54" t="str">
        <f t="shared" si="70"/>
        <v/>
      </c>
      <c r="G108" s="54" t="str">
        <f t="shared" si="70"/>
        <v/>
      </c>
      <c r="H108" s="54" t="str">
        <f t="shared" si="70"/>
        <v/>
      </c>
      <c r="I108" s="54" t="str">
        <f t="shared" si="70"/>
        <v/>
      </c>
      <c r="J108" s="54" t="str">
        <f t="shared" si="70"/>
        <v/>
      </c>
      <c r="K108" s="54" t="str">
        <f t="shared" si="70"/>
        <v/>
      </c>
      <c r="L108" s="54" t="str">
        <f t="shared" si="70"/>
        <v/>
      </c>
      <c r="M108" s="54" t="str">
        <f t="shared" si="70"/>
        <v/>
      </c>
      <c r="N108" s="54" t="str">
        <f t="shared" si="70"/>
        <v/>
      </c>
      <c r="O108" s="54" t="str">
        <f t="shared" si="70"/>
        <v/>
      </c>
      <c r="P108" s="54" t="str">
        <f t="shared" si="70"/>
        <v/>
      </c>
      <c r="Q108" s="54" t="str">
        <f t="shared" si="70"/>
        <v/>
      </c>
      <c r="R108" s="54" t="str">
        <f t="shared" si="70"/>
        <v/>
      </c>
      <c r="S108" s="54" t="str">
        <f t="shared" si="70"/>
        <v/>
      </c>
      <c r="T108" s="54" t="str">
        <f t="shared" si="70"/>
        <v/>
      </c>
      <c r="U108" s="54" t="str">
        <f t="shared" si="70"/>
        <v/>
      </c>
      <c r="V108" s="54" t="str">
        <f t="shared" si="70"/>
        <v/>
      </c>
      <c r="W108" s="54" t="str">
        <f t="shared" si="70"/>
        <v/>
      </c>
      <c r="X108" s="54" t="str">
        <f t="shared" si="70"/>
        <v/>
      </c>
      <c r="Y108" s="54" t="str">
        <f t="shared" si="70"/>
        <v/>
      </c>
      <c r="Z108" s="55" t="str">
        <f t="shared" si="70"/>
        <v/>
      </c>
      <c r="AA108" s="53" t="str">
        <f t="shared" si="52"/>
        <v/>
      </c>
      <c r="AB108" s="52" t="str">
        <f t="shared" si="50"/>
        <v/>
      </c>
      <c r="AC108" s="13"/>
    </row>
    <row r="109" spans="1:29">
      <c r="A109" s="53" t="str">
        <f t="shared" ref="A109:Z109" si="71">IF($AD78&gt;0,INDEX(A$58:A$82,$AD78),"")</f>
        <v/>
      </c>
      <c r="B109" s="52" t="str">
        <f t="shared" si="71"/>
        <v/>
      </c>
      <c r="C109" s="52" t="str">
        <f t="shared" si="71"/>
        <v/>
      </c>
      <c r="D109" s="54" t="str">
        <f t="shared" si="71"/>
        <v/>
      </c>
      <c r="E109" s="54" t="str">
        <f t="shared" si="71"/>
        <v/>
      </c>
      <c r="F109" s="54" t="str">
        <f t="shared" si="71"/>
        <v/>
      </c>
      <c r="G109" s="54" t="str">
        <f t="shared" si="71"/>
        <v/>
      </c>
      <c r="H109" s="54" t="str">
        <f t="shared" si="71"/>
        <v/>
      </c>
      <c r="I109" s="54" t="str">
        <f t="shared" si="71"/>
        <v/>
      </c>
      <c r="J109" s="54" t="str">
        <f t="shared" si="71"/>
        <v/>
      </c>
      <c r="K109" s="54" t="str">
        <f t="shared" si="71"/>
        <v/>
      </c>
      <c r="L109" s="54" t="str">
        <f t="shared" si="71"/>
        <v/>
      </c>
      <c r="M109" s="54" t="str">
        <f t="shared" si="71"/>
        <v/>
      </c>
      <c r="N109" s="54" t="str">
        <f t="shared" si="71"/>
        <v/>
      </c>
      <c r="O109" s="54" t="str">
        <f t="shared" si="71"/>
        <v/>
      </c>
      <c r="P109" s="54" t="str">
        <f t="shared" si="71"/>
        <v/>
      </c>
      <c r="Q109" s="54" t="str">
        <f t="shared" si="71"/>
        <v/>
      </c>
      <c r="R109" s="54" t="str">
        <f t="shared" si="71"/>
        <v/>
      </c>
      <c r="S109" s="54" t="str">
        <f t="shared" si="71"/>
        <v/>
      </c>
      <c r="T109" s="54" t="str">
        <f t="shared" si="71"/>
        <v/>
      </c>
      <c r="U109" s="54" t="str">
        <f t="shared" si="71"/>
        <v/>
      </c>
      <c r="V109" s="54" t="str">
        <f t="shared" si="71"/>
        <v/>
      </c>
      <c r="W109" s="54" t="str">
        <f t="shared" si="71"/>
        <v/>
      </c>
      <c r="X109" s="54" t="str">
        <f t="shared" si="71"/>
        <v/>
      </c>
      <c r="Y109" s="54" t="str">
        <f t="shared" si="71"/>
        <v/>
      </c>
      <c r="Z109" s="55" t="str">
        <f t="shared" si="71"/>
        <v/>
      </c>
      <c r="AA109" s="53" t="str">
        <f t="shared" si="52"/>
        <v/>
      </c>
      <c r="AB109" s="52" t="str">
        <f t="shared" si="50"/>
        <v/>
      </c>
      <c r="AC109" s="13"/>
    </row>
    <row r="110" spans="1:29">
      <c r="A110" s="53" t="str">
        <f t="shared" ref="A110:Z110" si="72">IF($AD79&gt;0,INDEX(A$58:A$82,$AD79),"")</f>
        <v/>
      </c>
      <c r="B110" s="52" t="str">
        <f t="shared" si="72"/>
        <v/>
      </c>
      <c r="C110" s="52" t="str">
        <f t="shared" si="72"/>
        <v/>
      </c>
      <c r="D110" s="54" t="str">
        <f t="shared" si="72"/>
        <v/>
      </c>
      <c r="E110" s="54" t="str">
        <f t="shared" si="72"/>
        <v/>
      </c>
      <c r="F110" s="54" t="str">
        <f t="shared" si="72"/>
        <v/>
      </c>
      <c r="G110" s="54" t="str">
        <f t="shared" si="72"/>
        <v/>
      </c>
      <c r="H110" s="54" t="str">
        <f t="shared" si="72"/>
        <v/>
      </c>
      <c r="I110" s="54" t="str">
        <f t="shared" si="72"/>
        <v/>
      </c>
      <c r="J110" s="54" t="str">
        <f t="shared" si="72"/>
        <v/>
      </c>
      <c r="K110" s="54" t="str">
        <f t="shared" si="72"/>
        <v/>
      </c>
      <c r="L110" s="54" t="str">
        <f t="shared" si="72"/>
        <v/>
      </c>
      <c r="M110" s="54" t="str">
        <f t="shared" si="72"/>
        <v/>
      </c>
      <c r="N110" s="54" t="str">
        <f t="shared" si="72"/>
        <v/>
      </c>
      <c r="O110" s="54" t="str">
        <f t="shared" si="72"/>
        <v/>
      </c>
      <c r="P110" s="54" t="str">
        <f t="shared" si="72"/>
        <v/>
      </c>
      <c r="Q110" s="54" t="str">
        <f t="shared" si="72"/>
        <v/>
      </c>
      <c r="R110" s="54" t="str">
        <f t="shared" si="72"/>
        <v/>
      </c>
      <c r="S110" s="54" t="str">
        <f t="shared" si="72"/>
        <v/>
      </c>
      <c r="T110" s="54" t="str">
        <f t="shared" si="72"/>
        <v/>
      </c>
      <c r="U110" s="54" t="str">
        <f t="shared" si="72"/>
        <v/>
      </c>
      <c r="V110" s="54" t="str">
        <f t="shared" si="72"/>
        <v/>
      </c>
      <c r="W110" s="54" t="str">
        <f t="shared" si="72"/>
        <v/>
      </c>
      <c r="X110" s="54" t="str">
        <f t="shared" si="72"/>
        <v/>
      </c>
      <c r="Y110" s="54" t="str">
        <f t="shared" si="72"/>
        <v/>
      </c>
      <c r="Z110" s="55" t="str">
        <f t="shared" si="72"/>
        <v/>
      </c>
      <c r="AA110" s="53" t="str">
        <f t="shared" si="52"/>
        <v/>
      </c>
      <c r="AB110" s="52" t="str">
        <f t="shared" si="50"/>
        <v/>
      </c>
      <c r="AC110" s="13"/>
    </row>
    <row r="111" spans="1:29">
      <c r="A111" s="53" t="str">
        <f t="shared" ref="A111:Z111" si="73">IF($AD80&gt;0,INDEX(A$58:A$82,$AD80),"")</f>
        <v/>
      </c>
      <c r="B111" s="52" t="str">
        <f t="shared" si="73"/>
        <v/>
      </c>
      <c r="C111" s="52" t="str">
        <f t="shared" si="73"/>
        <v/>
      </c>
      <c r="D111" s="54" t="str">
        <f t="shared" si="73"/>
        <v/>
      </c>
      <c r="E111" s="54" t="str">
        <f t="shared" si="73"/>
        <v/>
      </c>
      <c r="F111" s="54" t="str">
        <f t="shared" si="73"/>
        <v/>
      </c>
      <c r="G111" s="54" t="str">
        <f t="shared" si="73"/>
        <v/>
      </c>
      <c r="H111" s="54" t="str">
        <f t="shared" si="73"/>
        <v/>
      </c>
      <c r="I111" s="54" t="str">
        <f t="shared" si="73"/>
        <v/>
      </c>
      <c r="J111" s="54" t="str">
        <f t="shared" si="73"/>
        <v/>
      </c>
      <c r="K111" s="54" t="str">
        <f t="shared" si="73"/>
        <v/>
      </c>
      <c r="L111" s="54" t="str">
        <f t="shared" si="73"/>
        <v/>
      </c>
      <c r="M111" s="54" t="str">
        <f t="shared" si="73"/>
        <v/>
      </c>
      <c r="N111" s="54" t="str">
        <f t="shared" si="73"/>
        <v/>
      </c>
      <c r="O111" s="54" t="str">
        <f t="shared" si="73"/>
        <v/>
      </c>
      <c r="P111" s="54" t="str">
        <f t="shared" si="73"/>
        <v/>
      </c>
      <c r="Q111" s="54" t="str">
        <f t="shared" si="73"/>
        <v/>
      </c>
      <c r="R111" s="54" t="str">
        <f t="shared" si="73"/>
        <v/>
      </c>
      <c r="S111" s="54" t="str">
        <f t="shared" si="73"/>
        <v/>
      </c>
      <c r="T111" s="54" t="str">
        <f t="shared" si="73"/>
        <v/>
      </c>
      <c r="U111" s="54" t="str">
        <f t="shared" si="73"/>
        <v/>
      </c>
      <c r="V111" s="54" t="str">
        <f t="shared" si="73"/>
        <v/>
      </c>
      <c r="W111" s="54" t="str">
        <f t="shared" si="73"/>
        <v/>
      </c>
      <c r="X111" s="54" t="str">
        <f t="shared" si="73"/>
        <v/>
      </c>
      <c r="Y111" s="54" t="str">
        <f t="shared" si="73"/>
        <v/>
      </c>
      <c r="Z111" s="55" t="str">
        <f t="shared" si="73"/>
        <v/>
      </c>
      <c r="AA111" s="53" t="str">
        <f t="shared" si="52"/>
        <v/>
      </c>
      <c r="AB111" s="52" t="str">
        <f t="shared" si="50"/>
        <v/>
      </c>
      <c r="AC111" s="13"/>
    </row>
    <row r="112" spans="1:29">
      <c r="A112" s="53" t="str">
        <f t="shared" ref="A112:Z112" si="74">IF($AD81&gt;0,INDEX(A$58:A$82,$AD81),"")</f>
        <v/>
      </c>
      <c r="B112" s="52" t="str">
        <f t="shared" si="74"/>
        <v/>
      </c>
      <c r="C112" s="52" t="str">
        <f t="shared" si="74"/>
        <v/>
      </c>
      <c r="D112" s="54" t="str">
        <f t="shared" si="74"/>
        <v/>
      </c>
      <c r="E112" s="54" t="str">
        <f t="shared" si="74"/>
        <v/>
      </c>
      <c r="F112" s="54" t="str">
        <f t="shared" si="74"/>
        <v/>
      </c>
      <c r="G112" s="54" t="str">
        <f t="shared" si="74"/>
        <v/>
      </c>
      <c r="H112" s="54" t="str">
        <f t="shared" si="74"/>
        <v/>
      </c>
      <c r="I112" s="54" t="str">
        <f t="shared" si="74"/>
        <v/>
      </c>
      <c r="J112" s="54" t="str">
        <f t="shared" si="74"/>
        <v/>
      </c>
      <c r="K112" s="54" t="str">
        <f t="shared" si="74"/>
        <v/>
      </c>
      <c r="L112" s="54" t="str">
        <f t="shared" si="74"/>
        <v/>
      </c>
      <c r="M112" s="54" t="str">
        <f t="shared" si="74"/>
        <v/>
      </c>
      <c r="N112" s="54" t="str">
        <f t="shared" si="74"/>
        <v/>
      </c>
      <c r="O112" s="54" t="str">
        <f t="shared" si="74"/>
        <v/>
      </c>
      <c r="P112" s="54" t="str">
        <f t="shared" si="74"/>
        <v/>
      </c>
      <c r="Q112" s="54" t="str">
        <f t="shared" si="74"/>
        <v/>
      </c>
      <c r="R112" s="54" t="str">
        <f t="shared" si="74"/>
        <v/>
      </c>
      <c r="S112" s="54" t="str">
        <f t="shared" si="74"/>
        <v/>
      </c>
      <c r="T112" s="54" t="str">
        <f t="shared" si="74"/>
        <v/>
      </c>
      <c r="U112" s="54" t="str">
        <f t="shared" si="74"/>
        <v/>
      </c>
      <c r="V112" s="54" t="str">
        <f t="shared" si="74"/>
        <v/>
      </c>
      <c r="W112" s="54" t="str">
        <f t="shared" si="74"/>
        <v/>
      </c>
      <c r="X112" s="54" t="str">
        <f t="shared" si="74"/>
        <v/>
      </c>
      <c r="Y112" s="54" t="str">
        <f t="shared" si="74"/>
        <v/>
      </c>
      <c r="Z112" s="55" t="str">
        <f t="shared" si="74"/>
        <v/>
      </c>
      <c r="AA112" s="53" t="str">
        <f t="shared" si="52"/>
        <v/>
      </c>
      <c r="AB112" s="52" t="str">
        <f t="shared" si="50"/>
        <v/>
      </c>
      <c r="AC112" s="13"/>
    </row>
    <row r="113" spans="1:29">
      <c r="A113" s="53" t="str">
        <f t="shared" ref="A113:Z113" si="75">IF($AD82&gt;0,INDEX(A$58:A$82,$AD82),"")</f>
        <v/>
      </c>
      <c r="B113" s="52" t="str">
        <f t="shared" si="75"/>
        <v/>
      </c>
      <c r="C113" s="52" t="str">
        <f t="shared" si="75"/>
        <v/>
      </c>
      <c r="D113" s="54" t="str">
        <f t="shared" si="75"/>
        <v/>
      </c>
      <c r="E113" s="54" t="str">
        <f t="shared" si="75"/>
        <v/>
      </c>
      <c r="F113" s="54" t="str">
        <f t="shared" si="75"/>
        <v/>
      </c>
      <c r="G113" s="54" t="str">
        <f t="shared" si="75"/>
        <v/>
      </c>
      <c r="H113" s="54" t="str">
        <f t="shared" si="75"/>
        <v/>
      </c>
      <c r="I113" s="54" t="str">
        <f t="shared" si="75"/>
        <v/>
      </c>
      <c r="J113" s="54" t="str">
        <f t="shared" si="75"/>
        <v/>
      </c>
      <c r="K113" s="54" t="str">
        <f t="shared" si="75"/>
        <v/>
      </c>
      <c r="L113" s="54" t="str">
        <f t="shared" si="75"/>
        <v/>
      </c>
      <c r="M113" s="54" t="str">
        <f t="shared" si="75"/>
        <v/>
      </c>
      <c r="N113" s="54" t="str">
        <f t="shared" si="75"/>
        <v/>
      </c>
      <c r="O113" s="54" t="str">
        <f t="shared" si="75"/>
        <v/>
      </c>
      <c r="P113" s="54" t="str">
        <f t="shared" si="75"/>
        <v/>
      </c>
      <c r="Q113" s="54" t="str">
        <f t="shared" si="75"/>
        <v/>
      </c>
      <c r="R113" s="54" t="str">
        <f t="shared" si="75"/>
        <v/>
      </c>
      <c r="S113" s="54" t="str">
        <f t="shared" si="75"/>
        <v/>
      </c>
      <c r="T113" s="54" t="str">
        <f t="shared" si="75"/>
        <v/>
      </c>
      <c r="U113" s="54" t="str">
        <f t="shared" si="75"/>
        <v/>
      </c>
      <c r="V113" s="54" t="str">
        <f t="shared" si="75"/>
        <v/>
      </c>
      <c r="W113" s="54" t="str">
        <f t="shared" si="75"/>
        <v/>
      </c>
      <c r="X113" s="54" t="str">
        <f t="shared" si="75"/>
        <v/>
      </c>
      <c r="Y113" s="54" t="str">
        <f t="shared" si="75"/>
        <v/>
      </c>
      <c r="Z113" s="55" t="str">
        <f t="shared" si="75"/>
        <v/>
      </c>
      <c r="AA113" s="53" t="str">
        <f t="shared" si="52"/>
        <v/>
      </c>
      <c r="AB113" s="52" t="str">
        <f t="shared" si="50"/>
        <v/>
      </c>
      <c r="AC113" s="13"/>
    </row>
    <row r="114" spans="1:29">
      <c r="B11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9229" r:id="rId3" name="TextBox1"/>
  </controls>
</worksheet>
</file>

<file path=xl/worksheets/sheet3.xml><?xml version="1.0" encoding="utf-8"?>
<worksheet xmlns="http://schemas.openxmlformats.org/spreadsheetml/2006/main" xmlns:r="http://schemas.openxmlformats.org/officeDocument/2006/relationships">
  <sheetPr codeName="Sheet1"/>
  <dimension ref="A1:AW123"/>
  <sheetViews>
    <sheetView tabSelected="1" topLeftCell="A60" workbookViewId="0">
      <selection activeCell="AC80" sqref="AC80"/>
    </sheetView>
  </sheetViews>
  <sheetFormatPr defaultRowHeight="12.9"/>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30">
      <c r="B1" s="236" t="s">
        <v>24</v>
      </c>
      <c r="C1" s="237"/>
      <c r="D1" s="237"/>
      <c r="E1" s="237"/>
      <c r="F1" s="237"/>
      <c r="G1" s="237"/>
      <c r="H1" s="237"/>
      <c r="I1" s="237"/>
      <c r="J1" s="237"/>
      <c r="K1" s="237"/>
      <c r="L1" s="237"/>
      <c r="M1" s="237"/>
      <c r="N1" s="237"/>
      <c r="O1" s="237"/>
      <c r="P1" s="237"/>
      <c r="Q1" s="237"/>
      <c r="R1" s="237"/>
      <c r="S1" s="237"/>
      <c r="T1" s="237"/>
      <c r="U1" s="237"/>
      <c r="V1" s="237"/>
      <c r="W1" s="238"/>
    </row>
    <row r="2" spans="2:30">
      <c r="B2" s="239"/>
      <c r="C2" s="240"/>
      <c r="D2" s="240"/>
      <c r="E2" s="240"/>
      <c r="F2" s="240"/>
      <c r="G2" s="240"/>
      <c r="H2" s="240"/>
      <c r="I2" s="240"/>
      <c r="J2" s="240"/>
      <c r="K2" s="240"/>
      <c r="L2" s="240"/>
      <c r="M2" s="240"/>
      <c r="N2" s="240"/>
      <c r="O2" s="240"/>
      <c r="P2" s="240"/>
      <c r="Q2" s="240"/>
      <c r="R2" s="240"/>
      <c r="S2" s="240"/>
      <c r="T2" s="240"/>
      <c r="U2" s="240"/>
      <c r="V2" s="240"/>
      <c r="W2" s="241"/>
    </row>
    <row r="3" spans="2:30">
      <c r="B3" s="242" t="s">
        <v>91</v>
      </c>
      <c r="C3" s="243"/>
      <c r="D3" s="243"/>
      <c r="E3" s="243"/>
      <c r="F3" s="243"/>
      <c r="G3" s="243"/>
      <c r="H3" s="243"/>
      <c r="I3" s="243"/>
      <c r="J3" s="243"/>
      <c r="K3" s="243"/>
      <c r="L3" s="243"/>
      <c r="M3" s="243"/>
      <c r="N3" s="243"/>
      <c r="O3" s="243"/>
      <c r="P3" s="243"/>
      <c r="Q3" s="243"/>
      <c r="R3" s="243"/>
      <c r="S3" s="243"/>
      <c r="T3" s="243"/>
      <c r="U3" s="243"/>
      <c r="V3" s="243"/>
      <c r="W3" s="242"/>
    </row>
    <row r="4" spans="2:30">
      <c r="B4" s="242"/>
      <c r="C4" s="243"/>
      <c r="D4" s="243"/>
      <c r="E4" s="243"/>
      <c r="F4" s="243"/>
      <c r="G4" s="243"/>
      <c r="H4" s="243"/>
      <c r="I4" s="243"/>
      <c r="J4" s="243"/>
      <c r="K4" s="243"/>
      <c r="L4" s="243"/>
      <c r="M4" s="243"/>
      <c r="N4" s="243"/>
      <c r="O4" s="243"/>
      <c r="P4" s="243"/>
      <c r="Q4" s="243"/>
      <c r="R4" s="243"/>
      <c r="S4" s="243"/>
      <c r="T4" s="243"/>
      <c r="U4" s="243"/>
      <c r="V4" s="243"/>
      <c r="W4" s="242"/>
    </row>
    <row r="5" spans="2:30">
      <c r="B5" s="242"/>
      <c r="C5" s="243"/>
      <c r="D5" s="243"/>
      <c r="E5" s="243"/>
      <c r="F5" s="243"/>
      <c r="G5" s="243"/>
      <c r="H5" s="243"/>
      <c r="I5" s="243"/>
      <c r="J5" s="243"/>
      <c r="K5" s="243"/>
      <c r="L5" s="243"/>
      <c r="M5" s="243"/>
      <c r="N5" s="243"/>
      <c r="O5" s="243"/>
      <c r="P5" s="243"/>
      <c r="Q5" s="243"/>
      <c r="R5" s="243"/>
      <c r="S5" s="243"/>
      <c r="T5" s="243"/>
      <c r="U5" s="243"/>
      <c r="V5" s="243"/>
      <c r="W5" s="242"/>
    </row>
    <row r="6" spans="2:30">
      <c r="B6" s="242"/>
      <c r="C6" s="243"/>
      <c r="D6" s="243"/>
      <c r="E6" s="243"/>
      <c r="F6" s="243"/>
      <c r="G6" s="243"/>
      <c r="H6" s="243"/>
      <c r="I6" s="243"/>
      <c r="J6" s="243"/>
      <c r="K6" s="243"/>
      <c r="L6" s="243"/>
      <c r="M6" s="243"/>
      <c r="N6" s="243"/>
      <c r="O6" s="243"/>
      <c r="P6" s="243"/>
      <c r="Q6" s="243"/>
      <c r="R6" s="243"/>
      <c r="S6" s="243"/>
      <c r="T6" s="243"/>
      <c r="U6" s="243"/>
      <c r="V6" s="243"/>
      <c r="W6" s="242"/>
      <c r="AC6" s="215"/>
      <c r="AD6" s="215"/>
    </row>
    <row r="7" spans="2:30">
      <c r="B7" s="242"/>
      <c r="C7" s="243"/>
      <c r="D7" s="243"/>
      <c r="E7" s="243"/>
      <c r="F7" s="243"/>
      <c r="G7" s="243"/>
      <c r="H7" s="243"/>
      <c r="I7" s="243"/>
      <c r="J7" s="243"/>
      <c r="K7" s="243"/>
      <c r="L7" s="243"/>
      <c r="M7" s="243"/>
      <c r="N7" s="243"/>
      <c r="O7" s="243"/>
      <c r="P7" s="243"/>
      <c r="Q7" s="243"/>
      <c r="R7" s="243"/>
      <c r="S7" s="243"/>
      <c r="T7" s="243"/>
      <c r="U7" s="243"/>
      <c r="V7" s="243"/>
      <c r="W7" s="242"/>
      <c r="AC7" s="215"/>
      <c r="AD7" s="215"/>
    </row>
    <row r="8" spans="2:30">
      <c r="B8" s="242"/>
      <c r="C8" s="243"/>
      <c r="D8" s="243"/>
      <c r="E8" s="243"/>
      <c r="F8" s="243"/>
      <c r="G8" s="243"/>
      <c r="H8" s="243"/>
      <c r="I8" s="243"/>
      <c r="J8" s="243"/>
      <c r="K8" s="243"/>
      <c r="L8" s="243"/>
      <c r="M8" s="243"/>
      <c r="N8" s="243"/>
      <c r="O8" s="243"/>
      <c r="P8" s="243"/>
      <c r="Q8" s="243"/>
      <c r="R8" s="243"/>
      <c r="S8" s="243"/>
      <c r="T8" s="243"/>
      <c r="U8" s="243"/>
      <c r="V8" s="243"/>
      <c r="W8" s="242"/>
      <c r="AC8" s="215"/>
      <c r="AD8" s="215"/>
    </row>
    <row r="9" spans="2:30">
      <c r="B9" s="242"/>
      <c r="C9" s="243"/>
      <c r="D9" s="243"/>
      <c r="E9" s="243"/>
      <c r="F9" s="243"/>
      <c r="G9" s="243"/>
      <c r="H9" s="243"/>
      <c r="I9" s="243"/>
      <c r="J9" s="243"/>
      <c r="K9" s="243"/>
      <c r="L9" s="243"/>
      <c r="M9" s="243"/>
      <c r="N9" s="243"/>
      <c r="O9" s="243"/>
      <c r="P9" s="243"/>
      <c r="Q9" s="243"/>
      <c r="R9" s="243"/>
      <c r="S9" s="243"/>
      <c r="T9" s="243"/>
      <c r="U9" s="243"/>
      <c r="V9" s="243"/>
      <c r="W9" s="242"/>
      <c r="AC9" s="215"/>
      <c r="AD9" s="215"/>
    </row>
    <row r="10" spans="2:30">
      <c r="B10" s="242"/>
      <c r="C10" s="242"/>
      <c r="D10" s="242"/>
      <c r="E10" s="242"/>
      <c r="F10" s="242"/>
      <c r="G10" s="242"/>
      <c r="H10" s="242"/>
      <c r="I10" s="242"/>
      <c r="J10" s="242"/>
      <c r="K10" s="242"/>
      <c r="L10" s="242"/>
      <c r="M10" s="242"/>
      <c r="N10" s="242"/>
      <c r="O10" s="242"/>
      <c r="P10" s="242"/>
      <c r="Q10" s="242"/>
      <c r="R10" s="242"/>
      <c r="S10" s="242"/>
      <c r="T10" s="242"/>
      <c r="U10" s="242"/>
      <c r="V10" s="242"/>
      <c r="W10" s="242"/>
      <c r="AC10" s="215"/>
      <c r="AD10" s="215"/>
    </row>
    <row r="11" spans="2:30">
      <c r="B11" s="244"/>
      <c r="C11" s="244"/>
      <c r="D11" s="244"/>
      <c r="E11" s="244"/>
      <c r="F11" s="244"/>
      <c r="G11" s="244"/>
      <c r="H11" s="244"/>
      <c r="I11" s="244"/>
      <c r="J11" s="244"/>
      <c r="K11" s="244"/>
      <c r="L11" s="244"/>
      <c r="M11" s="244"/>
      <c r="N11" s="244"/>
      <c r="O11" s="244"/>
      <c r="P11" s="244"/>
      <c r="Q11" s="244"/>
      <c r="R11" s="244"/>
      <c r="S11" s="244"/>
      <c r="T11" s="244"/>
      <c r="U11" s="244"/>
      <c r="V11" s="244"/>
      <c r="W11" s="244"/>
      <c r="AC11" s="215"/>
      <c r="AD11" s="215"/>
    </row>
    <row r="12" spans="2:30">
      <c r="B12" s="244"/>
      <c r="C12" s="244"/>
      <c r="D12" s="244"/>
      <c r="E12" s="244"/>
      <c r="F12" s="244"/>
      <c r="G12" s="244"/>
      <c r="H12" s="244"/>
      <c r="I12" s="244"/>
      <c r="J12" s="244"/>
      <c r="K12" s="244"/>
      <c r="L12" s="244"/>
      <c r="M12" s="244"/>
      <c r="N12" s="244"/>
      <c r="O12" s="244"/>
      <c r="P12" s="244"/>
      <c r="Q12" s="244"/>
      <c r="R12" s="244"/>
      <c r="S12" s="244"/>
      <c r="T12" s="244"/>
      <c r="U12" s="244"/>
      <c r="V12" s="244"/>
      <c r="W12" s="244"/>
      <c r="AC12" s="215"/>
      <c r="AD12" s="215"/>
    </row>
    <row r="13" spans="2:30">
      <c r="B13" s="244"/>
      <c r="C13" s="244"/>
      <c r="D13" s="244"/>
      <c r="E13" s="244"/>
      <c r="F13" s="244"/>
      <c r="G13" s="244"/>
      <c r="H13" s="244"/>
      <c r="I13" s="244"/>
      <c r="J13" s="244"/>
      <c r="K13" s="244"/>
      <c r="L13" s="244"/>
      <c r="M13" s="244"/>
      <c r="N13" s="244"/>
      <c r="O13" s="244"/>
      <c r="P13" s="244"/>
      <c r="Q13" s="244"/>
      <c r="R13" s="244"/>
      <c r="S13" s="244"/>
      <c r="T13" s="244"/>
      <c r="U13" s="244"/>
      <c r="V13" s="244"/>
      <c r="W13" s="244"/>
      <c r="AC13" s="215"/>
      <c r="AD13" s="215"/>
    </row>
    <row r="14" spans="2:30">
      <c r="B14" s="8" t="s">
        <v>90</v>
      </c>
      <c r="C14" s="7">
        <v>2012</v>
      </c>
      <c r="AC14" s="215"/>
      <c r="AD14" s="215"/>
    </row>
    <row r="15" spans="2:30">
      <c r="B15" s="8" t="s">
        <v>26</v>
      </c>
      <c r="C15" s="7" t="s">
        <v>127</v>
      </c>
      <c r="AC15" s="215"/>
      <c r="AD15" s="215"/>
    </row>
    <row r="16" spans="2:30">
      <c r="B16" s="8" t="s">
        <v>27</v>
      </c>
      <c r="C16" s="120">
        <v>41046</v>
      </c>
      <c r="D16" t="s">
        <v>35</v>
      </c>
      <c r="AC16" s="215"/>
      <c r="AD16" s="215"/>
    </row>
    <row r="17" spans="1:30">
      <c r="B17" s="8"/>
      <c r="AC17" s="215"/>
      <c r="AD17" s="215"/>
    </row>
    <row r="18" spans="1:30">
      <c r="B18" s="8"/>
      <c r="D18" s="216" t="s">
        <v>219</v>
      </c>
    </row>
    <row r="19" spans="1:30">
      <c r="B19" s="8" t="s">
        <v>15</v>
      </c>
      <c r="C19" s="199">
        <f>COUNT(A33:A57)</f>
        <v>13</v>
      </c>
      <c r="D19" s="198" t="s">
        <v>36</v>
      </c>
      <c r="E19" s="198" t="s">
        <v>37</v>
      </c>
    </row>
    <row r="20" spans="1:30">
      <c r="B20" s="8" t="s">
        <v>29</v>
      </c>
      <c r="C20" s="200">
        <v>3</v>
      </c>
      <c r="D20" s="200" t="s">
        <v>234</v>
      </c>
    </row>
    <row r="21" spans="1:30">
      <c r="B21" s="8" t="s">
        <v>29</v>
      </c>
      <c r="C21" s="200">
        <v>5</v>
      </c>
      <c r="D21" s="200" t="s">
        <v>235</v>
      </c>
    </row>
    <row r="22" spans="1:30">
      <c r="B22" s="8" t="s">
        <v>29</v>
      </c>
      <c r="C22" s="7"/>
      <c r="D22" s="200"/>
    </row>
    <row r="23" spans="1:30" ht="18.350000000000001">
      <c r="B23" s="8" t="s">
        <v>29</v>
      </c>
      <c r="C23" s="7"/>
      <c r="D23" s="201"/>
      <c r="G23" s="202"/>
    </row>
    <row r="24" spans="1:30" ht="18.350000000000001">
      <c r="B24" s="8" t="s">
        <v>29</v>
      </c>
      <c r="C24" s="7"/>
      <c r="D24" s="201"/>
      <c r="G24" s="202"/>
    </row>
    <row r="25" spans="1:30" ht="18.350000000000001">
      <c r="B25" s="8" t="s">
        <v>29</v>
      </c>
      <c r="C25" s="7"/>
      <c r="D25" s="201"/>
      <c r="G25" s="202"/>
      <c r="H25" s="202"/>
    </row>
    <row r="26" spans="1:30">
      <c r="C26" s="10"/>
    </row>
    <row r="27" spans="1:30">
      <c r="B27" s="8" t="s">
        <v>3</v>
      </c>
      <c r="C27" s="10">
        <f>COUNT(D62:U62)</f>
        <v>9</v>
      </c>
      <c r="D27" t="s">
        <v>36</v>
      </c>
      <c r="E27" t="s">
        <v>37</v>
      </c>
    </row>
    <row r="28" spans="1:30">
      <c r="B28" s="8" t="s">
        <v>23</v>
      </c>
      <c r="C28" s="1">
        <f>IF(Races_Sailed&gt;6,1,0)</f>
        <v>1</v>
      </c>
      <c r="D28" t="s">
        <v>36</v>
      </c>
      <c r="E28" t="s">
        <v>37</v>
      </c>
    </row>
    <row r="29" spans="1:30" ht="13.6" thickBot="1">
      <c r="B29" s="8" t="s">
        <v>87</v>
      </c>
      <c r="C29" s="124" t="s">
        <v>89</v>
      </c>
    </row>
    <row r="30" spans="1:30">
      <c r="D30" s="69" t="s">
        <v>17</v>
      </c>
      <c r="E30" s="70"/>
      <c r="F30" s="70"/>
      <c r="G30" s="69" t="s">
        <v>18</v>
      </c>
      <c r="H30" s="70"/>
      <c r="I30" s="77"/>
      <c r="J30" s="70" t="s">
        <v>19</v>
      </c>
      <c r="K30" s="70"/>
      <c r="L30" s="70"/>
      <c r="M30" s="69" t="s">
        <v>20</v>
      </c>
      <c r="N30" s="70"/>
      <c r="O30" s="77"/>
      <c r="P30" s="70" t="s">
        <v>21</v>
      </c>
      <c r="Q30" s="70"/>
      <c r="R30" s="70"/>
      <c r="S30" s="78" t="s">
        <v>22</v>
      </c>
      <c r="T30" s="71"/>
      <c r="U30" s="72"/>
    </row>
    <row r="31" spans="1:30" ht="29.9" customHeight="1" thickBot="1">
      <c r="A31" s="245" t="s">
        <v>215</v>
      </c>
      <c r="B31" s="245"/>
      <c r="C31" s="246"/>
      <c r="D31" s="73">
        <v>1</v>
      </c>
      <c r="E31" s="58">
        <v>2</v>
      </c>
      <c r="F31" s="58">
        <v>3</v>
      </c>
      <c r="G31" s="73">
        <v>1</v>
      </c>
      <c r="H31" s="58">
        <v>2</v>
      </c>
      <c r="I31" s="74">
        <v>3</v>
      </c>
      <c r="J31" s="58">
        <v>1</v>
      </c>
      <c r="K31" s="58">
        <v>2</v>
      </c>
      <c r="L31" s="58">
        <v>3</v>
      </c>
      <c r="M31" s="73">
        <v>1</v>
      </c>
      <c r="N31" s="58">
        <v>2</v>
      </c>
      <c r="O31" s="74">
        <v>3</v>
      </c>
      <c r="P31" s="58">
        <v>1</v>
      </c>
      <c r="Q31" s="58">
        <v>2</v>
      </c>
      <c r="R31" s="58">
        <v>3</v>
      </c>
      <c r="S31" s="73">
        <v>1</v>
      </c>
      <c r="T31" s="58">
        <v>2</v>
      </c>
      <c r="U31" s="74">
        <v>3</v>
      </c>
      <c r="V31" s="1"/>
      <c r="W31" s="1"/>
    </row>
    <row r="32" spans="1:30" ht="13.6" thickBot="1">
      <c r="A32" s="91" t="s">
        <v>75</v>
      </c>
      <c r="B32" s="92" t="s">
        <v>74</v>
      </c>
      <c r="C32" s="92" t="s">
        <v>76</v>
      </c>
      <c r="D32" s="125">
        <f>C16</f>
        <v>41046</v>
      </c>
      <c r="E32" s="126">
        <f>D32</f>
        <v>41046</v>
      </c>
      <c r="F32" s="127">
        <f>E32</f>
        <v>41046</v>
      </c>
      <c r="G32" s="128">
        <f>F32+7</f>
        <v>41053</v>
      </c>
      <c r="H32" s="126">
        <f>G32</f>
        <v>41053</v>
      </c>
      <c r="I32" s="129">
        <f>H32</f>
        <v>41053</v>
      </c>
      <c r="J32" s="125">
        <f>I32+7</f>
        <v>41060</v>
      </c>
      <c r="K32" s="126">
        <f>J32</f>
        <v>41060</v>
      </c>
      <c r="L32" s="127">
        <f>K32</f>
        <v>41060</v>
      </c>
      <c r="M32" s="125">
        <f>L32+7</f>
        <v>41067</v>
      </c>
      <c r="N32" s="126">
        <f>M32</f>
        <v>41067</v>
      </c>
      <c r="O32" s="129">
        <f>N32</f>
        <v>41067</v>
      </c>
      <c r="P32" s="125">
        <f>O32+7</f>
        <v>41074</v>
      </c>
      <c r="Q32" s="126">
        <f>P32</f>
        <v>41074</v>
      </c>
      <c r="R32" s="127">
        <f>Q32</f>
        <v>41074</v>
      </c>
      <c r="S32" s="125">
        <f>R32+7</f>
        <v>41081</v>
      </c>
      <c r="T32" s="126">
        <f>S32</f>
        <v>41081</v>
      </c>
      <c r="U32" s="129">
        <f>T32</f>
        <v>41081</v>
      </c>
      <c r="V32" s="1"/>
      <c r="W32" s="1"/>
    </row>
    <row r="33" spans="1:22" ht="13.6" thickBot="1">
      <c r="A33" s="87">
        <v>591</v>
      </c>
      <c r="B33" s="81" t="s">
        <v>199</v>
      </c>
      <c r="C33" s="82" t="s">
        <v>44</v>
      </c>
      <c r="D33" s="60">
        <f>IF(AND(COUNT($A33),'from RC spring'!B$6&gt;0),IFERROR(MATCH($A33,'from RC spring'!B$7:B$24,0),"dnc"),"")</f>
        <v>7</v>
      </c>
      <c r="E33" s="60">
        <f>IF(AND(COUNT($A33),'from RC spring'!C$6&gt;0),IFERROR(MATCH($A33,'from RC spring'!C$7:C$24,0),"dnc"),"")</f>
        <v>7</v>
      </c>
      <c r="F33" s="60" t="str">
        <f>IF(AND(COUNT($A33),'from RC spring'!D$6&gt;0),IFERROR(MATCH($A33,'from RC spring'!D$7:D$24,0),"dnc"),"")</f>
        <v/>
      </c>
      <c r="G33" s="60">
        <f>IF(AND(COUNT($A33),'from RC spring'!E$6&gt;0),IFERROR(MATCH($A33,'from RC spring'!E$7:E$24,0),"dnc"),"")</f>
        <v>7</v>
      </c>
      <c r="H33" s="60">
        <f>IF(AND(COUNT($A33),'from RC spring'!F$6&gt;0),IFERROR(MATCH($A33,'from RC spring'!F$7:F$24,0),"dnc"),"")</f>
        <v>8</v>
      </c>
      <c r="I33" s="60" t="str">
        <f>IF(AND(COUNT($A33),'from RC spring'!G$6&gt;0),IFERROR(MATCH($A33,'from RC spring'!G$7:G$24,0),"dnc"),"")</f>
        <v/>
      </c>
      <c r="J33" s="60">
        <f>IF(AND(COUNT($A33),'from RC spring'!H$6&gt;0),IFERROR(MATCH($A33,'from RC spring'!H$7:H$24,0),"dnc"),"")</f>
        <v>5</v>
      </c>
      <c r="K33" s="60">
        <f>IF(AND(COUNT($A33),'from RC spring'!I$6&gt;0),IFERROR(MATCH($A33,'from RC spring'!I$7:I$24,0),"dnc"),"")</f>
        <v>9</v>
      </c>
      <c r="L33" s="60">
        <f>IF(AND(COUNT($A33),'from RC spring'!J$6&gt;0),IFERROR(MATCH($A33,'from RC spring'!J$7:J$24,0),"dnc"),"")</f>
        <v>8</v>
      </c>
      <c r="M33" s="60" t="s">
        <v>236</v>
      </c>
      <c r="N33" s="60">
        <f>IF(AND(COUNT($A33),'from RC spring'!L$6&gt;0),IFERROR(MATCH($A33,'from RC spring'!L$7:L$24,0),"dnc"),"")</f>
        <v>8</v>
      </c>
      <c r="O33" s="60" t="str">
        <f>IF(AND(COUNT($A33),'from RC spring'!M$6&gt;0),IFERROR(MATCH($A33,'from RC spring'!M$7:M$24,0),"dnc"),"")</f>
        <v/>
      </c>
      <c r="P33" s="60" t="str">
        <f>IF(AND(COUNT($A33),'from RC spring'!N$6&gt;0),IFERROR(MATCH($A33,'from RC spring'!N$7:N$24,0),"dnc"),"")</f>
        <v/>
      </c>
      <c r="Q33" s="60" t="str">
        <f>IF(AND(COUNT($A33),'from RC spring'!O$6&gt;0),IFERROR(MATCH($A33,'from RC spring'!O$7:O$24,0),"dnc"),"")</f>
        <v/>
      </c>
      <c r="R33" s="60" t="str">
        <f>IF(AND(COUNT($A33),'from RC spring'!P$6&gt;0),IFERROR(MATCH($A33,'from RC spring'!P$7:P$24,0),"dnc"),"")</f>
        <v/>
      </c>
      <c r="S33" s="60" t="str">
        <f>IF(AND(COUNT($A33),'from RC spring'!Q$6&gt;0),IFERROR(MATCH($A33,'from RC spring'!Q$7:Q$24,0),"dnc"),"")</f>
        <v/>
      </c>
      <c r="T33" s="60" t="str">
        <f>IF(AND(COUNT($A33),'from RC spring'!R$6&gt;0),IFERROR(MATCH($A33,'from RC spring'!R$7:R$24,0),"dnc"),"")</f>
        <v/>
      </c>
      <c r="U33" s="60" t="str">
        <f>IF(AND(COUNT($A33),'from RC spring'!S$6&gt;0),IFERROR(MATCH($A33,'from RC spring'!S$7:S$24,0),"dnc"),"")</f>
        <v/>
      </c>
      <c r="V33" t="str">
        <f t="shared" ref="V33:V51" si="0">IF(B33=0,"",B33)</f>
        <v>Shamrock VI</v>
      </c>
    </row>
    <row r="34" spans="1:22" ht="13.6" thickBot="1">
      <c r="A34" s="87">
        <v>1151</v>
      </c>
      <c r="B34" s="81" t="s">
        <v>57</v>
      </c>
      <c r="C34" s="82" t="s">
        <v>42</v>
      </c>
      <c r="D34" s="60">
        <f>IF(AND(COUNT($A34),'from RC spring'!B$6&gt;0),IFERROR(MATCH($A34,'from RC spring'!B$7:B$24,0),"dnc"),"")</f>
        <v>1</v>
      </c>
      <c r="E34" s="60">
        <f>IF(AND(COUNT($A34),'from RC spring'!C$6&gt;0),IFERROR(MATCH($A34,'from RC spring'!C$7:C$24,0),"dnc"),"")</f>
        <v>1</v>
      </c>
      <c r="F34" s="60" t="str">
        <f>IF(AND(COUNT($A34),'from RC spring'!D$6&gt;0),IFERROR(MATCH($A34,'from RC spring'!D$7:D$24,0),"dnc"),"")</f>
        <v/>
      </c>
      <c r="G34" s="60">
        <f>IF(AND(COUNT($A34),'from RC spring'!E$6&gt;0),IFERROR(MATCH($A34,'from RC spring'!E$7:E$24,0),"dnc"),"")</f>
        <v>1</v>
      </c>
      <c r="H34" s="60">
        <f>IF(AND(COUNT($A34),'from RC spring'!F$6&gt;0),IFERROR(MATCH($A34,'from RC spring'!F$7:F$24,0),"dnc"),"")</f>
        <v>1</v>
      </c>
      <c r="I34" s="60" t="str">
        <f>IF(AND(COUNT($A34),'from RC spring'!G$6&gt;0),IFERROR(MATCH($A34,'from RC spring'!G$7:G$24,0),"dnc"),"")</f>
        <v/>
      </c>
      <c r="J34" s="60">
        <f>IF(AND(COUNT($A34),'from RC spring'!H$6&gt;0),IFERROR(MATCH($A34,'from RC spring'!H$7:H$24,0),"dnc"),"")</f>
        <v>3</v>
      </c>
      <c r="K34" s="60">
        <f>IF(AND(COUNT($A34),'from RC spring'!I$6&gt;0),IFERROR(MATCH($A34,'from RC spring'!I$7:I$24,0),"dnc"),"")</f>
        <v>1</v>
      </c>
      <c r="L34" s="60">
        <f>IF(AND(COUNT($A34),'from RC spring'!J$6&gt;0),IFERROR(MATCH($A34,'from RC spring'!J$7:J$24,0),"dnc"),"")</f>
        <v>3</v>
      </c>
      <c r="M34" s="60">
        <f>IF(AND(COUNT($A34),'from RC spring'!K$6&gt;0),IFERROR(MATCH($A34,'from RC spring'!K$7:K$24,0),"dnc"),"")</f>
        <v>3</v>
      </c>
      <c r="N34" s="60">
        <f>IF(AND(COUNT($A34),'from RC spring'!L$6&gt;0),IFERROR(MATCH($A34,'from RC spring'!L$7:L$24,0),"dnc"),"")</f>
        <v>3</v>
      </c>
      <c r="O34" s="60" t="str">
        <f>IF(AND(COUNT($A34),'from RC spring'!M$6&gt;0),IFERROR(MATCH($A34,'from RC spring'!M$7:M$24,0),"dnc"),"")</f>
        <v/>
      </c>
      <c r="P34" s="60" t="str">
        <f>IF(AND(COUNT($A34),'from RC spring'!N$6&gt;0),IFERROR(MATCH($A34,'from RC spring'!N$7:N$24,0),"dnc"),"")</f>
        <v/>
      </c>
      <c r="Q34" s="60" t="str">
        <f>IF(AND(COUNT($A34),'from RC spring'!O$6&gt;0),IFERROR(MATCH($A34,'from RC spring'!O$7:O$24,0),"dnc"),"")</f>
        <v/>
      </c>
      <c r="R34" s="60" t="str">
        <f>IF(AND(COUNT($A34),'from RC spring'!P$6&gt;0),IFERROR(MATCH($A34,'from RC spring'!P$7:P$24,0),"dnc"),"")</f>
        <v/>
      </c>
      <c r="S34" s="60" t="str">
        <f>IF(AND(COUNT($A34),'from RC spring'!Q$6&gt;0),IFERROR(MATCH($A34,'from RC spring'!Q$7:Q$24,0),"dnc"),"")</f>
        <v/>
      </c>
      <c r="T34" s="60" t="str">
        <f>IF(AND(COUNT($A34),'from RC spring'!R$6&gt;0),IFERROR(MATCH($A34,'from RC spring'!R$7:R$24,0),"dnc"),"")</f>
        <v/>
      </c>
      <c r="U34" s="60" t="str">
        <f>IF(AND(COUNT($A34),'from RC spring'!S$6&gt;0),IFERROR(MATCH($A34,'from RC spring'!S$7:S$24,0),"dnc"),"")</f>
        <v/>
      </c>
      <c r="V34" t="str">
        <f t="shared" si="0"/>
        <v>FKA</v>
      </c>
    </row>
    <row r="35" spans="1:22" ht="13.6" thickBot="1">
      <c r="A35" s="87">
        <v>249</v>
      </c>
      <c r="B35" s="81" t="s">
        <v>0</v>
      </c>
      <c r="C35" s="82" t="s">
        <v>39</v>
      </c>
      <c r="D35" s="60">
        <f>IF(AND(COUNT($A35),'from RC spring'!B$6&gt;0),IFERROR(MATCH($A35,'from RC spring'!B$7:B$24,0),"dnc"),"")</f>
        <v>5</v>
      </c>
      <c r="E35" s="60">
        <f>IF(AND(COUNT($A35),'from RC spring'!C$6&gt;0),IFERROR(MATCH($A35,'from RC spring'!C$7:C$24,0),"dnc"),"")</f>
        <v>8</v>
      </c>
      <c r="F35" s="60" t="str">
        <f>IF(AND(COUNT($A35),'from RC spring'!D$6&gt;0),IFERROR(MATCH($A35,'from RC spring'!D$7:D$24,0),"dnc"),"")</f>
        <v/>
      </c>
      <c r="G35" s="60">
        <f>IF(AND(COUNT($A35),'from RC spring'!E$6&gt;0),IFERROR(MATCH($A35,'from RC spring'!E$7:E$24,0),"dnc"),"")</f>
        <v>10</v>
      </c>
      <c r="H35" s="60">
        <f>IF(AND(COUNT($A35),'from RC spring'!F$6&gt;0),IFERROR(MATCH($A35,'from RC spring'!F$7:F$24,0),"dnc"),"")</f>
        <v>11</v>
      </c>
      <c r="I35" s="60" t="str">
        <f>IF(AND(COUNT($A35),'from RC spring'!G$6&gt;0),IFERROR(MATCH($A35,'from RC spring'!G$7:G$24,0),"dnc"),"")</f>
        <v/>
      </c>
      <c r="J35" s="60">
        <f>IF(AND(COUNT($A35),'from RC spring'!H$6&gt;0),IFERROR(MATCH($A35,'from RC spring'!H$7:H$24,0),"dnc"),"")</f>
        <v>9</v>
      </c>
      <c r="K35" s="60">
        <f>IF(AND(COUNT($A35),'from RC spring'!I$6&gt;0),IFERROR(MATCH($A35,'from RC spring'!I$7:I$24,0),"dnc"),"")</f>
        <v>10</v>
      </c>
      <c r="L35" s="60">
        <f>IF(AND(COUNT($A35),'from RC spring'!J$6&gt;0),IFERROR(MATCH($A35,'from RC spring'!J$7:J$24,0),"dnc"),"")</f>
        <v>10</v>
      </c>
      <c r="M35" s="60" t="str">
        <f>IF(AND(COUNT($A35),'from RC spring'!K$6&gt;0),IFERROR(MATCH($A35,'from RC spring'!K$7:K$24,0),"dnc"),"")</f>
        <v>dnc</v>
      </c>
      <c r="N35" s="60" t="str">
        <f>IF(AND(COUNT($A35),'from RC spring'!L$6&gt;0),IFERROR(MATCH($A35,'from RC spring'!L$7:L$24,0),"dnc"),"")</f>
        <v>dnc</v>
      </c>
      <c r="O35" s="60" t="str">
        <f>IF(AND(COUNT($A35),'from RC spring'!M$6&gt;0),IFERROR(MATCH($A35,'from RC spring'!M$7:M$24,0),"dnc"),"")</f>
        <v/>
      </c>
      <c r="P35" s="60" t="str">
        <f>IF(AND(COUNT($A35),'from RC spring'!N$6&gt;0),IFERROR(MATCH($A35,'from RC spring'!N$7:N$24,0),"dnc"),"")</f>
        <v/>
      </c>
      <c r="Q35" s="60" t="str">
        <f>IF(AND(COUNT($A35),'from RC spring'!O$6&gt;0),IFERROR(MATCH($A35,'from RC spring'!O$7:O$24,0),"dnc"),"")</f>
        <v/>
      </c>
      <c r="R35" s="60" t="str">
        <f>IF(AND(COUNT($A35),'from RC spring'!P$6&gt;0),IFERROR(MATCH($A35,'from RC spring'!P$7:P$24,0),"dnc"),"")</f>
        <v/>
      </c>
      <c r="S35" s="60" t="str">
        <f>IF(AND(COUNT($A35),'from RC spring'!Q$6&gt;0),IFERROR(MATCH($A35,'from RC spring'!Q$7:Q$24,0),"dnc"),"")</f>
        <v/>
      </c>
      <c r="T35" s="60" t="str">
        <f>IF(AND(COUNT($A35),'from RC spring'!R$6&gt;0),IFERROR(MATCH($A35,'from RC spring'!R$7:R$24,0),"dnc"),"")</f>
        <v/>
      </c>
      <c r="U35" s="60" t="str">
        <f>IF(AND(COUNT($A35),'from RC spring'!S$6&gt;0),IFERROR(MATCH($A35,'from RC spring'!S$7:S$24,0),"dnc"),"")</f>
        <v/>
      </c>
      <c r="V35" t="str">
        <f t="shared" si="0"/>
        <v>Dolce</v>
      </c>
    </row>
    <row r="36" spans="1:22" ht="13.6" thickBot="1">
      <c r="A36" s="87">
        <v>1153</v>
      </c>
      <c r="B36" s="81" t="s">
        <v>2</v>
      </c>
      <c r="C36" s="82" t="s">
        <v>93</v>
      </c>
      <c r="D36" s="60">
        <f>IF(AND(COUNT($A36),'from RC spring'!B$6&gt;0),IFERROR(MATCH($A36,'from RC spring'!B$7:B$24,0),"dnc"),"")</f>
        <v>3</v>
      </c>
      <c r="E36" s="60">
        <f>IF(AND(COUNT($A36),'from RC spring'!C$6&gt;0),IFERROR(MATCH($A36,'from RC spring'!C$7:C$24,0),"dnc"),"")</f>
        <v>3</v>
      </c>
      <c r="F36" s="60" t="str">
        <f>IF(AND(COUNT($A36),'from RC spring'!D$6&gt;0),IFERROR(MATCH($A36,'from RC spring'!D$7:D$24,0),"dnc"),"")</f>
        <v/>
      </c>
      <c r="G36" s="60">
        <f>IF(AND(COUNT($A36),'from RC spring'!E$6&gt;0),IFERROR(MATCH($A36,'from RC spring'!E$7:E$24,0),"dnc"),"")</f>
        <v>2</v>
      </c>
      <c r="H36" s="60">
        <f>IF(AND(COUNT($A36),'from RC spring'!F$6&gt;0),IFERROR(MATCH($A36,'from RC spring'!F$7:F$24,0),"dnc"),"")</f>
        <v>2</v>
      </c>
      <c r="I36" s="60" t="str">
        <f>IF(AND(COUNT($A36),'from RC spring'!G$6&gt;0),IFERROR(MATCH($A36,'from RC spring'!G$7:G$24,0),"dnc"),"")</f>
        <v/>
      </c>
      <c r="J36" s="60">
        <f>IF(AND(COUNT($A36),'from RC spring'!H$6&gt;0),IFERROR(MATCH($A36,'from RC spring'!H$7:H$24,0),"dnc"),"")</f>
        <v>2</v>
      </c>
      <c r="K36" s="60">
        <f>IF(AND(COUNT($A36),'from RC spring'!I$6&gt;0),IFERROR(MATCH($A36,'from RC spring'!I$7:I$24,0),"dnc"),"")</f>
        <v>4</v>
      </c>
      <c r="L36" s="60">
        <f>IF(AND(COUNT($A36),'from RC spring'!J$6&gt;0),IFERROR(MATCH($A36,'from RC spring'!J$7:J$24,0),"dnc"),"")</f>
        <v>4</v>
      </c>
      <c r="M36" s="60">
        <f>IF(AND(COUNT($A36),'from RC spring'!K$6&gt;0),IFERROR(MATCH($A36,'from RC spring'!K$7:K$24,0),"dnc"),"")</f>
        <v>4</v>
      </c>
      <c r="N36" s="60">
        <f>IF(AND(COUNT($A36),'from RC spring'!L$6&gt;0),IFERROR(MATCH($A36,'from RC spring'!L$7:L$24,0),"dnc"),"")</f>
        <v>4</v>
      </c>
      <c r="O36" s="60" t="str">
        <f>IF(AND(COUNT($A36),'from RC spring'!M$6&gt;0),IFERROR(MATCH($A36,'from RC spring'!M$7:M$24,0),"dnc"),"")</f>
        <v/>
      </c>
      <c r="P36" s="60" t="str">
        <f>IF(AND(COUNT($A36),'from RC spring'!N$6&gt;0),IFERROR(MATCH($A36,'from RC spring'!N$7:N$24,0),"dnc"),"")</f>
        <v/>
      </c>
      <c r="Q36" s="60" t="str">
        <f>IF(AND(COUNT($A36),'from RC spring'!O$6&gt;0),IFERROR(MATCH($A36,'from RC spring'!O$7:O$24,0),"dnc"),"")</f>
        <v/>
      </c>
      <c r="R36" s="60" t="str">
        <f>IF(AND(COUNT($A36),'from RC spring'!P$6&gt;0),IFERROR(MATCH($A36,'from RC spring'!P$7:P$24,0),"dnc"),"")</f>
        <v/>
      </c>
      <c r="S36" s="60" t="str">
        <f>IF(AND(COUNT($A36),'from RC spring'!Q$6&gt;0),IFERROR(MATCH($A36,'from RC spring'!Q$7:Q$24,0),"dnc"),"")</f>
        <v/>
      </c>
      <c r="T36" s="60" t="str">
        <f>IF(AND(COUNT($A36),'from RC spring'!R$6&gt;0),IFERROR(MATCH($A36,'from RC spring'!R$7:R$24,0),"dnc"),"")</f>
        <v/>
      </c>
      <c r="U36" s="60" t="str">
        <f>IF(AND(COUNT($A36),'from RC spring'!S$6&gt;0),IFERROR(MATCH($A36,'from RC spring'!S$7:S$24,0),"dnc"),"")</f>
        <v/>
      </c>
      <c r="V36" t="str">
        <f t="shared" si="0"/>
        <v>Gostosa</v>
      </c>
    </row>
    <row r="37" spans="1:22" ht="13.6" thickBot="1">
      <c r="A37" s="87">
        <v>484</v>
      </c>
      <c r="B37" s="81" t="s">
        <v>13</v>
      </c>
      <c r="C37" s="82" t="s">
        <v>94</v>
      </c>
      <c r="D37" s="60">
        <f>IF(AND(COUNT($A37),'from RC spring'!B$6&gt;0),IFERROR(MATCH($A37,'from RC spring'!B$7:B$24,0),"dnc"),"")</f>
        <v>8</v>
      </c>
      <c r="E37" s="60">
        <f>IF(AND(COUNT($A37),'from RC spring'!C$6&gt;0),IFERROR(MATCH($A37,'from RC spring'!C$7:C$24,0),"dnc"),"")</f>
        <v>6</v>
      </c>
      <c r="F37" s="60" t="str">
        <f>IF(AND(COUNT($A37),'from RC spring'!D$6&gt;0),IFERROR(MATCH($A37,'from RC spring'!D$7:D$24,0),"dnc"),"")</f>
        <v/>
      </c>
      <c r="G37" s="60">
        <f>IF(AND(COUNT($A37),'from RC spring'!E$6&gt;0),IFERROR(MATCH($A37,'from RC spring'!E$7:E$24,0),"dnc"),"")</f>
        <v>11</v>
      </c>
      <c r="H37" s="60">
        <f>IF(AND(COUNT($A37),'from RC spring'!F$6&gt;0),IFERROR(MATCH($A37,'from RC spring'!F$7:F$24,0),"dnc"),"")</f>
        <v>9</v>
      </c>
      <c r="I37" s="60" t="str">
        <f>IF(AND(COUNT($A37),'from RC spring'!G$6&gt;0),IFERROR(MATCH($A37,'from RC spring'!G$7:G$24,0),"dnc"),"")</f>
        <v/>
      </c>
      <c r="J37" s="60">
        <f>IF(AND(COUNT($A37),'from RC spring'!H$6&gt;0),IFERROR(MATCH($A37,'from RC spring'!H$7:H$24,0),"dnc"),"")</f>
        <v>10</v>
      </c>
      <c r="K37" s="60">
        <f>IF(AND(COUNT($A37),'from RC spring'!I$6&gt;0),IFERROR(MATCH($A37,'from RC spring'!I$7:I$24,0),"dnc"),"")</f>
        <v>8</v>
      </c>
      <c r="L37" s="60">
        <f>IF(AND(COUNT($A37),'from RC spring'!J$6&gt;0),IFERROR(MATCH($A37,'from RC spring'!J$7:J$24,0),"dnc"),"")</f>
        <v>7</v>
      </c>
      <c r="M37" s="60" t="s">
        <v>233</v>
      </c>
      <c r="N37" s="60">
        <f>IF(AND(COUNT($A37),'from RC spring'!L$6&gt;0),IFERROR(MATCH($A37,'from RC spring'!L$7:L$24,0),"dnc"),"")</f>
        <v>7</v>
      </c>
      <c r="O37" s="60" t="str">
        <f>IF(AND(COUNT($A37),'from RC spring'!M$6&gt;0),IFERROR(MATCH($A37,'from RC spring'!M$7:M$24,0),"dnc"),"")</f>
        <v/>
      </c>
      <c r="P37" s="60" t="str">
        <f>IF(AND(COUNT($A37),'from RC spring'!N$6&gt;0),IFERROR(MATCH($A37,'from RC spring'!N$7:N$24,0),"dnc"),"")</f>
        <v/>
      </c>
      <c r="Q37" s="60" t="str">
        <f>IF(AND(COUNT($A37),'from RC spring'!O$6&gt;0),IFERROR(MATCH($A37,'from RC spring'!O$7:O$24,0),"dnc"),"")</f>
        <v/>
      </c>
      <c r="R37" s="60" t="str">
        <f>IF(AND(COUNT($A37),'from RC spring'!P$6&gt;0),IFERROR(MATCH($A37,'from RC spring'!P$7:P$24,0),"dnc"),"")</f>
        <v/>
      </c>
      <c r="S37" s="60" t="str">
        <f>IF(AND(COUNT($A37),'from RC spring'!Q$6&gt;0),IFERROR(MATCH($A37,'from RC spring'!Q$7:Q$24,0),"dnc"),"")</f>
        <v/>
      </c>
      <c r="T37" s="60" t="str">
        <f>IF(AND(COUNT($A37),'from RC spring'!R$6&gt;0),IFERROR(MATCH($A37,'from RC spring'!R$7:R$24,0),"dnc"),"")</f>
        <v/>
      </c>
      <c r="U37" s="60" t="str">
        <f>IF(AND(COUNT($A37),'from RC spring'!S$6&gt;0),IFERROR(MATCH($A37,'from RC spring'!S$7:S$24,0),"dnc"),"")</f>
        <v/>
      </c>
      <c r="V37" t="str">
        <f t="shared" si="0"/>
        <v>Jolly Mon</v>
      </c>
    </row>
    <row r="38" spans="1:22" ht="13.6" thickBot="1">
      <c r="A38" s="87">
        <v>485</v>
      </c>
      <c r="B38" s="81" t="s">
        <v>12</v>
      </c>
      <c r="C38" s="82" t="s">
        <v>223</v>
      </c>
      <c r="D38" s="60">
        <f>IF(AND(COUNT($A38),'from RC spring'!B$6&gt;0),IFERROR(MATCH($A38,'from RC spring'!B$7:B$24,0),"dnc"),"")</f>
        <v>4</v>
      </c>
      <c r="E38" s="60">
        <f>IF(AND(COUNT($A38),'from RC spring'!C$6&gt;0),IFERROR(MATCH($A38,'from RC spring'!C$7:C$24,0),"dnc"),"")</f>
        <v>5</v>
      </c>
      <c r="F38" s="60" t="str">
        <f>IF(AND(COUNT($A38),'from RC spring'!D$6&gt;0),IFERROR(MATCH($A38,'from RC spring'!D$7:D$24,0),"dnc"),"")</f>
        <v/>
      </c>
      <c r="G38" s="60">
        <f>IF(AND(COUNT($A38),'from RC spring'!E$6&gt;0),IFERROR(MATCH($A38,'from RC spring'!E$7:E$24,0),"dnc"),"")</f>
        <v>3</v>
      </c>
      <c r="H38" s="60">
        <f>IF(AND(COUNT($A38),'from RC spring'!F$6&gt;0),IFERROR(MATCH($A38,'from RC spring'!F$7:F$24,0),"dnc"),"")</f>
        <v>4</v>
      </c>
      <c r="I38" s="60" t="str">
        <f>IF(AND(COUNT($A38),'from RC spring'!G$6&gt;0),IFERROR(MATCH($A38,'from RC spring'!G$7:G$24,0),"dnc"),"")</f>
        <v/>
      </c>
      <c r="J38" s="60">
        <f>IF(AND(COUNT($A38),'from RC spring'!H$6&gt;0),IFERROR(MATCH($A38,'from RC spring'!H$7:H$24,0),"dnc"),"")</f>
        <v>7</v>
      </c>
      <c r="K38" s="60">
        <f>IF(AND(COUNT($A38),'from RC spring'!I$6&gt;0),IFERROR(MATCH($A38,'from RC spring'!I$7:I$24,0),"dnc"),"")</f>
        <v>5</v>
      </c>
      <c r="L38" s="60">
        <f>IF(AND(COUNT($A38),'from RC spring'!J$6&gt;0),IFERROR(MATCH($A38,'from RC spring'!J$7:J$24,0),"dnc"),"")</f>
        <v>1</v>
      </c>
      <c r="M38" s="60">
        <f>IF(AND(COUNT($A38),'from RC spring'!K$6&gt;0),IFERROR(MATCH($A38,'from RC spring'!K$7:K$24,0),"dnc"),"")</f>
        <v>5</v>
      </c>
      <c r="N38" s="60">
        <f>IF(AND(COUNT($A38),'from RC spring'!L$6&gt;0),IFERROR(MATCH($A38,'from RC spring'!L$7:L$24,0),"dnc"),"")</f>
        <v>5</v>
      </c>
      <c r="O38" s="60" t="str">
        <f>IF(AND(COUNT($A38),'from RC spring'!M$6&gt;0),IFERROR(MATCH($A38,'from RC spring'!M$7:M$24,0),"dnc"),"")</f>
        <v/>
      </c>
      <c r="P38" s="60" t="str">
        <f>IF(AND(COUNT($A38),'from RC spring'!N$6&gt;0),IFERROR(MATCH($A38,'from RC spring'!N$7:N$24,0),"dnc"),"")</f>
        <v/>
      </c>
      <c r="Q38" s="60" t="str">
        <f>IF(AND(COUNT($A38),'from RC spring'!O$6&gt;0),IFERROR(MATCH($A38,'from RC spring'!O$7:O$24,0),"dnc"),"")</f>
        <v/>
      </c>
      <c r="R38" s="60" t="str">
        <f>IF(AND(COUNT($A38),'from RC spring'!P$6&gt;0),IFERROR(MATCH($A38,'from RC spring'!P$7:P$24,0),"dnc"),"")</f>
        <v/>
      </c>
      <c r="S38" s="60" t="str">
        <f>IF(AND(COUNT($A38),'from RC spring'!Q$6&gt;0),IFERROR(MATCH($A38,'from RC spring'!Q$7:Q$24,0),"dnc"),"")</f>
        <v/>
      </c>
      <c r="T38" s="60" t="str">
        <f>IF(AND(COUNT($A38),'from RC spring'!R$6&gt;0),IFERROR(MATCH($A38,'from RC spring'!R$7:R$24,0),"dnc"),"")</f>
        <v/>
      </c>
      <c r="U38" s="60" t="str">
        <f>IF(AND(COUNT($A38),'from RC spring'!S$6&gt;0),IFERROR(MATCH($A38,'from RC spring'!S$7:S$24,0),"dnc"),"")</f>
        <v/>
      </c>
      <c r="V38" t="str">
        <f t="shared" si="0"/>
        <v>Argo III</v>
      </c>
    </row>
    <row r="39" spans="1:22" ht="13.6" thickBot="1">
      <c r="A39" s="87">
        <v>676</v>
      </c>
      <c r="B39" s="81" t="s">
        <v>31</v>
      </c>
      <c r="C39" s="82" t="s">
        <v>47</v>
      </c>
      <c r="D39" s="60">
        <f>IF(AND(COUNT($A39),'from RC spring'!B$6&gt;0),IFERROR(MATCH($A39,'from RC spring'!B$7:B$24,0),"dnc"),"")</f>
        <v>6</v>
      </c>
      <c r="E39" s="60">
        <f>IF(AND(COUNT($A39),'from RC spring'!C$6&gt;0),IFERROR(MATCH($A39,'from RC spring'!C$7:C$24,0),"dnc"),"")</f>
        <v>4</v>
      </c>
      <c r="F39" s="60" t="str">
        <f>IF(AND(COUNT($A39),'from RC spring'!D$6&gt;0),IFERROR(MATCH($A39,'from RC spring'!D$7:D$24,0),"dnc"),"")</f>
        <v/>
      </c>
      <c r="G39" s="60">
        <f>IF(AND(COUNT($A39),'from RC spring'!E$6&gt;0),IFERROR(MATCH($A39,'from RC spring'!E$7:E$24,0),"dnc"),"")</f>
        <v>6</v>
      </c>
      <c r="H39" s="60">
        <f>IF(AND(COUNT($A39),'from RC spring'!F$6&gt;0),IFERROR(MATCH($A39,'from RC spring'!F$7:F$24,0),"dnc"),"")</f>
        <v>5</v>
      </c>
      <c r="I39" s="60" t="str">
        <f>IF(AND(COUNT($A39),'from RC spring'!G$6&gt;0),IFERROR(MATCH($A39,'from RC spring'!G$7:G$24,0),"dnc"),"")</f>
        <v/>
      </c>
      <c r="J39" s="60" t="str">
        <f>IF(AND(COUNT($A39),'from RC spring'!H$6&gt;0),IFERROR(MATCH($A39,'from RC spring'!H$7:H$24,0),"dnc"),"")</f>
        <v>dnc</v>
      </c>
      <c r="K39" s="60" t="str">
        <f>IF(AND(COUNT($A39),'from RC spring'!I$6&gt;0),IFERROR(MATCH($A39,'from RC spring'!I$7:I$24,0),"dnc"),"")</f>
        <v>dnc</v>
      </c>
      <c r="L39" s="60" t="str">
        <f>IF(AND(COUNT($A39),'from RC spring'!J$6&gt;0),IFERROR(MATCH($A39,'from RC spring'!J$7:J$24,0),"dnc"),"")</f>
        <v>dnc</v>
      </c>
      <c r="M39" s="60" t="str">
        <f>IF(AND(COUNT($A39),'from RC spring'!K$6&gt;0),IFERROR(MATCH($A39,'from RC spring'!K$7:K$24,0),"dnc"),"")</f>
        <v>dnc</v>
      </c>
      <c r="N39" s="60" t="str">
        <f>IF(AND(COUNT($A39),'from RC spring'!L$6&gt;0),IFERROR(MATCH($A39,'from RC spring'!L$7:L$24,0),"dnc"),"")</f>
        <v>dnc</v>
      </c>
      <c r="O39" s="60" t="str">
        <f>IF(AND(COUNT($A39),'from RC spring'!M$6&gt;0),IFERROR(MATCH($A39,'from RC spring'!M$7:M$24,0),"dnc"),"")</f>
        <v/>
      </c>
      <c r="P39" s="60" t="str">
        <f>IF(AND(COUNT($A39),'from RC spring'!N$6&gt;0),IFERROR(MATCH($A39,'from RC spring'!N$7:N$24,0),"dnc"),"")</f>
        <v/>
      </c>
      <c r="Q39" s="60" t="str">
        <f>IF(AND(COUNT($A39),'from RC spring'!O$6&gt;0),IFERROR(MATCH($A39,'from RC spring'!O$7:O$24,0),"dnc"),"")</f>
        <v/>
      </c>
      <c r="R39" s="60" t="str">
        <f>IF(AND(COUNT($A39),'from RC spring'!P$6&gt;0),IFERROR(MATCH($A39,'from RC spring'!P$7:P$24,0),"dnc"),"")</f>
        <v/>
      </c>
      <c r="S39" s="60" t="str">
        <f>IF(AND(COUNT($A39),'from RC spring'!Q$6&gt;0),IFERROR(MATCH($A39,'from RC spring'!Q$7:Q$24,0),"dnc"),"")</f>
        <v/>
      </c>
      <c r="T39" s="60" t="str">
        <f>IF(AND(COUNT($A39),'from RC spring'!R$6&gt;0),IFERROR(MATCH($A39,'from RC spring'!R$7:R$24,0),"dnc"),"")</f>
        <v/>
      </c>
      <c r="U39" s="60" t="str">
        <f>IF(AND(COUNT($A39),'from RC spring'!S$6&gt;0),IFERROR(MATCH($A39,'from RC spring'!S$7:S$24,0),"dnc"),"")</f>
        <v/>
      </c>
      <c r="V39" t="str">
        <f t="shared" si="0"/>
        <v>Paradox</v>
      </c>
    </row>
    <row r="40" spans="1:22" ht="13.6" thickBot="1">
      <c r="A40" s="87">
        <v>667</v>
      </c>
      <c r="B40" s="79" t="s">
        <v>203</v>
      </c>
      <c r="C40" s="80" t="s">
        <v>230</v>
      </c>
      <c r="D40" s="60">
        <f>IF(AND(COUNT($A40),'from RC spring'!B$6&gt;0),IFERROR(MATCH($A40,'from RC spring'!B$7:B$24,0),"dnc"),"")</f>
        <v>2</v>
      </c>
      <c r="E40" s="60">
        <f>IF(AND(COUNT($A40),'from RC spring'!C$6&gt;0),IFERROR(MATCH($A40,'from RC spring'!C$7:C$24,0),"dnc"),"")</f>
        <v>2</v>
      </c>
      <c r="F40" s="60" t="str">
        <f>IF(AND(COUNT($A40),'from RC spring'!D$6&gt;0),IFERROR(MATCH($A40,'from RC spring'!D$7:D$24,0),"dnc"),"")</f>
        <v/>
      </c>
      <c r="G40" s="60">
        <f>IF(AND(COUNT($A40),'from RC spring'!E$6&gt;0),IFERROR(MATCH($A40,'from RC spring'!E$7:E$24,0),"dnc"),"")</f>
        <v>8</v>
      </c>
      <c r="H40" s="60">
        <f>IF(AND(COUNT($A40),'from RC spring'!F$6&gt;0),IFERROR(MATCH($A40,'from RC spring'!F$7:F$24,0),"dnc"),"")</f>
        <v>7</v>
      </c>
      <c r="I40" s="60" t="str">
        <f>IF(AND(COUNT($A40),'from RC spring'!G$6&gt;0),IFERROR(MATCH($A40,'from RC spring'!G$7:G$24,0),"dnc"),"")</f>
        <v/>
      </c>
      <c r="J40" s="60">
        <f>IF(AND(COUNT($A40),'from RC spring'!H$6&gt;0),IFERROR(MATCH($A40,'from RC spring'!H$7:H$24,0),"dnc"),"")</f>
        <v>4</v>
      </c>
      <c r="K40" s="60">
        <f>IF(AND(COUNT($A40),'from RC spring'!I$6&gt;0),IFERROR(MATCH($A40,'from RC spring'!I$7:I$24,0),"dnc"),"")</f>
        <v>3</v>
      </c>
      <c r="L40" s="60">
        <f>IF(AND(COUNT($A40),'from RC spring'!J$6&gt;0),IFERROR(MATCH($A40,'from RC spring'!J$7:J$24,0),"dnc"),"")</f>
        <v>2</v>
      </c>
      <c r="M40" s="60">
        <f>IF(AND(COUNT($A40),'from RC spring'!K$6&gt;0),IFERROR(MATCH($A40,'from RC spring'!K$7:K$24,0),"dnc"),"")</f>
        <v>2</v>
      </c>
      <c r="N40" s="60">
        <f>IF(AND(COUNT($A40),'from RC spring'!L$6&gt;0),IFERROR(MATCH($A40,'from RC spring'!L$7:L$24,0),"dnc"),"")</f>
        <v>1</v>
      </c>
      <c r="O40" s="60" t="str">
        <f>IF(AND(COUNT($A40),'from RC spring'!M$6&gt;0),IFERROR(MATCH($A40,'from RC spring'!M$7:M$24,0),"dnc"),"")</f>
        <v/>
      </c>
      <c r="P40" s="60" t="str">
        <f>IF(AND(COUNT($A40),'from RC spring'!N$6&gt;0),IFERROR(MATCH($A40,'from RC spring'!N$7:N$24,0),"dnc"),"")</f>
        <v/>
      </c>
      <c r="Q40" s="60" t="str">
        <f>IF(AND(COUNT($A40),'from RC spring'!O$6&gt;0),IFERROR(MATCH($A40,'from RC spring'!O$7:O$24,0),"dnc"),"")</f>
        <v/>
      </c>
      <c r="R40" s="60" t="str">
        <f>IF(AND(COUNT($A40),'from RC spring'!P$6&gt;0),IFERROR(MATCH($A40,'from RC spring'!P$7:P$24,0),"dnc"),"")</f>
        <v/>
      </c>
      <c r="S40" s="60" t="str">
        <f>IF(AND(COUNT($A40),'from RC spring'!Q$6&gt;0),IFERROR(MATCH($A40,'from RC spring'!Q$7:Q$24,0),"dnc"),"")</f>
        <v/>
      </c>
      <c r="T40" s="60" t="str">
        <f>IF(AND(COUNT($A40),'from RC spring'!R$6&gt;0),IFERROR(MATCH($A40,'from RC spring'!R$7:R$24,0),"dnc"),"")</f>
        <v/>
      </c>
      <c r="U40" s="60" t="str">
        <f>IF(AND(COUNT($A40),'from RC spring'!S$6&gt;0),IFERROR(MATCH($A40,'from RC spring'!S$7:S$24,0),"dnc"),"")</f>
        <v/>
      </c>
      <c r="V40" t="str">
        <f t="shared" si="0"/>
        <v>Pressure</v>
      </c>
    </row>
    <row r="41" spans="1:22" ht="13.6" thickBot="1">
      <c r="A41" s="87">
        <v>584</v>
      </c>
      <c r="B41" s="81" t="s">
        <v>198</v>
      </c>
      <c r="C41" s="82" t="s">
        <v>38</v>
      </c>
      <c r="D41" s="60" t="str">
        <f>IF(AND(COUNT($A41),'from RC spring'!B$6&gt;0),IFERROR(MATCH($A41,'from RC spring'!B$7:B$24,0),"dnc"),"")</f>
        <v>dnc</v>
      </c>
      <c r="E41" s="60" t="str">
        <f>IF(AND(COUNT($A41),'from RC spring'!C$6&gt;0),IFERROR(MATCH($A41,'from RC spring'!C$7:C$24,0),"dnc"),"")</f>
        <v>dnc</v>
      </c>
      <c r="F41" s="60" t="str">
        <f>IF(AND(COUNT($A41),'from RC spring'!D$6&gt;0),IFERROR(MATCH($A41,'from RC spring'!D$7:D$24,0),"dnc"),"")</f>
        <v/>
      </c>
      <c r="G41" s="60">
        <f>IF(AND(COUNT($A41),'from RC spring'!E$6&gt;0),IFERROR(MATCH($A41,'from RC spring'!E$7:E$24,0),"dnc"),"")</f>
        <v>5</v>
      </c>
      <c r="H41" s="60">
        <f>IF(AND(COUNT($A41),'from RC spring'!F$6&gt;0),IFERROR(MATCH($A41,'from RC spring'!F$7:F$24,0),"dnc"),"")</f>
        <v>3</v>
      </c>
      <c r="I41" s="60" t="str">
        <f>IF(AND(COUNT($A41),'from RC spring'!G$6&gt;0),IFERROR(MATCH($A41,'from RC spring'!G$7:G$24,0),"dnc"),"")</f>
        <v/>
      </c>
      <c r="J41" s="60">
        <f>IF(AND(COUNT($A41),'from RC spring'!H$6&gt;0),IFERROR(MATCH($A41,'from RC spring'!H$7:H$24,0),"dnc"),"")</f>
        <v>1</v>
      </c>
      <c r="K41" s="60">
        <f>IF(AND(COUNT($A41),'from RC spring'!I$6&gt;0),IFERROR(MATCH($A41,'from RC spring'!I$7:I$24,0),"dnc"),"")</f>
        <v>2</v>
      </c>
      <c r="L41" s="60">
        <f>IF(AND(COUNT($A41),'from RC spring'!J$6&gt;0),IFERROR(MATCH($A41,'from RC spring'!J$7:J$24,0),"dnc"),"")</f>
        <v>5</v>
      </c>
      <c r="M41" s="60">
        <f>IF(AND(COUNT($A41),'from RC spring'!K$6&gt;0),IFERROR(MATCH($A41,'from RC spring'!K$7:K$24,0),"dnc"),"")</f>
        <v>1</v>
      </c>
      <c r="N41" s="60">
        <f>IF(AND(COUNT($A41),'from RC spring'!L$6&gt;0),IFERROR(MATCH($A41,'from RC spring'!L$7:L$24,0),"dnc"),"")</f>
        <v>6</v>
      </c>
      <c r="O41" s="60" t="str">
        <f>IF(AND(COUNT($A41),'from RC spring'!M$6&gt;0),IFERROR(MATCH($A41,'from RC spring'!M$7:M$24,0),"dnc"),"")</f>
        <v/>
      </c>
      <c r="P41" s="60" t="str">
        <f>IF(AND(COUNT($A41),'from RC spring'!N$6&gt;0),IFERROR(MATCH($A41,'from RC spring'!N$7:N$24,0),"dnc"),"")</f>
        <v/>
      </c>
      <c r="Q41" s="60" t="str">
        <f>IF(AND(COUNT($A41),'from RC spring'!O$6&gt;0),IFERROR(MATCH($A41,'from RC spring'!O$7:O$24,0),"dnc"),"")</f>
        <v/>
      </c>
      <c r="R41" s="60" t="str">
        <f>IF(AND(COUNT($A41),'from RC spring'!P$6&gt;0),IFERROR(MATCH($A41,'from RC spring'!P$7:P$24,0),"dnc"),"")</f>
        <v/>
      </c>
      <c r="S41" s="60" t="str">
        <f>IF(AND(COUNT($A41),'from RC spring'!Q$6&gt;0),IFERROR(MATCH($A41,'from RC spring'!Q$7:Q$24,0),"dnc"),"")</f>
        <v/>
      </c>
      <c r="T41" s="60" t="str">
        <f>IF(AND(COUNT($A41),'from RC spring'!R$6&gt;0),IFERROR(MATCH($A41,'from RC spring'!R$7:R$24,0),"dnc"),"")</f>
        <v/>
      </c>
      <c r="U41" s="60" t="str">
        <f>IF(AND(COUNT($A41),'from RC spring'!S$6&gt;0),IFERROR(MATCH($A41,'from RC spring'!S$7:S$24,0),"dnc"),"")</f>
        <v/>
      </c>
      <c r="V41" t="str">
        <f t="shared" si="0"/>
        <v>He's Baaack!</v>
      </c>
    </row>
    <row r="42" spans="1:22" ht="13.6" thickBot="1">
      <c r="A42" s="93">
        <v>175</v>
      </c>
      <c r="B42" s="94" t="s">
        <v>10</v>
      </c>
      <c r="C42" s="95" t="s">
        <v>41</v>
      </c>
      <c r="D42" s="60" t="str">
        <f>IF(AND(COUNT($A42),'from RC spring'!B$6&gt;0),IFERROR(MATCH($A42,'from RC spring'!B$7:B$24,0),"dnc"),"")</f>
        <v>dnc</v>
      </c>
      <c r="E42" s="60" t="str">
        <f>IF(AND(COUNT($A42),'from RC spring'!C$6&gt;0),IFERROR(MATCH($A42,'from RC spring'!C$7:C$24,0),"dnc"),"")</f>
        <v>dnc</v>
      </c>
      <c r="F42" s="60" t="str">
        <f>IF(AND(COUNT($A42),'from RC spring'!D$6&gt;0),IFERROR(MATCH($A42,'from RC spring'!D$7:D$24,0),"dnc"),"")</f>
        <v/>
      </c>
      <c r="G42" s="60">
        <f>IF(AND(COUNT($A42),'from RC spring'!E$6&gt;0),IFERROR(MATCH($A42,'from RC spring'!E$7:E$24,0),"dnc"),"")</f>
        <v>9</v>
      </c>
      <c r="H42" s="60">
        <f>IF(AND(COUNT($A42),'from RC spring'!F$6&gt;0),IFERROR(MATCH($A42,'from RC spring'!F$7:F$24,0),"dnc"),"")</f>
        <v>10</v>
      </c>
      <c r="I42" s="60" t="str">
        <f>IF(AND(COUNT($A42),'from RC spring'!G$6&gt;0),IFERROR(MATCH($A42,'from RC spring'!G$7:G$24,0),"dnc"),"")</f>
        <v/>
      </c>
      <c r="J42" s="60">
        <f>IF(AND(COUNT($A42),'from RC spring'!H$6&gt;0),IFERROR(MATCH($A42,'from RC spring'!H$7:H$24,0),"dnc"),"")</f>
        <v>8</v>
      </c>
      <c r="K42" s="60">
        <f>IF(AND(COUNT($A42),'from RC spring'!I$6&gt;0),IFERROR(MATCH($A42,'from RC spring'!I$7:I$24,0),"dnc"),"")</f>
        <v>7</v>
      </c>
      <c r="L42" s="60">
        <f>IF(AND(COUNT($A42),'from RC spring'!J$6&gt;0),IFERROR(MATCH($A42,'from RC spring'!J$7:J$24,0),"dnc"),"")</f>
        <v>9</v>
      </c>
      <c r="M42" s="60">
        <f>IF(AND(COUNT($A42),'from RC spring'!K$6&gt;0),IFERROR(MATCH($A42,'from RC spring'!K$7:K$24,0),"dnc"),"")</f>
        <v>7</v>
      </c>
      <c r="N42" s="60">
        <f>IF(AND(COUNT($A42),'from RC spring'!L$6&gt;0),IFERROR(MATCH($A42,'from RC spring'!L$7:L$24,0),"dnc"),"")</f>
        <v>9</v>
      </c>
      <c r="O42" s="60" t="str">
        <f>IF(AND(COUNT($A42),'from RC spring'!M$6&gt;0),IFERROR(MATCH($A42,'from RC spring'!M$7:M$24,0),"dnc"),"")</f>
        <v/>
      </c>
      <c r="P42" s="60" t="str">
        <f>IF(AND(COUNT($A42),'from RC spring'!N$6&gt;0),IFERROR(MATCH($A42,'from RC spring'!N$7:N$24,0),"dnc"),"")</f>
        <v/>
      </c>
      <c r="Q42" s="60" t="str">
        <f>IF(AND(COUNT($A42),'from RC spring'!O$6&gt;0),IFERROR(MATCH($A42,'from RC spring'!O$7:O$24,0),"dnc"),"")</f>
        <v/>
      </c>
      <c r="R42" s="60" t="str">
        <f>IF(AND(COUNT($A42),'from RC spring'!P$6&gt;0),IFERROR(MATCH($A42,'from RC spring'!P$7:P$24,0),"dnc"),"")</f>
        <v/>
      </c>
      <c r="S42" s="60" t="str">
        <f>IF(AND(COUNT($A42),'from RC spring'!Q$6&gt;0),IFERROR(MATCH($A42,'from RC spring'!Q$7:Q$24,0),"dnc"),"")</f>
        <v/>
      </c>
      <c r="T42" s="60" t="str">
        <f>IF(AND(COUNT($A42),'from RC spring'!R$6&gt;0),IFERROR(MATCH($A42,'from RC spring'!R$7:R$24,0),"dnc"),"")</f>
        <v/>
      </c>
      <c r="U42" s="60" t="str">
        <f>IF(AND(COUNT($A42),'from RC spring'!S$6&gt;0),IFERROR(MATCH($A42,'from RC spring'!S$7:S$24,0),"dnc"),"")</f>
        <v/>
      </c>
      <c r="V42" t="str">
        <f t="shared" si="0"/>
        <v>Over the Edge</v>
      </c>
    </row>
    <row r="43" spans="1:22" ht="13.6" thickBot="1">
      <c r="A43" s="87">
        <v>82</v>
      </c>
      <c r="B43" s="81" t="s">
        <v>220</v>
      </c>
      <c r="C43" s="82" t="s">
        <v>86</v>
      </c>
      <c r="D43" s="60" t="str">
        <f>IF(AND(COUNT($A43),'from RC spring'!B$6&gt;0),IFERROR(MATCH($A43,'from RC spring'!B$7:B$24,0),"dnc"),"")</f>
        <v>dnc</v>
      </c>
      <c r="E43" s="60" t="str">
        <f>IF(AND(COUNT($A43),'from RC spring'!C$6&gt;0),IFERROR(MATCH($A43,'from RC spring'!C$7:C$24,0),"dnc"),"")</f>
        <v>dnc</v>
      </c>
      <c r="F43" s="60" t="str">
        <f>IF(AND(COUNT($A43),'from RC spring'!D$6&gt;0),IFERROR(MATCH($A43,'from RC spring'!D$7:D$24,0),"dnc"),"")</f>
        <v/>
      </c>
      <c r="G43" s="60">
        <f>IF(AND(COUNT($A43),'from RC spring'!E$6&gt;0),IFERROR(MATCH($A43,'from RC spring'!E$7:E$24,0),"dnc"),"")</f>
        <v>4</v>
      </c>
      <c r="H43" s="60">
        <f>IF(AND(COUNT($A43),'from RC spring'!F$6&gt;0),IFERROR(MATCH($A43,'from RC spring'!F$7:F$24,0),"dnc"),"")</f>
        <v>6</v>
      </c>
      <c r="I43" s="60" t="str">
        <f>IF(AND(COUNT($A43),'from RC spring'!G$6&gt;0),IFERROR(MATCH($A43,'from RC spring'!G$7:G$24,0),"dnc"),"")</f>
        <v/>
      </c>
      <c r="J43" s="60">
        <f>IF(AND(COUNT($A43),'from RC spring'!H$6&gt;0),IFERROR(MATCH($A43,'from RC spring'!H$7:H$24,0),"dnc"),"")</f>
        <v>6</v>
      </c>
      <c r="K43" s="60">
        <f>IF(AND(COUNT($A43),'from RC spring'!I$6&gt;0),IFERROR(MATCH($A43,'from RC spring'!I$7:I$24,0),"dnc"),"")</f>
        <v>6</v>
      </c>
      <c r="L43" s="60">
        <f>IF(AND(COUNT($A43),'from RC spring'!J$6&gt;0),IFERROR(MATCH($A43,'from RC spring'!J$7:J$24,0),"dnc"),"")</f>
        <v>6</v>
      </c>
      <c r="M43" s="60">
        <f>IF(AND(COUNT($A43),'from RC spring'!K$6&gt;0),IFERROR(MATCH($A43,'from RC spring'!K$7:K$24,0),"dnc"),"")</f>
        <v>6</v>
      </c>
      <c r="N43" s="60">
        <f>IF(AND(COUNT($A43),'from RC spring'!L$6&gt;0),IFERROR(MATCH($A43,'from RC spring'!L$7:L$24,0),"dnc"),"")</f>
        <v>2</v>
      </c>
      <c r="O43" s="60" t="str">
        <f>IF(AND(COUNT($A43),'from RC spring'!M$6&gt;0),IFERROR(MATCH($A43,'from RC spring'!M$7:M$24,0),"dnc"),"")</f>
        <v/>
      </c>
      <c r="P43" s="60" t="str">
        <f>IF(AND(COUNT($A43),'from RC spring'!N$6&gt;0),IFERROR(MATCH($A43,'from RC spring'!N$7:N$24,0),"dnc"),"")</f>
        <v/>
      </c>
      <c r="Q43" s="60" t="str">
        <f>IF(AND(COUNT($A43),'from RC spring'!O$6&gt;0),IFERROR(MATCH($A43,'from RC spring'!O$7:O$24,0),"dnc"),"")</f>
        <v/>
      </c>
      <c r="R43" s="60" t="str">
        <f>IF(AND(COUNT($A43),'from RC spring'!P$6&gt;0),IFERROR(MATCH($A43,'from RC spring'!P$7:P$24,0),"dnc"),"")</f>
        <v/>
      </c>
      <c r="S43" s="60" t="str">
        <f>IF(AND(COUNT($A43),'from RC spring'!Q$6&gt;0),IFERROR(MATCH($A43,'from RC spring'!Q$7:Q$24,0),"dnc"),"")</f>
        <v/>
      </c>
      <c r="T43" s="60" t="str">
        <f>IF(AND(COUNT($A43),'from RC spring'!R$6&gt;0),IFERROR(MATCH($A43,'from RC spring'!R$7:R$24,0),"dnc"),"")</f>
        <v/>
      </c>
      <c r="U43" s="60" t="str">
        <f>IF(AND(COUNT($A43),'from RC spring'!S$6&gt;0),IFERROR(MATCH($A43,'from RC spring'!S$7:S$24,0),"dnc"),"")</f>
        <v/>
      </c>
      <c r="V43" t="str">
        <f t="shared" si="0"/>
        <v>Blues Power</v>
      </c>
    </row>
    <row r="44" spans="1:22" ht="13.6" thickBot="1">
      <c r="A44" s="87">
        <v>588</v>
      </c>
      <c r="B44" s="81" t="s">
        <v>30</v>
      </c>
      <c r="C44" s="82" t="s">
        <v>46</v>
      </c>
      <c r="D44" s="60" t="s">
        <v>260</v>
      </c>
      <c r="E44" s="60" t="s">
        <v>260</v>
      </c>
      <c r="F44" s="60" t="str">
        <f>IF(AND(COUNT($A44),'from RC spring'!D$6&gt;0),IFERROR(MATCH($A44,'from RC spring'!D$7:D$24,0),"dnc"),"")</f>
        <v/>
      </c>
      <c r="G44" s="60" t="s">
        <v>260</v>
      </c>
      <c r="H44" s="60" t="s">
        <v>260</v>
      </c>
      <c r="I44" s="60" t="str">
        <f>IF(AND(COUNT($A44),'from RC spring'!G$6&gt;0),IFERROR(MATCH($A44,'from RC spring'!G$7:G$24,0),"dnc"),"")</f>
        <v/>
      </c>
      <c r="J44" s="60" t="s">
        <v>260</v>
      </c>
      <c r="K44" s="60" t="s">
        <v>260</v>
      </c>
      <c r="L44" s="60" t="s">
        <v>260</v>
      </c>
      <c r="M44" s="60" t="s">
        <v>260</v>
      </c>
      <c r="N44" s="60" t="s">
        <v>260</v>
      </c>
      <c r="O44" s="60" t="str">
        <f>IF(AND(COUNT($A44),'from RC spring'!M$6&gt;0),IFERROR(MATCH($A44,'from RC spring'!M$7:M$24,0),"dnc"),"")</f>
        <v/>
      </c>
      <c r="P44" s="60" t="str">
        <f>IF(AND(COUNT($A44),'from RC spring'!N$6&gt;0),IFERROR(MATCH($A44,'from RC spring'!N$7:N$24,0),"dnc"),"")</f>
        <v/>
      </c>
      <c r="Q44" s="60" t="str">
        <f>IF(AND(COUNT($A44),'from RC spring'!O$6&gt;0),IFERROR(MATCH($A44,'from RC spring'!O$7:O$24,0),"dnc"),"")</f>
        <v/>
      </c>
      <c r="R44" s="60" t="str">
        <f>IF(AND(COUNT($A44),'from RC spring'!P$6&gt;0),IFERROR(MATCH($A44,'from RC spring'!P$7:P$24,0),"dnc"),"")</f>
        <v/>
      </c>
      <c r="S44" s="60" t="str">
        <f>IF(AND(COUNT($A44),'from RC spring'!Q$6&gt;0),IFERROR(MATCH($A44,'from RC spring'!Q$7:Q$24,0),"dnc"),"")</f>
        <v/>
      </c>
      <c r="T44" s="60" t="str">
        <f>IF(AND(COUNT($A44),'from RC spring'!R$6&gt;0),IFERROR(MATCH($A44,'from RC spring'!R$7:R$24,0),"dnc"),"")</f>
        <v/>
      </c>
      <c r="U44" s="60" t="str">
        <f>IF(AND(COUNT($A44),'from RC spring'!S$6&gt;0),IFERROR(MATCH($A44,'from RC spring'!S$7:S$24,0),"dnc"),"")</f>
        <v/>
      </c>
      <c r="V44" t="str">
        <f t="shared" si="0"/>
        <v>Gallant Fox</v>
      </c>
    </row>
    <row r="45" spans="1:22" ht="13.6" thickBot="1">
      <c r="A45" s="101">
        <v>1325</v>
      </c>
      <c r="B45" s="101" t="s">
        <v>222</v>
      </c>
      <c r="C45" s="101" t="s">
        <v>221</v>
      </c>
      <c r="D45" s="60" t="str">
        <f>IF(AND(COUNT($A45),'from RC spring'!B$6&gt;0),IFERROR(MATCH($A45,'from RC spring'!B$7:B$24,0),"dnc"),"")</f>
        <v>dnc</v>
      </c>
      <c r="E45" s="60" t="str">
        <f>IF(AND(COUNT($A45),'from RC spring'!C$6&gt;0),IFERROR(MATCH($A45,'from RC spring'!C$7:C$24,0),"dnc"),"")</f>
        <v>dnc</v>
      </c>
      <c r="F45" s="60" t="str">
        <f>IF(AND(COUNT($A45),'from RC spring'!D$6&gt;0),IFERROR(MATCH($A45,'from RC spring'!D$7:D$24,0),"dnc"),"")</f>
        <v/>
      </c>
      <c r="G45" s="60" t="str">
        <f>IF(AND(COUNT($A45),'from RC spring'!E$6&gt;0),IFERROR(MATCH($A45,'from RC spring'!E$7:E$24,0),"dnc"),"")</f>
        <v>dnc</v>
      </c>
      <c r="H45" s="60" t="str">
        <f>IF(AND(COUNT($A45),'from RC spring'!F$6&gt;0),IFERROR(MATCH($A45,'from RC spring'!F$7:F$24,0),"dnc"),"")</f>
        <v>dnc</v>
      </c>
      <c r="I45" s="60" t="str">
        <f>IF(AND(COUNT($A45),'from RC spring'!G$6&gt;0),IFERROR(MATCH($A45,'from RC spring'!G$7:G$24,0),"dnc"),"")</f>
        <v/>
      </c>
      <c r="J45" s="60" t="str">
        <f>IF(AND(COUNT($A45),'from RC spring'!H$6&gt;0),IFERROR(MATCH($A45,'from RC spring'!H$7:H$24,0),"dnc"),"")</f>
        <v>dnc</v>
      </c>
      <c r="K45" s="60" t="str">
        <f>IF(AND(COUNT($A45),'from RC spring'!I$6&gt;0),IFERROR(MATCH($A45,'from RC spring'!I$7:I$24,0),"dnc"),"")</f>
        <v>dnc</v>
      </c>
      <c r="L45" s="60" t="str">
        <f>IF(AND(COUNT($A45),'from RC spring'!J$6&gt;0),IFERROR(MATCH($A45,'from RC spring'!J$7:J$24,0),"dnc"),"")</f>
        <v>dnc</v>
      </c>
      <c r="M45" s="60" t="str">
        <f>IF(AND(COUNT($A45),'from RC spring'!K$6&gt;0),IFERROR(MATCH($A45,'from RC spring'!K$7:K$24,0),"dnc"),"")</f>
        <v>dnc</v>
      </c>
      <c r="N45" s="60" t="str">
        <f>IF(AND(COUNT($A45),'from RC spring'!L$6&gt;0),IFERROR(MATCH($A45,'from RC spring'!L$7:L$24,0),"dnc"),"")</f>
        <v>dnc</v>
      </c>
      <c r="O45" s="60" t="str">
        <f>IF(AND(COUNT($A45),'from RC spring'!M$6&gt;0),IFERROR(MATCH($A45,'from RC spring'!M$7:M$24,0),"dnc"),"")</f>
        <v/>
      </c>
      <c r="P45" s="60" t="str">
        <f>IF(AND(COUNT($A45),'from RC spring'!N$6&gt;0),IFERROR(MATCH($A45,'from RC spring'!N$7:N$24,0),"dnc"),"")</f>
        <v/>
      </c>
      <c r="Q45" s="60" t="str">
        <f>IF(AND(COUNT($A45),'from RC spring'!O$6&gt;0),IFERROR(MATCH($A45,'from RC spring'!O$7:O$24,0),"dnc"),"")</f>
        <v/>
      </c>
      <c r="R45" s="60" t="str">
        <f>IF(AND(COUNT($A45),'from RC spring'!P$6&gt;0),IFERROR(MATCH($A45,'from RC spring'!P$7:P$24,0),"dnc"),"")</f>
        <v/>
      </c>
      <c r="S45" s="60" t="str">
        <f>IF(AND(COUNT($A45),'from RC spring'!Q$6&gt;0),IFERROR(MATCH($A45,'from RC spring'!Q$7:Q$24,0),"dnc"),"")</f>
        <v/>
      </c>
      <c r="T45" s="60" t="str">
        <f>IF(AND(COUNT($A45),'from RC spring'!R$6&gt;0),IFERROR(MATCH($A45,'from RC spring'!R$7:R$24,0),"dnc"),"")</f>
        <v/>
      </c>
      <c r="U45" s="60" t="str">
        <f>IF(AND(COUNT($A45),'from RC spring'!S$6&gt;0),IFERROR(MATCH($A45,'from RC spring'!S$7:S$24,0),"dnc"),"")</f>
        <v/>
      </c>
      <c r="V45" t="str">
        <f t="shared" si="0"/>
        <v>Bad Dog</v>
      </c>
    </row>
    <row r="46" spans="1:22" ht="13.6" thickBot="1">
      <c r="A46" s="88"/>
      <c r="B46" s="106"/>
      <c r="C46" s="107"/>
      <c r="D46" s="60" t="str">
        <f>IF(AND(COUNT($A46),'from RC spring'!B$6&gt;0),IFERROR(MATCH($A46,'from RC spring'!B$7:B$24,0),"dnc"),"")</f>
        <v/>
      </c>
      <c r="E46" s="60" t="str">
        <f>IF(AND(COUNT($A46),'from RC spring'!C$6&gt;0),IFERROR(MATCH($A46,'from RC spring'!C$7:C$24,0),"dnc"),"")</f>
        <v/>
      </c>
      <c r="F46" s="60" t="str">
        <f>IF(AND(COUNT($A46),'from RC spring'!D$6&gt;0),IFERROR(MATCH($A46,'from RC spring'!D$7:D$24,0),"dnc"),"")</f>
        <v/>
      </c>
      <c r="G46" s="60" t="str">
        <f>IF(AND(COUNT($A46),'from RC spring'!E$6&gt;0),IFERROR(MATCH($A46,'from RC spring'!E$7:E$24,0),"dnc"),"")</f>
        <v/>
      </c>
      <c r="H46" s="60" t="str">
        <f>IF(AND(COUNT($A46),'from RC spring'!F$6&gt;0),IFERROR(MATCH($A46,'from RC spring'!F$7:F$24,0),"dnc"),"")</f>
        <v/>
      </c>
      <c r="I46" s="60" t="str">
        <f>IF(AND(COUNT($A46),'from RC spring'!G$6&gt;0),IFERROR(MATCH($A46,'from RC spring'!G$7:G$24,0),"dnc"),"")</f>
        <v/>
      </c>
      <c r="J46" s="60" t="str">
        <f>IF(AND(COUNT($A46),'from RC spring'!H$6&gt;0),IFERROR(MATCH($A46,'from RC spring'!H$7:H$24,0),"dnc"),"")</f>
        <v/>
      </c>
      <c r="K46" s="60" t="str">
        <f>IF(AND(COUNT($A46),'from RC spring'!I$6&gt;0),IFERROR(MATCH($A46,'from RC spring'!I$7:I$24,0),"dnc"),"")</f>
        <v/>
      </c>
      <c r="L46" s="60" t="str">
        <f>IF(AND(COUNT($A46),'from RC spring'!J$6&gt;0),IFERROR(MATCH($A46,'from RC spring'!J$7:J$24,0),"dnc"),"")</f>
        <v/>
      </c>
      <c r="M46" s="60" t="str">
        <f>IF(AND(COUNT($A46),'from RC spring'!K$6&gt;0),IFERROR(MATCH($A46,'from RC spring'!K$7:K$24,0),"dnc"),"")</f>
        <v/>
      </c>
      <c r="N46" s="60" t="str">
        <f>IF(AND(COUNT($A46),'from RC spring'!L$6&gt;0),IFERROR(MATCH($A46,'from RC spring'!L$7:L$24,0),"dnc"),"")</f>
        <v/>
      </c>
      <c r="O46" s="60" t="str">
        <f>IF(AND(COUNT($A46),'from RC spring'!M$6&gt;0),IFERROR(MATCH($A46,'from RC spring'!M$7:M$24,0),"dnc"),"")</f>
        <v/>
      </c>
      <c r="P46" s="60" t="str">
        <f>IF(AND(COUNT($A46),'from RC spring'!N$6&gt;0),IFERROR(MATCH($A46,'from RC spring'!N$7:N$24,0),"dnc"),"")</f>
        <v/>
      </c>
      <c r="Q46" s="60" t="str">
        <f>IF(AND(COUNT($A46),'from RC spring'!O$6&gt;0),IFERROR(MATCH($A46,'from RC spring'!O$7:O$24,0),"dnc"),"")</f>
        <v/>
      </c>
      <c r="R46" s="60" t="str">
        <f>IF(AND(COUNT($A46),'from RC spring'!P$6&gt;0),IFERROR(MATCH($A46,'from RC spring'!P$7:P$24,0),"dnc"),"")</f>
        <v/>
      </c>
      <c r="S46" s="60" t="str">
        <f>IF(AND(COUNT($A46),'from RC spring'!Q$6&gt;0),IFERROR(MATCH($A46,'from RC spring'!Q$7:Q$24,0),"dnc"),"")</f>
        <v/>
      </c>
      <c r="T46" s="60" t="str">
        <f>IF(AND(COUNT($A46),'from RC spring'!R$6&gt;0),IFERROR(MATCH($A46,'from RC spring'!R$7:R$24,0),"dnc"),"")</f>
        <v/>
      </c>
      <c r="U46" s="60" t="str">
        <f>IF(AND(COUNT($A46),'from RC spring'!S$6&gt;0),IFERROR(MATCH($A46,'from RC spring'!S$7:S$24,0),"dnc"),"")</f>
        <v/>
      </c>
      <c r="V46" t="str">
        <f t="shared" si="0"/>
        <v/>
      </c>
    </row>
    <row r="47" spans="1:22" ht="13.6" thickBot="1">
      <c r="A47" s="87"/>
      <c r="B47" s="79"/>
      <c r="C47" s="80"/>
      <c r="D47" s="60" t="str">
        <f>IF(AND(COUNT($A47),'from RC spring'!B$6&gt;0),IFERROR(MATCH($A47,'from RC spring'!B$7:B$24,0),"dnc"),"")</f>
        <v/>
      </c>
      <c r="E47" s="60" t="str">
        <f>IF(AND(COUNT($A47),'from RC spring'!C$6&gt;0),IFERROR(MATCH($A47,'from RC spring'!C$7:C$24,0),"dnc"),"")</f>
        <v/>
      </c>
      <c r="F47" s="60" t="str">
        <f>IF(AND(COUNT($A47),'from RC spring'!D$6&gt;0),IFERROR(MATCH($A47,'from RC spring'!D$7:D$24,0),"dnc"),"")</f>
        <v/>
      </c>
      <c r="G47" s="60" t="str">
        <f>IF(AND(COUNT($A47),'from RC spring'!E$6&gt;0),IFERROR(MATCH($A47,'from RC spring'!E$7:E$24,0),"dnc"),"")</f>
        <v/>
      </c>
      <c r="H47" s="60" t="str">
        <f>IF(AND(COUNT($A47),'from RC spring'!F$6&gt;0),IFERROR(MATCH($A47,'from RC spring'!F$7:F$24,0),"dnc"),"")</f>
        <v/>
      </c>
      <c r="I47" s="60" t="str">
        <f>IF(AND(COUNT($A47),'from RC spring'!G$6&gt;0),IFERROR(MATCH($A47,'from RC spring'!G$7:G$24,0),"dnc"),"")</f>
        <v/>
      </c>
      <c r="J47" s="60" t="str">
        <f>IF(AND(COUNT($A47),'from RC spring'!H$6&gt;0),IFERROR(MATCH($A47,'from RC spring'!H$7:H$24,0),"dnc"),"")</f>
        <v/>
      </c>
      <c r="K47" s="60" t="str">
        <f>IF(AND(COUNT($A47),'from RC spring'!I$6&gt;0),IFERROR(MATCH($A47,'from RC spring'!I$7:I$24,0),"dnc"),"")</f>
        <v/>
      </c>
      <c r="L47" s="60" t="str">
        <f>IF(AND(COUNT($A47),'from RC spring'!J$6&gt;0),IFERROR(MATCH($A47,'from RC spring'!J$7:J$24,0),"dnc"),"")</f>
        <v/>
      </c>
      <c r="M47" s="60" t="str">
        <f>IF(AND(COUNT($A47),'from RC spring'!K$6&gt;0),IFERROR(MATCH($A47,'from RC spring'!K$7:K$24,0),"dnc"),"")</f>
        <v/>
      </c>
      <c r="N47" s="60" t="str">
        <f>IF(AND(COUNT($A47),'from RC spring'!L$6&gt;0),IFERROR(MATCH($A47,'from RC spring'!L$7:L$24,0),"dnc"),"")</f>
        <v/>
      </c>
      <c r="O47" s="60" t="str">
        <f>IF(AND(COUNT($A47),'from RC spring'!M$6&gt;0),IFERROR(MATCH($A47,'from RC spring'!M$7:M$24,0),"dnc"),"")</f>
        <v/>
      </c>
      <c r="P47" s="60" t="str">
        <f>IF(AND(COUNT($A47),'from RC spring'!N$6&gt;0),IFERROR(MATCH($A47,'from RC spring'!N$7:N$24,0),"dnc"),"")</f>
        <v/>
      </c>
      <c r="Q47" s="60" t="str">
        <f>IF(AND(COUNT($A47),'from RC spring'!O$6&gt;0),IFERROR(MATCH($A47,'from RC spring'!O$7:O$24,0),"dnc"),"")</f>
        <v/>
      </c>
      <c r="R47" s="60" t="str">
        <f>IF(AND(COUNT($A47),'from RC spring'!P$6&gt;0),IFERROR(MATCH($A47,'from RC spring'!P$7:P$24,0),"dnc"),"")</f>
        <v/>
      </c>
      <c r="S47" s="60" t="str">
        <f>IF(AND(COUNT($A47),'from RC spring'!Q$6&gt;0),IFERROR(MATCH($A47,'from RC spring'!Q$7:Q$24,0),"dnc"),"")</f>
        <v/>
      </c>
      <c r="T47" s="60" t="str">
        <f>IF(AND(COUNT($A47),'from RC spring'!R$6&gt;0),IFERROR(MATCH($A47,'from RC spring'!R$7:R$24,0),"dnc"),"")</f>
        <v/>
      </c>
      <c r="U47" s="60" t="str">
        <f>IF(AND(COUNT($A47),'from RC spring'!S$6&gt;0),IFERROR(MATCH($A47,'from RC spring'!S$7:S$24,0),"dnc"),"")</f>
        <v/>
      </c>
      <c r="V47" t="str">
        <f t="shared" si="0"/>
        <v/>
      </c>
    </row>
    <row r="48" spans="1:22" ht="13.6" thickBot="1">
      <c r="A48" s="87"/>
      <c r="B48" s="81"/>
      <c r="C48" s="82"/>
      <c r="D48" s="60" t="str">
        <f>IF(AND(COUNT($A48),'from RC spring'!B$6&gt;0),IFERROR(MATCH($A48,'from RC spring'!B$7:B$24,0),"dnc"),"")</f>
        <v/>
      </c>
      <c r="E48" s="60" t="str">
        <f>IF(AND(COUNT($A48),'from RC spring'!C$6&gt;0),IFERROR(MATCH($A48,'from RC spring'!C$7:C$24,0),"dnc"),"")</f>
        <v/>
      </c>
      <c r="F48" s="60" t="str">
        <f>IF(AND(COUNT($A48),'from RC spring'!D$6&gt;0),IFERROR(MATCH($A48,'from RC spring'!D$7:D$24,0),"dnc"),"")</f>
        <v/>
      </c>
      <c r="G48" s="60" t="str">
        <f>IF(AND(COUNT($A48),'from RC spring'!E$6&gt;0),IFERROR(MATCH($A48,'from RC spring'!E$7:E$24,0),"dnc"),"")</f>
        <v/>
      </c>
      <c r="H48" s="60" t="str">
        <f>IF(AND(COUNT($A48),'from RC spring'!F$6&gt;0),IFERROR(MATCH($A48,'from RC spring'!F$7:F$24,0),"dnc"),"")</f>
        <v/>
      </c>
      <c r="I48" s="60" t="str">
        <f>IF(AND(COUNT($A48),'from RC spring'!G$6&gt;0),IFERROR(MATCH($A48,'from RC spring'!G$7:G$24,0),"dnc"),"")</f>
        <v/>
      </c>
      <c r="J48" s="60" t="str">
        <f>IF(AND(COUNT($A48),'from RC spring'!H$6&gt;0),IFERROR(MATCH($A48,'from RC spring'!H$7:H$24,0),"dnc"),"")</f>
        <v/>
      </c>
      <c r="K48" s="60" t="str">
        <f>IF(AND(COUNT($A48),'from RC spring'!I$6&gt;0),IFERROR(MATCH($A48,'from RC spring'!I$7:I$24,0),"dnc"),"")</f>
        <v/>
      </c>
      <c r="L48" s="60" t="str">
        <f>IF(AND(COUNT($A48),'from RC spring'!J$6&gt;0),IFERROR(MATCH($A48,'from RC spring'!J$7:J$24,0),"dnc"),"")</f>
        <v/>
      </c>
      <c r="M48" s="60" t="str">
        <f>IF(AND(COUNT($A48),'from RC spring'!K$6&gt;0),IFERROR(MATCH($A48,'from RC spring'!K$7:K$24,0),"dnc"),"")</f>
        <v/>
      </c>
      <c r="N48" s="60" t="str">
        <f>IF(AND(COUNT($A48),'from RC spring'!L$6&gt;0),IFERROR(MATCH($A48,'from RC spring'!L$7:L$24,0),"dnc"),"")</f>
        <v/>
      </c>
      <c r="O48" s="60" t="str">
        <f>IF(AND(COUNT($A48),'from RC spring'!M$6&gt;0),IFERROR(MATCH($A48,'from RC spring'!M$7:M$24,0),"dnc"),"")</f>
        <v/>
      </c>
      <c r="P48" s="60" t="str">
        <f>IF(AND(COUNT($A48),'from RC spring'!N$6&gt;0),IFERROR(MATCH($A48,'from RC spring'!N$7:N$24,0),"dnc"),"")</f>
        <v/>
      </c>
      <c r="Q48" s="60" t="str">
        <f>IF(AND(COUNT($A48),'from RC spring'!O$6&gt;0),IFERROR(MATCH($A48,'from RC spring'!O$7:O$24,0),"dnc"),"")</f>
        <v/>
      </c>
      <c r="R48" s="60" t="str">
        <f>IF(AND(COUNT($A48),'from RC spring'!P$6&gt;0),IFERROR(MATCH($A48,'from RC spring'!P$7:P$24,0),"dnc"),"")</f>
        <v/>
      </c>
      <c r="S48" s="60" t="str">
        <f>IF(AND(COUNT($A48),'from RC spring'!Q$6&gt;0),IFERROR(MATCH($A48,'from RC spring'!Q$7:Q$24,0),"dnc"),"")</f>
        <v/>
      </c>
      <c r="T48" s="60" t="str">
        <f>IF(AND(COUNT($A48),'from RC spring'!R$6&gt;0),IFERROR(MATCH($A48,'from RC spring'!R$7:R$24,0),"dnc"),"")</f>
        <v/>
      </c>
      <c r="U48" s="60" t="str">
        <f>IF(AND(COUNT($A48),'from RC spring'!S$6&gt;0),IFERROR(MATCH($A48,'from RC spring'!S$7:S$24,0),"dnc"),"")</f>
        <v/>
      </c>
      <c r="V48" t="str">
        <f t="shared" si="0"/>
        <v/>
      </c>
    </row>
    <row r="49" spans="1:49" ht="13.6" thickBot="1">
      <c r="A49" s="93"/>
      <c r="B49" s="94"/>
      <c r="C49" s="95"/>
      <c r="D49" s="60" t="str">
        <f>IF(AND(COUNT($A49),'from RC spring'!B$6&gt;0),IFERROR(MATCH($A49,'from RC spring'!B$7:B$24,0),"dnc"),"")</f>
        <v/>
      </c>
      <c r="E49" s="60" t="str">
        <f>IF(AND(COUNT($A49),'from RC spring'!C$6&gt;0),IFERROR(MATCH($A49,'from RC spring'!C$7:C$24,0),"dnc"),"")</f>
        <v/>
      </c>
      <c r="F49" s="60" t="str">
        <f>IF(AND(COUNT($A49),'from RC spring'!D$6&gt;0),IFERROR(MATCH($A49,'from RC spring'!D$7:D$24,0),"dnc"),"")</f>
        <v/>
      </c>
      <c r="G49" s="60" t="str">
        <f>IF(AND(COUNT($A49),'from RC spring'!E$6&gt;0),IFERROR(MATCH($A49,'from RC spring'!E$7:E$24,0),"dnc"),"")</f>
        <v/>
      </c>
      <c r="H49" s="60" t="str">
        <f>IF(AND(COUNT($A49),'from RC spring'!F$6&gt;0),IFERROR(MATCH($A49,'from RC spring'!F$7:F$24,0),"dnc"),"")</f>
        <v/>
      </c>
      <c r="I49" s="60" t="str">
        <f>IF(AND(COUNT($A49),'from RC spring'!G$6&gt;0),IFERROR(MATCH($A49,'from RC spring'!G$7:G$24,0),"dnc"),"")</f>
        <v/>
      </c>
      <c r="J49" s="60" t="str">
        <f>IF(AND(COUNT($A49),'from RC spring'!H$6&gt;0),IFERROR(MATCH($A49,'from RC spring'!H$7:H$24,0),"dnc"),"")</f>
        <v/>
      </c>
      <c r="K49" s="60" t="str">
        <f>IF(AND(COUNT($A49),'from RC spring'!I$6&gt;0),IFERROR(MATCH($A49,'from RC spring'!I$7:I$24,0),"dnc"),"")</f>
        <v/>
      </c>
      <c r="L49" s="60" t="str">
        <f>IF(AND(COUNT($A49),'from RC spring'!J$6&gt;0),IFERROR(MATCH($A49,'from RC spring'!J$7:J$24,0),"dnc"),"")</f>
        <v/>
      </c>
      <c r="M49" s="60" t="str">
        <f>IF(AND(COUNT($A49),'from RC spring'!K$6&gt;0),IFERROR(MATCH($A49,'from RC spring'!K$7:K$24,0),"dnc"),"")</f>
        <v/>
      </c>
      <c r="N49" s="60" t="str">
        <f>IF(AND(COUNT($A49),'from RC spring'!L$6&gt;0),IFERROR(MATCH($A49,'from RC spring'!L$7:L$24,0),"dnc"),"")</f>
        <v/>
      </c>
      <c r="O49" s="60" t="str">
        <f>IF(AND(COUNT($A49),'from RC spring'!M$6&gt;0),IFERROR(MATCH($A49,'from RC spring'!M$7:M$24,0),"dnc"),"")</f>
        <v/>
      </c>
      <c r="P49" s="60" t="str">
        <f>IF(AND(COUNT($A49),'from RC spring'!N$6&gt;0),IFERROR(MATCH($A49,'from RC spring'!N$7:N$24,0),"dnc"),"")</f>
        <v/>
      </c>
      <c r="Q49" s="60" t="str">
        <f>IF(AND(COUNT($A49),'from RC spring'!O$6&gt;0),IFERROR(MATCH($A49,'from RC spring'!O$7:O$24,0),"dnc"),"")</f>
        <v/>
      </c>
      <c r="R49" s="60" t="str">
        <f>IF(AND(COUNT($A49),'from RC spring'!P$6&gt;0),IFERROR(MATCH($A49,'from RC spring'!P$7:P$24,0),"dnc"),"")</f>
        <v/>
      </c>
      <c r="S49" s="60" t="str">
        <f>IF(AND(COUNT($A49),'from RC spring'!Q$6&gt;0),IFERROR(MATCH($A49,'from RC spring'!Q$7:Q$24,0),"dnc"),"")</f>
        <v/>
      </c>
      <c r="T49" s="60" t="str">
        <f>IF(AND(COUNT($A49),'from RC spring'!R$6&gt;0),IFERROR(MATCH($A49,'from RC spring'!R$7:R$24,0),"dnc"),"")</f>
        <v/>
      </c>
      <c r="U49" s="60" t="str">
        <f>IF(AND(COUNT($A49),'from RC spring'!S$6&gt;0),IFERROR(MATCH($A49,'from RC spring'!S$7:S$24,0),"dnc"),"")</f>
        <v/>
      </c>
      <c r="V49" t="str">
        <f t="shared" si="0"/>
        <v/>
      </c>
    </row>
    <row r="50" spans="1:49" ht="13.6" thickBot="1">
      <c r="A50" s="88"/>
      <c r="B50" s="89"/>
      <c r="C50" s="90"/>
      <c r="D50" s="60" t="str">
        <f>IF(AND(COUNT($A50),'from RC spring'!B$6&gt;0),IFERROR(MATCH($A50,'from RC spring'!B$7:B$24,0),"dnc"),"")</f>
        <v/>
      </c>
      <c r="E50" s="60" t="str">
        <f>IF(AND(COUNT($A50),'from RC spring'!C$6&gt;0),IFERROR(MATCH($A50,'from RC spring'!C$7:C$24,0),"dnc"),"")</f>
        <v/>
      </c>
      <c r="F50" s="60" t="str">
        <f>IF(AND(COUNT($A50),'from RC spring'!D$6&gt;0),IFERROR(MATCH($A50,'from RC spring'!D$7:D$24,0),"dnc"),"")</f>
        <v/>
      </c>
      <c r="G50" s="60" t="str">
        <f>IF(AND(COUNT($A50),'from RC spring'!E$6&gt;0),IFERROR(MATCH($A50,'from RC spring'!E$7:E$24,0),"dnc"),"")</f>
        <v/>
      </c>
      <c r="H50" s="60" t="str">
        <f>IF(AND(COUNT($A50),'from RC spring'!F$6&gt;0),IFERROR(MATCH($A50,'from RC spring'!F$7:F$24,0),"dnc"),"")</f>
        <v/>
      </c>
      <c r="I50" s="60" t="str">
        <f>IF(AND(COUNT($A50),'from RC spring'!G$6&gt;0),IFERROR(MATCH($A50,'from RC spring'!G$7:G$24,0),"dnc"),"")</f>
        <v/>
      </c>
      <c r="J50" s="60" t="str">
        <f>IF(AND(COUNT($A50),'from RC spring'!H$6&gt;0),IFERROR(MATCH($A50,'from RC spring'!H$7:H$24,0),"dnc"),"")</f>
        <v/>
      </c>
      <c r="K50" s="60" t="str">
        <f>IF(AND(COUNT($A50),'from RC spring'!I$6&gt;0),IFERROR(MATCH($A50,'from RC spring'!I$7:I$24,0),"dnc"),"")</f>
        <v/>
      </c>
      <c r="L50" s="60" t="str">
        <f>IF(AND(COUNT($A50),'from RC spring'!J$6&gt;0),IFERROR(MATCH($A50,'from RC spring'!J$7:J$24,0),"dnc"),"")</f>
        <v/>
      </c>
      <c r="M50" s="60" t="str">
        <f>IF(AND(COUNT($A50),'from RC spring'!K$6&gt;0),IFERROR(MATCH($A50,'from RC spring'!K$7:K$24,0),"dnc"),"")</f>
        <v/>
      </c>
      <c r="N50" s="60" t="str">
        <f>IF(AND(COUNT($A50),'from RC spring'!L$6&gt;0),IFERROR(MATCH($A50,'from RC spring'!L$7:L$24,0),"dnc"),"")</f>
        <v/>
      </c>
      <c r="O50" s="60" t="str">
        <f>IF(AND(COUNT($A50),'from RC spring'!M$6&gt;0),IFERROR(MATCH($A50,'from RC spring'!M$7:M$24,0),"dnc"),"")</f>
        <v/>
      </c>
      <c r="P50" s="60" t="str">
        <f>IF(AND(COUNT($A50),'from RC spring'!N$6&gt;0),IFERROR(MATCH($A50,'from RC spring'!N$7:N$24,0),"dnc"),"")</f>
        <v/>
      </c>
      <c r="Q50" s="60" t="str">
        <f>IF(AND(COUNT($A50),'from RC spring'!O$6&gt;0),IFERROR(MATCH($A50,'from RC spring'!O$7:O$24,0),"dnc"),"")</f>
        <v/>
      </c>
      <c r="R50" s="60" t="str">
        <f>IF(AND(COUNT($A50),'from RC spring'!P$6&gt;0),IFERROR(MATCH($A50,'from RC spring'!P$7:P$24,0),"dnc"),"")</f>
        <v/>
      </c>
      <c r="S50" s="60" t="str">
        <f>IF(AND(COUNT($A50),'from RC spring'!Q$6&gt;0),IFERROR(MATCH($A50,'from RC spring'!Q$7:Q$24,0),"dnc"),"")</f>
        <v/>
      </c>
      <c r="T50" s="60" t="str">
        <f>IF(AND(COUNT($A50),'from RC spring'!R$6&gt;0),IFERROR(MATCH($A50,'from RC spring'!R$7:R$24,0),"dnc"),"")</f>
        <v/>
      </c>
      <c r="U50" s="60" t="str">
        <f>IF(AND(COUNT($A50),'from RC spring'!S$6&gt;0),IFERROR(MATCH($A50,'from RC spring'!S$7:S$24,0),"dnc"),"")</f>
        <v/>
      </c>
      <c r="V50" t="str">
        <f t="shared" si="0"/>
        <v/>
      </c>
    </row>
    <row r="51" spans="1:49" ht="13.6" thickBot="1">
      <c r="A51" s="87"/>
      <c r="B51" s="81"/>
      <c r="C51" s="82"/>
      <c r="D51" s="60" t="str">
        <f>IF(AND(COUNT($A51),'from RC spring'!B$6&gt;0),IFERROR(MATCH($A51,'from RC spring'!B$7:B$24,0),"dnc"),"")</f>
        <v/>
      </c>
      <c r="E51" s="60" t="str">
        <f>IF(AND(COUNT($A51),'from RC spring'!C$6&gt;0),IFERROR(MATCH($A51,'from RC spring'!C$7:C$24,0),"dnc"),"")</f>
        <v/>
      </c>
      <c r="F51" s="60" t="str">
        <f>IF(AND(COUNT($A51),'from RC spring'!D$6&gt;0),IFERROR(MATCH($A51,'from RC spring'!D$7:D$24,0),"dnc"),"")</f>
        <v/>
      </c>
      <c r="G51" s="60" t="str">
        <f>IF(AND(COUNT($A51),'from RC spring'!E$6&gt;0),IFERROR(MATCH($A51,'from RC spring'!E$7:E$24,0),"dnc"),"")</f>
        <v/>
      </c>
      <c r="H51" s="60" t="str">
        <f>IF(AND(COUNT($A51),'from RC spring'!F$6&gt;0),IFERROR(MATCH($A51,'from RC spring'!F$7:F$24,0),"dnc"),"")</f>
        <v/>
      </c>
      <c r="I51" s="60" t="str">
        <f>IF(AND(COUNT($A51),'from RC spring'!G$6&gt;0),IFERROR(MATCH($A51,'from RC spring'!G$7:G$24,0),"dnc"),"")</f>
        <v/>
      </c>
      <c r="J51" s="60" t="str">
        <f>IF(AND(COUNT($A51),'from RC spring'!H$6&gt;0),IFERROR(MATCH($A51,'from RC spring'!H$7:H$24,0),"dnc"),"")</f>
        <v/>
      </c>
      <c r="K51" s="60" t="str">
        <f>IF(AND(COUNT($A51),'from RC spring'!I$6&gt;0),IFERROR(MATCH($A51,'from RC spring'!I$7:I$24,0),"dnc"),"")</f>
        <v/>
      </c>
      <c r="L51" s="60" t="str">
        <f>IF(AND(COUNT($A51),'from RC spring'!J$6&gt;0),IFERROR(MATCH($A51,'from RC spring'!J$7:J$24,0),"dnc"),"")</f>
        <v/>
      </c>
      <c r="M51" s="60" t="str">
        <f>IF(AND(COUNT($A51),'from RC spring'!K$6&gt;0),IFERROR(MATCH($A51,'from RC spring'!K$7:K$24,0),"dnc"),"")</f>
        <v/>
      </c>
      <c r="N51" s="60" t="str">
        <f>IF(AND(COUNT($A51),'from RC spring'!L$6&gt;0),IFERROR(MATCH($A51,'from RC spring'!L$7:L$24,0),"dnc"),"")</f>
        <v/>
      </c>
      <c r="O51" s="60" t="str">
        <f>IF(AND(COUNT($A51),'from RC spring'!M$6&gt;0),IFERROR(MATCH($A51,'from RC spring'!M$7:M$24,0),"dnc"),"")</f>
        <v/>
      </c>
      <c r="P51" s="60" t="str">
        <f>IF(AND(COUNT($A51),'from RC spring'!N$6&gt;0),IFERROR(MATCH($A51,'from RC spring'!N$7:N$24,0),"dnc"),"")</f>
        <v/>
      </c>
      <c r="Q51" s="60" t="str">
        <f>IF(AND(COUNT($A51),'from RC spring'!O$6&gt;0),IFERROR(MATCH($A51,'from RC spring'!O$7:O$24,0),"dnc"),"")</f>
        <v/>
      </c>
      <c r="R51" s="60" t="str">
        <f>IF(AND(COUNT($A51),'from RC spring'!P$6&gt;0),IFERROR(MATCH($A51,'from RC spring'!P$7:P$24,0),"dnc"),"")</f>
        <v/>
      </c>
      <c r="S51" s="60" t="str">
        <f>IF(AND(COUNT($A51),'from RC spring'!Q$6&gt;0),IFERROR(MATCH($A51,'from RC spring'!Q$7:Q$24,0),"dnc"),"")</f>
        <v/>
      </c>
      <c r="T51" s="60" t="str">
        <f>IF(AND(COUNT($A51),'from RC spring'!R$6&gt;0),IFERROR(MATCH($A51,'from RC spring'!R$7:R$24,0),"dnc"),"")</f>
        <v/>
      </c>
      <c r="U51" s="60" t="str">
        <f>IF(AND(COUNT($A51),'from RC spring'!S$6&gt;0),IFERROR(MATCH($A51,'from RC spring'!S$7:S$24,0),"dnc"),"")</f>
        <v/>
      </c>
      <c r="V51" t="str">
        <f t="shared" si="0"/>
        <v/>
      </c>
    </row>
    <row r="52" spans="1:49" ht="13.6" thickBot="1">
      <c r="A52" s="108"/>
      <c r="B52" s="116"/>
      <c r="C52" s="117"/>
      <c r="D52" s="60" t="str">
        <f>IF(AND(COUNT($A52),'from RC spring'!B$6&gt;0),IFERROR(MATCH($A52,'from RC spring'!B$7:B$24,0),"dnc"),"")</f>
        <v/>
      </c>
      <c r="E52" s="60" t="str">
        <f>IF(AND(COUNT($A52),'from RC spring'!C$6&gt;0),IFERROR(MATCH($A52,'from RC spring'!C$7:C$24,0),"dnc"),"")</f>
        <v/>
      </c>
      <c r="F52" s="60" t="str">
        <f>IF(AND(COUNT($A52),'from RC spring'!D$6&gt;0),IFERROR(MATCH($A52,'from RC spring'!D$7:D$24,0),"dnc"),"")</f>
        <v/>
      </c>
      <c r="G52" s="60" t="str">
        <f>IF(AND(COUNT($A52),'from RC spring'!E$6&gt;0),IFERROR(MATCH($A52,'from RC spring'!E$7:E$24,0),"dnc"),"")</f>
        <v/>
      </c>
      <c r="H52" s="60" t="str">
        <f>IF(AND(COUNT($A52),'from RC spring'!F$6&gt;0),IFERROR(MATCH($A52,'from RC spring'!F$7:F$24,0),"dnc"),"")</f>
        <v/>
      </c>
      <c r="I52" s="60" t="str">
        <f>IF(AND(COUNT($A52),'from RC spring'!G$6&gt;0),IFERROR(MATCH($A52,'from RC spring'!G$7:G$24,0),"dnc"),"")</f>
        <v/>
      </c>
      <c r="J52" s="60" t="str">
        <f>IF(AND(COUNT($A52),'from RC spring'!H$6&gt;0),IFERROR(MATCH($A52,'from RC spring'!H$7:H$24,0),"dnc"),"")</f>
        <v/>
      </c>
      <c r="K52" s="60" t="str">
        <f>IF(AND(COUNT($A52),'from RC spring'!I$6&gt;0),IFERROR(MATCH($A52,'from RC spring'!I$7:I$24,0),"dnc"),"")</f>
        <v/>
      </c>
      <c r="L52" s="60" t="str">
        <f>IF(AND(COUNT($A52),'from RC spring'!J$6&gt;0),IFERROR(MATCH($A52,'from RC spring'!J$7:J$24,0),"dnc"),"")</f>
        <v/>
      </c>
      <c r="M52" s="60" t="str">
        <f>IF(AND(COUNT($A52),'from RC spring'!K$6&gt;0),IFERROR(MATCH($A52,'from RC spring'!K$7:K$24,0),"dnc"),"")</f>
        <v/>
      </c>
      <c r="N52" s="60" t="str">
        <f>IF(AND(COUNT($A52),'from RC spring'!L$6&gt;0),IFERROR(MATCH($A52,'from RC spring'!L$7:L$24,0),"dnc"),"")</f>
        <v/>
      </c>
      <c r="O52" s="60" t="str">
        <f>IF(AND(COUNT($A52),'from RC spring'!M$6&gt;0),IFERROR(MATCH($A52,'from RC spring'!M$7:M$24,0),"dnc"),"")</f>
        <v/>
      </c>
      <c r="P52" s="60" t="str">
        <f>IF(AND(COUNT($A52),'from RC spring'!N$6&gt;0),IFERROR(MATCH($A52,'from RC spring'!N$7:N$24,0),"dnc"),"")</f>
        <v/>
      </c>
      <c r="Q52" s="60" t="str">
        <f>IF(AND(COUNT($A52),'from RC spring'!O$6&gt;0),IFERROR(MATCH($A52,'from RC spring'!O$7:O$24,0),"dnc"),"")</f>
        <v/>
      </c>
      <c r="R52" s="60" t="str">
        <f>IF(AND(COUNT($A52),'from RC spring'!P$6&gt;0),IFERROR(MATCH($A52,'from RC spring'!P$7:P$24,0),"dnc"),"")</f>
        <v/>
      </c>
      <c r="S52" s="60" t="str">
        <f>IF(AND(COUNT($A52),'from RC spring'!Q$6&gt;0),IFERROR(MATCH($A52,'from RC spring'!Q$7:Q$24,0),"dnc"),"")</f>
        <v/>
      </c>
      <c r="T52" s="60" t="str">
        <f>IF(AND(COUNT($A52),'from RC spring'!R$6&gt;0),IFERROR(MATCH($A52,'from RC spring'!R$7:R$24,0),"dnc"),"")</f>
        <v/>
      </c>
      <c r="U52" s="60" t="str">
        <f>IF(AND(COUNT($A52),'from RC spring'!S$6&gt;0),IFERROR(MATCH($A52,'from RC spring'!S$7:S$24,0),"dnc"),"")</f>
        <v/>
      </c>
    </row>
    <row r="53" spans="1:49" ht="13.6" thickBot="1">
      <c r="A53" s="101"/>
      <c r="B53" s="118"/>
      <c r="C53" s="119"/>
      <c r="D53" s="60" t="str">
        <f>IF(AND(COUNT($A53),'from RC spring'!B$6&gt;0),IFERROR(MATCH($A53,'from RC spring'!B$7:B$24,0),"dnc"),"")</f>
        <v/>
      </c>
      <c r="E53" s="60" t="str">
        <f>IF(AND(COUNT($A53),'from RC spring'!C$6&gt;0),IFERROR(MATCH($A53,'from RC spring'!C$7:C$24,0),"dnc"),"")</f>
        <v/>
      </c>
      <c r="F53" s="60" t="str">
        <f>IF(AND(COUNT($A53),'from RC spring'!D$6&gt;0),IFERROR(MATCH($A53,'from RC spring'!D$7:D$24,0),"dnc"),"")</f>
        <v/>
      </c>
      <c r="G53" s="60" t="str">
        <f>IF(AND(COUNT($A53),'from RC spring'!E$6&gt;0),IFERROR(MATCH($A53,'from RC spring'!E$7:E$24,0),"dnc"),"")</f>
        <v/>
      </c>
      <c r="H53" s="60" t="str">
        <f>IF(AND(COUNT($A53),'from RC spring'!F$6&gt;0),IFERROR(MATCH($A53,'from RC spring'!F$7:F$24,0),"dnc"),"")</f>
        <v/>
      </c>
      <c r="I53" s="60" t="str">
        <f>IF(AND(COUNT($A53),'from RC spring'!G$6&gt;0),IFERROR(MATCH($A53,'from RC spring'!G$7:G$24,0),"dnc"),"")</f>
        <v/>
      </c>
      <c r="J53" s="60" t="str">
        <f>IF(AND(COUNT($A53),'from RC spring'!H$6&gt;0),IFERROR(MATCH($A53,'from RC spring'!H$7:H$24,0),"dnc"),"")</f>
        <v/>
      </c>
      <c r="K53" s="60" t="str">
        <f>IF(AND(COUNT($A53),'from RC spring'!I$6&gt;0),IFERROR(MATCH($A53,'from RC spring'!I$7:I$24,0),"dnc"),"")</f>
        <v/>
      </c>
      <c r="L53" s="60" t="str">
        <f>IF(AND(COUNT($A53),'from RC spring'!J$6&gt;0),IFERROR(MATCH($A53,'from RC spring'!J$7:J$24,0),"dnc"),"")</f>
        <v/>
      </c>
      <c r="M53" s="60" t="str">
        <f>IF(AND(COUNT($A53),'from RC spring'!K$6&gt;0),IFERROR(MATCH($A53,'from RC spring'!K$7:K$24,0),"dnc"),"")</f>
        <v/>
      </c>
      <c r="N53" s="60" t="str">
        <f>IF(AND(COUNT($A53),'from RC spring'!L$6&gt;0),IFERROR(MATCH($A53,'from RC spring'!L$7:L$24,0),"dnc"),"")</f>
        <v/>
      </c>
      <c r="O53" s="60" t="str">
        <f>IF(AND(COUNT($A53),'from RC spring'!M$6&gt;0),IFERROR(MATCH($A53,'from RC spring'!M$7:M$24,0),"dnc"),"")</f>
        <v/>
      </c>
      <c r="P53" s="60" t="str">
        <f>IF(AND(COUNT($A53),'from RC spring'!N$6&gt;0),IFERROR(MATCH($A53,'from RC spring'!N$7:N$24,0),"dnc"),"")</f>
        <v/>
      </c>
      <c r="Q53" s="60" t="str">
        <f>IF(AND(COUNT($A53),'from RC spring'!O$6&gt;0),IFERROR(MATCH($A53,'from RC spring'!O$7:O$24,0),"dnc"),"")</f>
        <v/>
      </c>
      <c r="R53" s="60" t="str">
        <f>IF(AND(COUNT($A53),'from RC spring'!P$6&gt;0),IFERROR(MATCH($A53,'from RC spring'!P$7:P$24,0),"dnc"),"")</f>
        <v/>
      </c>
      <c r="S53" s="60" t="str">
        <f>IF(AND(COUNT($A53),'from RC spring'!Q$6&gt;0),IFERROR(MATCH($A53,'from RC spring'!Q$7:Q$24,0),"dnc"),"")</f>
        <v/>
      </c>
      <c r="T53" s="60" t="str">
        <f>IF(AND(COUNT($A53),'from RC spring'!R$6&gt;0),IFERROR(MATCH($A53,'from RC spring'!R$7:R$24,0),"dnc"),"")</f>
        <v/>
      </c>
      <c r="U53" s="60" t="str">
        <f>IF(AND(COUNT($A53),'from RC spring'!S$6&gt;0),IFERROR(MATCH($A53,'from RC spring'!S$7:S$24,0),"dnc"),"")</f>
        <v/>
      </c>
    </row>
    <row r="54" spans="1:49" ht="13.6" thickBot="1">
      <c r="A54" s="87"/>
      <c r="B54" s="79"/>
      <c r="C54" s="80"/>
      <c r="D54" s="60" t="str">
        <f>IF(AND(COUNT($A54),'from RC spring'!B$6&gt;0),IFERROR(MATCH($A54,'from RC spring'!B$7:B$24,0),"dnc"),"")</f>
        <v/>
      </c>
      <c r="E54" s="60" t="str">
        <f>IF(AND(COUNT($A54),'from RC spring'!C$6&gt;0),IFERROR(MATCH($A54,'from RC spring'!C$7:C$24,0),"dnc"),"")</f>
        <v/>
      </c>
      <c r="F54" s="60" t="str">
        <f>IF(AND(COUNT($A54),'from RC spring'!D$6&gt;0),IFERROR(MATCH($A54,'from RC spring'!D$7:D$24,0),"dnc"),"")</f>
        <v/>
      </c>
      <c r="G54" s="60" t="str">
        <f>IF(AND(COUNT($A54),'from RC spring'!E$6&gt;0),IFERROR(MATCH($A54,'from RC spring'!E$7:E$24,0),"dnc"),"")</f>
        <v/>
      </c>
      <c r="H54" s="60" t="str">
        <f>IF(AND(COUNT($A54),'from RC spring'!F$6&gt;0),IFERROR(MATCH($A54,'from RC spring'!F$7:F$24,0),"dnc"),"")</f>
        <v/>
      </c>
      <c r="I54" s="60" t="str">
        <f>IF(AND(COUNT($A54),'from RC spring'!G$6&gt;0),IFERROR(MATCH($A54,'from RC spring'!G$7:G$24,0),"dnc"),"")</f>
        <v/>
      </c>
      <c r="J54" s="60" t="str">
        <f>IF(AND(COUNT($A54),'from RC spring'!H$6&gt;0),IFERROR(MATCH($A54,'from RC spring'!H$7:H$24,0),"dnc"),"")</f>
        <v/>
      </c>
      <c r="K54" s="60" t="str">
        <f>IF(AND(COUNT($A54),'from RC spring'!I$6&gt;0),IFERROR(MATCH($A54,'from RC spring'!I$7:I$24,0),"dnc"),"")</f>
        <v/>
      </c>
      <c r="L54" s="60" t="str">
        <f>IF(AND(COUNT($A54),'from RC spring'!J$6&gt;0),IFERROR(MATCH($A54,'from RC spring'!J$7:J$24,0),"dnc"),"")</f>
        <v/>
      </c>
      <c r="M54" s="60" t="str">
        <f>IF(AND(COUNT($A54),'from RC spring'!K$6&gt;0),IFERROR(MATCH($A54,'from RC spring'!K$7:K$24,0),"dnc"),"")</f>
        <v/>
      </c>
      <c r="N54" s="60" t="str">
        <f>IF(AND(COUNT($A54),'from RC spring'!L$6&gt;0),IFERROR(MATCH($A54,'from RC spring'!L$7:L$24,0),"dnc"),"")</f>
        <v/>
      </c>
      <c r="O54" s="60" t="str">
        <f>IF(AND(COUNT($A54),'from RC spring'!M$6&gt;0),IFERROR(MATCH($A54,'from RC spring'!M$7:M$24,0),"dnc"),"")</f>
        <v/>
      </c>
      <c r="P54" s="60" t="str">
        <f>IF(AND(COUNT($A54),'from RC spring'!N$6&gt;0),IFERROR(MATCH($A54,'from RC spring'!N$7:N$24,0),"dnc"),"")</f>
        <v/>
      </c>
      <c r="Q54" s="60" t="str">
        <f>IF(AND(COUNT($A54),'from RC spring'!O$6&gt;0),IFERROR(MATCH($A54,'from RC spring'!O$7:O$24,0),"dnc"),"")</f>
        <v/>
      </c>
      <c r="R54" s="60" t="str">
        <f>IF(AND(COUNT($A54),'from RC spring'!P$6&gt;0),IFERROR(MATCH($A54,'from RC spring'!P$7:P$24,0),"dnc"),"")</f>
        <v/>
      </c>
      <c r="S54" s="60" t="str">
        <f>IF(AND(COUNT($A54),'from RC spring'!Q$6&gt;0),IFERROR(MATCH($A54,'from RC spring'!Q$7:Q$24,0),"dnc"),"")</f>
        <v/>
      </c>
      <c r="T54" s="60" t="str">
        <f>IF(AND(COUNT($A54),'from RC spring'!R$6&gt;0),IFERROR(MATCH($A54,'from RC spring'!R$7:R$24,0),"dnc"),"")</f>
        <v/>
      </c>
      <c r="U54" s="60" t="str">
        <f>IF(AND(COUNT($A54),'from RC spring'!S$6&gt;0),IFERROR(MATCH($A54,'from RC spring'!S$7:S$24,0),"dnc"),"")</f>
        <v/>
      </c>
      <c r="AB54" t="s">
        <v>77</v>
      </c>
      <c r="AC54" s="39">
        <f>MATCH(Races_Sailed,$D62:$U62,0)</f>
        <v>11</v>
      </c>
    </row>
    <row r="55" spans="1:49" ht="13.6" thickBot="1">
      <c r="A55" s="87"/>
      <c r="B55" s="79"/>
      <c r="C55" s="80"/>
      <c r="D55" s="60" t="str">
        <f>IF(AND(COUNT($A55),'from RC spring'!B$6&gt;0),IFERROR(MATCH($A55,'from RC spring'!B$7:B$24,0),"dnc"),"")</f>
        <v/>
      </c>
      <c r="E55" s="60" t="str">
        <f>IF(AND(COUNT($A55),'from RC spring'!C$6&gt;0),IFERROR(MATCH($A55,'from RC spring'!C$7:C$24,0),"dnc"),"")</f>
        <v/>
      </c>
      <c r="F55" s="60" t="str">
        <f>IF(AND(COUNT($A55),'from RC spring'!D$6&gt;0),IFERROR(MATCH($A55,'from RC spring'!D$7:D$24,0),"dnc"),"")</f>
        <v/>
      </c>
      <c r="G55" s="60" t="str">
        <f>IF(AND(COUNT($A55),'from RC spring'!E$6&gt;0),IFERROR(MATCH($A55,'from RC spring'!E$7:E$24,0),"dnc"),"")</f>
        <v/>
      </c>
      <c r="H55" s="60" t="str">
        <f>IF(AND(COUNT($A55),'from RC spring'!F$6&gt;0),IFERROR(MATCH($A55,'from RC spring'!F$7:F$24,0),"dnc"),"")</f>
        <v/>
      </c>
      <c r="I55" s="60" t="str">
        <f>IF(AND(COUNT($A55),'from RC spring'!G$6&gt;0),IFERROR(MATCH($A55,'from RC spring'!G$7:G$24,0),"dnc"),"")</f>
        <v/>
      </c>
      <c r="J55" s="60" t="str">
        <f>IF(AND(COUNT($A55),'from RC spring'!H$6&gt;0),IFERROR(MATCH($A55,'from RC spring'!H$7:H$24,0),"dnc"),"")</f>
        <v/>
      </c>
      <c r="K55" s="60" t="str">
        <f>IF(AND(COUNT($A55),'from RC spring'!I$6&gt;0),IFERROR(MATCH($A55,'from RC spring'!I$7:I$24,0),"dnc"),"")</f>
        <v/>
      </c>
      <c r="L55" s="60" t="str">
        <f>IF(AND(COUNT($A55),'from RC spring'!J$6&gt;0),IFERROR(MATCH($A55,'from RC spring'!J$7:J$24,0),"dnc"),"")</f>
        <v/>
      </c>
      <c r="M55" s="60" t="str">
        <f>IF(AND(COUNT($A55),'from RC spring'!K$6&gt;0),IFERROR(MATCH($A55,'from RC spring'!K$7:K$24,0),"dnc"),"")</f>
        <v/>
      </c>
      <c r="N55" s="60" t="str">
        <f>IF(AND(COUNT($A55),'from RC spring'!L$6&gt;0),IFERROR(MATCH($A55,'from RC spring'!L$7:L$24,0),"dnc"),"")</f>
        <v/>
      </c>
      <c r="O55" s="60" t="str">
        <f>IF(AND(COUNT($A55),'from RC spring'!M$6&gt;0),IFERROR(MATCH($A55,'from RC spring'!M$7:M$24,0),"dnc"),"")</f>
        <v/>
      </c>
      <c r="P55" s="60" t="str">
        <f>IF(AND(COUNT($A55),'from RC spring'!N$6&gt;0),IFERROR(MATCH($A55,'from RC spring'!N$7:N$24,0),"dnc"),"")</f>
        <v/>
      </c>
      <c r="Q55" s="60" t="str">
        <f>IF(AND(COUNT($A55),'from RC spring'!O$6&gt;0),IFERROR(MATCH($A55,'from RC spring'!O$7:O$24,0),"dnc"),"")</f>
        <v/>
      </c>
      <c r="R55" s="60" t="str">
        <f>IF(AND(COUNT($A55),'from RC spring'!P$6&gt;0),IFERROR(MATCH($A55,'from RC spring'!P$7:P$24,0),"dnc"),"")</f>
        <v/>
      </c>
      <c r="S55" s="60" t="str">
        <f>IF(AND(COUNT($A55),'from RC spring'!Q$6&gt;0),IFERROR(MATCH($A55,'from RC spring'!Q$7:Q$24,0),"dnc"),"")</f>
        <v/>
      </c>
      <c r="T55" s="60" t="str">
        <f>IF(AND(COUNT($A55),'from RC spring'!R$6&gt;0),IFERROR(MATCH($A55,'from RC spring'!R$7:R$24,0),"dnc"),"")</f>
        <v/>
      </c>
      <c r="U55" s="60" t="str">
        <f>IF(AND(COUNT($A55),'from RC spring'!S$6&gt;0),IFERROR(MATCH($A55,'from RC spring'!S$7:S$24,0),"dnc"),"")</f>
        <v/>
      </c>
      <c r="AB55" t="s">
        <v>78</v>
      </c>
      <c r="AC55" s="39">
        <f>IF(Races_Sailed = 1, 1,MATCH(Races_Sailed-1,$D62:$U62,0))</f>
        <v>10</v>
      </c>
    </row>
    <row r="56" spans="1:49" ht="13.6" thickBot="1">
      <c r="A56" s="87"/>
      <c r="B56" s="79"/>
      <c r="C56" s="80"/>
      <c r="D56" s="60" t="str">
        <f>IF(AND(COUNT($A56),'from RC spring'!B$6&gt;0),IFERROR(MATCH($A56,'from RC spring'!B$7:B$24,0),"dnc"),"")</f>
        <v/>
      </c>
      <c r="E56" s="60" t="str">
        <f>IF(AND(COUNT($A56),'from RC spring'!C$6&gt;0),IFERROR(MATCH($A56,'from RC spring'!C$7:C$24,0),"dnc"),"")</f>
        <v/>
      </c>
      <c r="F56" s="60" t="str">
        <f>IF(AND(COUNT($A56),'from RC spring'!D$6&gt;0),IFERROR(MATCH($A56,'from RC spring'!D$7:D$24,0),"dnc"),"")</f>
        <v/>
      </c>
      <c r="G56" s="60" t="str">
        <f>IF(AND(COUNT($A56),'from RC spring'!E$6&gt;0),IFERROR(MATCH($A56,'from RC spring'!E$7:E$24,0),"dnc"),"")</f>
        <v/>
      </c>
      <c r="H56" s="60" t="str">
        <f>IF(AND(COUNT($A56),'from RC spring'!F$6&gt;0),IFERROR(MATCH($A56,'from RC spring'!F$7:F$24,0),"dnc"),"")</f>
        <v/>
      </c>
      <c r="I56" s="60" t="str">
        <f>IF(AND(COUNT($A56),'from RC spring'!G$6&gt;0),IFERROR(MATCH($A56,'from RC spring'!G$7:G$24,0),"dnc"),"")</f>
        <v/>
      </c>
      <c r="J56" s="60" t="str">
        <f>IF(AND(COUNT($A56),'from RC spring'!H$6&gt;0),IFERROR(MATCH($A56,'from RC spring'!H$7:H$24,0),"dnc"),"")</f>
        <v/>
      </c>
      <c r="K56" s="60" t="str">
        <f>IF(AND(COUNT($A56),'from RC spring'!I$6&gt;0),IFERROR(MATCH($A56,'from RC spring'!I$7:I$24,0),"dnc"),"")</f>
        <v/>
      </c>
      <c r="L56" s="60" t="str">
        <f>IF(AND(COUNT($A56),'from RC spring'!J$6&gt;0),IFERROR(MATCH($A56,'from RC spring'!J$7:J$24,0),"dnc"),"")</f>
        <v/>
      </c>
      <c r="M56" s="60" t="str">
        <f>IF(AND(COUNT($A56),'from RC spring'!K$6&gt;0),IFERROR(MATCH($A56,'from RC spring'!K$7:K$24,0),"dnc"),"")</f>
        <v/>
      </c>
      <c r="N56" s="60" t="str">
        <f>IF(AND(COUNT($A56),'from RC spring'!L$6&gt;0),IFERROR(MATCH($A56,'from RC spring'!L$7:L$24,0),"dnc"),"")</f>
        <v/>
      </c>
      <c r="O56" s="60" t="str">
        <f>IF(AND(COUNT($A56),'from RC spring'!M$6&gt;0),IFERROR(MATCH($A56,'from RC spring'!M$7:M$24,0),"dnc"),"")</f>
        <v/>
      </c>
      <c r="P56" s="60" t="str">
        <f>IF(AND(COUNT($A56),'from RC spring'!N$6&gt;0),IFERROR(MATCH($A56,'from RC spring'!N$7:N$24,0),"dnc"),"")</f>
        <v/>
      </c>
      <c r="Q56" s="60" t="str">
        <f>IF(AND(COUNT($A56),'from RC spring'!O$6&gt;0),IFERROR(MATCH($A56,'from RC spring'!O$7:O$24,0),"dnc"),"")</f>
        <v/>
      </c>
      <c r="R56" s="60" t="str">
        <f>IF(AND(COUNT($A56),'from RC spring'!P$6&gt;0),IFERROR(MATCH($A56,'from RC spring'!P$7:P$24,0),"dnc"),"")</f>
        <v/>
      </c>
      <c r="S56" s="60" t="str">
        <f>IF(AND(COUNT($A56),'from RC spring'!Q$6&gt;0),IFERROR(MATCH($A56,'from RC spring'!Q$7:Q$24,0),"dnc"),"")</f>
        <v/>
      </c>
      <c r="T56" s="60" t="str">
        <f>IF(AND(COUNT($A56),'from RC spring'!R$6&gt;0),IFERROR(MATCH($A56,'from RC spring'!R$7:R$24,0),"dnc"),"")</f>
        <v/>
      </c>
      <c r="U56" s="60" t="str">
        <f>IF(AND(COUNT($A56),'from RC spring'!S$6&gt;0),IFERROR(MATCH($A56,'from RC spring'!S$7:S$24,0),"dnc"),"")</f>
        <v/>
      </c>
      <c r="AB56" t="s">
        <v>79</v>
      </c>
      <c r="AC56" s="58">
        <f>COUNT($W$67:$W$91)</f>
        <v>13</v>
      </c>
    </row>
    <row r="57" spans="1:49" ht="13.6" thickBot="1">
      <c r="A57" s="88"/>
      <c r="B57" s="89"/>
      <c r="C57" s="90"/>
      <c r="D57" s="60" t="str">
        <f>IF(AND(COUNT($A57),'from RC spring'!B$6&gt;0),IFERROR(MATCH($A57,'from RC spring'!B$7:B$24,0),"dnc"),"")</f>
        <v/>
      </c>
      <c r="E57" s="60" t="str">
        <f>IF(AND(COUNT($A57),'from RC spring'!C$6&gt;0),IFERROR(MATCH($A57,'from RC spring'!C$7:C$24,0),"dnc"),"")</f>
        <v/>
      </c>
      <c r="F57" s="60" t="str">
        <f>IF(AND(COUNT($A57),'from RC spring'!D$6&gt;0),IFERROR(MATCH($A57,'from RC spring'!D$7:D$24,0),"dnc"),"")</f>
        <v/>
      </c>
      <c r="G57" s="60" t="str">
        <f>IF(AND(COUNT($A57),'from RC spring'!E$6&gt;0),IFERROR(MATCH($A57,'from RC spring'!E$7:E$24,0),"dnc"),"")</f>
        <v/>
      </c>
      <c r="H57" s="60" t="str">
        <f>IF(AND(COUNT($A57),'from RC spring'!F$6&gt;0),IFERROR(MATCH($A57,'from RC spring'!F$7:F$24,0),"dnc"),"")</f>
        <v/>
      </c>
      <c r="I57" s="60" t="str">
        <f>IF(AND(COUNT($A57),'from RC spring'!G$6&gt;0),IFERROR(MATCH($A57,'from RC spring'!G$7:G$24,0),"dnc"),"")</f>
        <v/>
      </c>
      <c r="J57" s="60" t="str">
        <f>IF(AND(COUNT($A57),'from RC spring'!H$6&gt;0),IFERROR(MATCH($A57,'from RC spring'!H$7:H$24,0),"dnc"),"")</f>
        <v/>
      </c>
      <c r="K57" s="60" t="str">
        <f>IF(AND(COUNT($A57),'from RC spring'!I$6&gt;0),IFERROR(MATCH($A57,'from RC spring'!I$7:I$24,0),"dnc"),"")</f>
        <v/>
      </c>
      <c r="L57" s="60" t="str">
        <f>IF(AND(COUNT($A57),'from RC spring'!J$6&gt;0),IFERROR(MATCH($A57,'from RC spring'!J$7:J$24,0),"dnc"),"")</f>
        <v/>
      </c>
      <c r="M57" s="60" t="str">
        <f>IF(AND(COUNT($A57),'from RC spring'!K$6&gt;0),IFERROR(MATCH($A57,'from RC spring'!K$7:K$24,0),"dnc"),"")</f>
        <v/>
      </c>
      <c r="N57" s="60" t="str">
        <f>IF(AND(COUNT($A57),'from RC spring'!L$6&gt;0),IFERROR(MATCH($A57,'from RC spring'!L$7:L$24,0),"dnc"),"")</f>
        <v/>
      </c>
      <c r="O57" s="60" t="str">
        <f>IF(AND(COUNT($A57),'from RC spring'!M$6&gt;0),IFERROR(MATCH($A57,'from RC spring'!M$7:M$24,0),"dnc"),"")</f>
        <v/>
      </c>
      <c r="P57" s="60" t="str">
        <f>IF(AND(COUNT($A57),'from RC spring'!N$6&gt;0),IFERROR(MATCH($A57,'from RC spring'!N$7:N$24,0),"dnc"),"")</f>
        <v/>
      </c>
      <c r="Q57" s="60" t="str">
        <f>IF(AND(COUNT($A57),'from RC spring'!O$6&gt;0),IFERROR(MATCH($A57,'from RC spring'!O$7:O$24,0),"dnc"),"")</f>
        <v/>
      </c>
      <c r="R57" s="60" t="str">
        <f>IF(AND(COUNT($A57),'from RC spring'!P$6&gt;0),IFERROR(MATCH($A57,'from RC spring'!P$7:P$24,0),"dnc"),"")</f>
        <v/>
      </c>
      <c r="S57" s="60" t="str">
        <f>IF(AND(COUNT($A57),'from RC spring'!Q$6&gt;0),IFERROR(MATCH($A57,'from RC spring'!Q$7:Q$24,0),"dnc"),"")</f>
        <v/>
      </c>
      <c r="T57" s="60" t="str">
        <f>IF(AND(COUNT($A57),'from RC spring'!R$6&gt;0),IFERROR(MATCH($A57,'from RC spring'!R$7:R$24,0),"dnc"),"")</f>
        <v/>
      </c>
      <c r="U57" s="60" t="str">
        <f>IF(AND(COUNT($A57),'from RC spring'!S$6&gt;0),IFERROR(MATCH($A57,'from RC spring'!S$7:S$24,0),"dnc"),"")</f>
        <v/>
      </c>
      <c r="V57" t="str">
        <f>IF(B57=0,"",B57)</f>
        <v/>
      </c>
      <c r="W57" t="str">
        <f>IF(B57=0,"",B57)</f>
        <v/>
      </c>
    </row>
    <row r="58" spans="1:49">
      <c r="B58" s="8" t="s">
        <v>28</v>
      </c>
      <c r="S58" s="1"/>
      <c r="T58" s="1"/>
      <c r="U58" s="1"/>
      <c r="V58" s="1"/>
      <c r="W58" s="2"/>
    </row>
    <row r="59" spans="1:49">
      <c r="C59" s="8" t="s">
        <v>80</v>
      </c>
      <c r="D59" s="196">
        <f>COUNTA(D33:D57)-COUNTBLANK(D33:D57)-COUNTIF(D33:D57,"dnc")</f>
        <v>9</v>
      </c>
      <c r="E59" s="196">
        <f t="shared" ref="E59:U59" si="1">COUNTA(E33:E57)-COUNTBLANK(E33:E57)-COUNTIF(E33:E57,"dnc")</f>
        <v>9</v>
      </c>
      <c r="F59" s="196">
        <f t="shared" si="1"/>
        <v>0</v>
      </c>
      <c r="G59" s="196">
        <f t="shared" si="1"/>
        <v>12</v>
      </c>
      <c r="H59" s="196">
        <f t="shared" si="1"/>
        <v>12</v>
      </c>
      <c r="I59" s="196">
        <f t="shared" si="1"/>
        <v>0</v>
      </c>
      <c r="J59" s="196">
        <f t="shared" si="1"/>
        <v>11</v>
      </c>
      <c r="K59" s="196">
        <f t="shared" si="1"/>
        <v>11</v>
      </c>
      <c r="L59" s="196">
        <f t="shared" si="1"/>
        <v>11</v>
      </c>
      <c r="M59" s="196">
        <f t="shared" si="1"/>
        <v>10</v>
      </c>
      <c r="N59" s="196">
        <f t="shared" si="1"/>
        <v>10</v>
      </c>
      <c r="O59" s="196">
        <f t="shared" si="1"/>
        <v>0</v>
      </c>
      <c r="P59" s="196">
        <f t="shared" si="1"/>
        <v>0</v>
      </c>
      <c r="Q59" s="196">
        <f t="shared" si="1"/>
        <v>0</v>
      </c>
      <c r="R59" s="196">
        <f t="shared" si="1"/>
        <v>0</v>
      </c>
      <c r="S59" s="196">
        <f t="shared" si="1"/>
        <v>0</v>
      </c>
      <c r="T59" s="196">
        <f>COUNTA(T33:T57)-COUNTBLANK(T33:T57)-COUNTIF(T33:T57,"dnc")</f>
        <v>0</v>
      </c>
      <c r="U59" s="196">
        <f t="shared" si="1"/>
        <v>0</v>
      </c>
      <c r="V59" s="1"/>
      <c r="W59" s="1"/>
      <c r="X59" s="1"/>
      <c r="Y59" s="1"/>
      <c r="Z59" s="1"/>
      <c r="AA59" s="1"/>
      <c r="AD59" s="29"/>
      <c r="AE59" s="32" t="s">
        <v>62</v>
      </c>
      <c r="AF59" s="33"/>
      <c r="AG59" s="33"/>
      <c r="AH59" s="33"/>
      <c r="AI59" s="33"/>
      <c r="AJ59" s="33"/>
      <c r="AK59" s="33"/>
      <c r="AL59" s="33"/>
      <c r="AM59" s="33"/>
      <c r="AN59" s="33"/>
      <c r="AO59" s="33"/>
      <c r="AP59" s="34"/>
      <c r="AQ59" s="29" t="s">
        <v>61</v>
      </c>
      <c r="AR59" s="29" t="s">
        <v>70</v>
      </c>
      <c r="AS59" s="29" t="s">
        <v>70</v>
      </c>
      <c r="AT59" s="29" t="s">
        <v>67</v>
      </c>
      <c r="AU59" s="29" t="s">
        <v>69</v>
      </c>
      <c r="AV59" s="29" t="s">
        <v>72</v>
      </c>
      <c r="AW59" s="42" t="s">
        <v>71</v>
      </c>
    </row>
    <row r="60" spans="1:49" s="224" customFormat="1">
      <c r="A60" s="1"/>
      <c r="C60" s="8" t="s">
        <v>207</v>
      </c>
      <c r="D60" s="5">
        <f>COUNT(D33:D57)</f>
        <v>8</v>
      </c>
      <c r="E60" s="5">
        <f t="shared" ref="E60:U60" si="2">COUNT(E33:E57)</f>
        <v>8</v>
      </c>
      <c r="F60" s="5">
        <f t="shared" si="2"/>
        <v>0</v>
      </c>
      <c r="G60" s="5">
        <f t="shared" si="2"/>
        <v>11</v>
      </c>
      <c r="H60" s="5">
        <f t="shared" si="2"/>
        <v>11</v>
      </c>
      <c r="I60" s="5">
        <f t="shared" si="2"/>
        <v>0</v>
      </c>
      <c r="J60" s="5">
        <f t="shared" si="2"/>
        <v>10</v>
      </c>
      <c r="K60" s="5">
        <f t="shared" si="2"/>
        <v>10</v>
      </c>
      <c r="L60" s="5">
        <f t="shared" si="2"/>
        <v>10</v>
      </c>
      <c r="M60" s="5">
        <f t="shared" si="2"/>
        <v>7</v>
      </c>
      <c r="N60" s="5">
        <f t="shared" si="2"/>
        <v>9</v>
      </c>
      <c r="O60" s="5">
        <f t="shared" si="2"/>
        <v>0</v>
      </c>
      <c r="P60" s="5">
        <f t="shared" si="2"/>
        <v>0</v>
      </c>
      <c r="Q60" s="5">
        <f t="shared" si="2"/>
        <v>0</v>
      </c>
      <c r="R60" s="5">
        <f t="shared" si="2"/>
        <v>0</v>
      </c>
      <c r="S60" s="5">
        <f t="shared" si="2"/>
        <v>0</v>
      </c>
      <c r="T60" s="5">
        <f t="shared" si="2"/>
        <v>0</v>
      </c>
      <c r="U60" s="5">
        <f t="shared" si="2"/>
        <v>0</v>
      </c>
      <c r="V60" s="5">
        <f>COUNTA(V33:V57)-COUNTIF(V33:V57,"dnc")-COUNTIF(V33:V57,"ocs")-COUNTIF(V33:V57,"dns")-COUNTIF(V33:V57,"dnf")-COUNTIF(V33:V57,"tlx")</f>
        <v>20</v>
      </c>
      <c r="W60" s="1"/>
      <c r="X60" s="1"/>
      <c r="Y60" s="1"/>
      <c r="Z60" s="1"/>
      <c r="AA60" s="1"/>
      <c r="AD60" s="30"/>
      <c r="AE60" s="18"/>
      <c r="AF60" s="19"/>
      <c r="AG60" s="19"/>
      <c r="AH60" s="19"/>
      <c r="AI60" s="19"/>
      <c r="AJ60" s="19"/>
      <c r="AK60" s="19"/>
      <c r="AL60" s="19"/>
      <c r="AM60" s="19"/>
      <c r="AN60" s="19"/>
      <c r="AO60" s="19"/>
      <c r="AP60" s="19"/>
      <c r="AQ60" s="30"/>
      <c r="AR60" s="30"/>
      <c r="AS60" s="30"/>
      <c r="AT60" s="30"/>
      <c r="AU60" s="30"/>
      <c r="AV60" s="30"/>
      <c r="AW60" s="41"/>
    </row>
    <row r="61" spans="1:49" s="224" customFormat="1">
      <c r="A61" s="1"/>
      <c r="C61" s="8" t="s">
        <v>227</v>
      </c>
      <c r="D61" s="5">
        <f>COUNT(D33:D57)+COUNTIF(D33:D57,"dsq")+COUNTIF(D33:D57,"dnf")+COUNTIF(D33:D57,"tlx")+COUNTIF(D33:D57,"raf")+COUNTIF(D33:D57,"ocs")</f>
        <v>8</v>
      </c>
      <c r="E61" s="5">
        <f t="shared" ref="E61:U61" si="3">COUNT(E33:E57)+COUNTIF(E33:E57,"dsq")+COUNTIF(E33:E57,"dnf")+COUNTIF(E33:E57,"tlx")+COUNTIF(E33:E57,"raf")+COUNTIF(E33:E57,"ocs")</f>
        <v>8</v>
      </c>
      <c r="F61" s="5">
        <f t="shared" si="3"/>
        <v>0</v>
      </c>
      <c r="G61" s="5">
        <f t="shared" si="3"/>
        <v>11</v>
      </c>
      <c r="H61" s="5">
        <f t="shared" si="3"/>
        <v>11</v>
      </c>
      <c r="I61" s="5">
        <f t="shared" si="3"/>
        <v>0</v>
      </c>
      <c r="J61" s="5">
        <f t="shared" si="3"/>
        <v>10</v>
      </c>
      <c r="K61" s="5">
        <f t="shared" si="3"/>
        <v>10</v>
      </c>
      <c r="L61" s="5">
        <f t="shared" si="3"/>
        <v>10</v>
      </c>
      <c r="M61" s="5">
        <f t="shared" si="3"/>
        <v>9</v>
      </c>
      <c r="N61" s="5">
        <f t="shared" si="3"/>
        <v>9</v>
      </c>
      <c r="O61" s="5">
        <f t="shared" si="3"/>
        <v>0</v>
      </c>
      <c r="P61" s="5">
        <f t="shared" si="3"/>
        <v>0</v>
      </c>
      <c r="Q61" s="5">
        <f t="shared" si="3"/>
        <v>0</v>
      </c>
      <c r="R61" s="5">
        <f t="shared" si="3"/>
        <v>0</v>
      </c>
      <c r="S61" s="5">
        <f t="shared" si="3"/>
        <v>0</v>
      </c>
      <c r="T61" s="5">
        <f t="shared" si="3"/>
        <v>0</v>
      </c>
      <c r="U61" s="5">
        <f t="shared" si="3"/>
        <v>0</v>
      </c>
      <c r="V61" s="5"/>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c r="B62" s="38"/>
      <c r="C62" s="38" t="s">
        <v>66</v>
      </c>
      <c r="D62" s="58">
        <f>IF(D59&gt;=3,1,"")</f>
        <v>1</v>
      </c>
      <c r="E62" s="58">
        <f>IF(E59&gt;=3,COUNT($D62:D62)+1,"")</f>
        <v>2</v>
      </c>
      <c r="F62" s="58" t="str">
        <f>IF(F59&gt;=3,COUNT($D62:E62)+1,"")</f>
        <v/>
      </c>
      <c r="G62" s="58">
        <f>IF(G59&gt;=3,COUNT($D62:F62)+1,"")</f>
        <v>3</v>
      </c>
      <c r="H62" s="58">
        <f>IF(H59&gt;=3,COUNT($D62:G62)+1,"")</f>
        <v>4</v>
      </c>
      <c r="I62" s="58" t="str">
        <f>IF(I59&gt;=3,COUNT($D62:H62)+1,"")</f>
        <v/>
      </c>
      <c r="J62" s="58">
        <f>IF(J59&gt;=3,COUNT($D62:I62)+1,"")</f>
        <v>5</v>
      </c>
      <c r="K62" s="58">
        <f>IF(K59&gt;=3,COUNT($D62:J62)+1,"")</f>
        <v>6</v>
      </c>
      <c r="L62" s="58">
        <f>IF(L59&gt;=3,COUNT($D62:K62)+1,"")</f>
        <v>7</v>
      </c>
      <c r="M62" s="58">
        <f>IF(M59&gt;=3,COUNT($D62:L62)+1,"")</f>
        <v>8</v>
      </c>
      <c r="N62" s="58">
        <f>IF(N59&gt;=3,COUNT($D62:M62)+1,"")</f>
        <v>9</v>
      </c>
      <c r="O62" s="58" t="str">
        <f>IF(O59&gt;=3,COUNT($D62:N62)+1,"")</f>
        <v/>
      </c>
      <c r="P62" s="58" t="str">
        <f>IF(P59&gt;=3,COUNT($D62:O62)+1,"")</f>
        <v/>
      </c>
      <c r="Q62" s="58" t="str">
        <f>IF(Q59&gt;=3,COUNT($D62:P62)+1,"")</f>
        <v/>
      </c>
      <c r="R62" s="58" t="str">
        <f>IF(R59&gt;=3,COUNT($D62:Q62)+1,"")</f>
        <v/>
      </c>
      <c r="S62" s="58" t="str">
        <f>IF(S59&gt;=3,COUNT($D62:R62)+1,"")</f>
        <v/>
      </c>
      <c r="T62" s="58" t="str">
        <f>IF(T59&gt;=3,COUNT($D62:S62)+1,"")</f>
        <v/>
      </c>
      <c r="U62" s="58" t="str">
        <f>IF(U59&gt;=3,COUNT($D62:T62)+1,"")</f>
        <v/>
      </c>
      <c r="V62" s="1"/>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ht="25" customHeight="1">
      <c r="B63" s="121" t="s">
        <v>83</v>
      </c>
      <c r="C63" s="4"/>
      <c r="D63" s="3"/>
      <c r="E63" s="3"/>
      <c r="F63" s="3"/>
      <c r="G63" s="3"/>
      <c r="H63" s="3"/>
      <c r="I63" s="3"/>
      <c r="J63" s="3"/>
      <c r="K63" s="3"/>
      <c r="L63" s="3"/>
      <c r="M63" s="3"/>
      <c r="N63" s="3"/>
      <c r="O63" s="3"/>
      <c r="P63" s="6"/>
      <c r="Q63" s="6"/>
      <c r="R63" s="6"/>
      <c r="S63" s="6"/>
      <c r="T63" s="6"/>
      <c r="U63" s="6"/>
      <c r="V63" s="1"/>
      <c r="W63" s="1" t="s">
        <v>58</v>
      </c>
      <c r="X63" s="1" t="s">
        <v>5</v>
      </c>
      <c r="Y63" s="1" t="s">
        <v>8</v>
      </c>
      <c r="Z63" s="1" t="s">
        <v>6</v>
      </c>
      <c r="AA63" s="1"/>
      <c r="AD63" s="30" t="s">
        <v>81</v>
      </c>
      <c r="AE63" s="18" t="s">
        <v>59</v>
      </c>
      <c r="AF63" s="19"/>
      <c r="AG63" s="19"/>
      <c r="AH63" s="19"/>
      <c r="AI63" s="19"/>
      <c r="AJ63" s="20"/>
      <c r="AK63" s="18" t="s">
        <v>60</v>
      </c>
      <c r="AL63" s="19"/>
      <c r="AM63" s="19"/>
      <c r="AN63" s="19"/>
      <c r="AO63" s="19"/>
      <c r="AP63" s="19"/>
      <c r="AQ63" s="30" t="s">
        <v>48</v>
      </c>
      <c r="AR63" s="30" t="s">
        <v>63</v>
      </c>
      <c r="AS63" s="30" t="s">
        <v>63</v>
      </c>
      <c r="AT63" s="30" t="s">
        <v>68</v>
      </c>
      <c r="AU63" s="30" t="s">
        <v>67</v>
      </c>
      <c r="AV63" s="30" t="s">
        <v>73</v>
      </c>
      <c r="AW63" s="41" t="s">
        <v>63</v>
      </c>
    </row>
    <row r="64" spans="1:49" s="224" customFormat="1" ht="25" customHeight="1">
      <c r="A64" s="1"/>
      <c r="B64" s="121"/>
      <c r="C64" s="38" t="s">
        <v>56</v>
      </c>
      <c r="D64" s="58">
        <v>1</v>
      </c>
      <c r="E64" s="58">
        <v>1</v>
      </c>
      <c r="F64" s="58">
        <v>1</v>
      </c>
      <c r="G64" s="58">
        <v>2</v>
      </c>
      <c r="H64" s="58">
        <v>2</v>
      </c>
      <c r="I64" s="58">
        <v>2</v>
      </c>
      <c r="J64" s="58">
        <v>3</v>
      </c>
      <c r="K64" s="58">
        <v>3</v>
      </c>
      <c r="L64" s="58">
        <v>3</v>
      </c>
      <c r="M64" s="58">
        <v>4</v>
      </c>
      <c r="N64" s="58">
        <v>4</v>
      </c>
      <c r="O64" s="58">
        <v>4</v>
      </c>
      <c r="P64" s="58">
        <v>5</v>
      </c>
      <c r="Q64" s="58">
        <v>5</v>
      </c>
      <c r="R64" s="58">
        <v>5</v>
      </c>
      <c r="S64" s="58">
        <v>6</v>
      </c>
      <c r="T64" s="58">
        <v>6</v>
      </c>
      <c r="U64" s="58">
        <v>6</v>
      </c>
      <c r="V64" s="1"/>
      <c r="W64" s="1"/>
      <c r="X64" s="1"/>
      <c r="Y64" s="1"/>
      <c r="Z64" s="1"/>
      <c r="AA64" s="1"/>
      <c r="AD64" s="30"/>
      <c r="AE64" s="183"/>
      <c r="AF64" s="184"/>
      <c r="AG64" s="184"/>
      <c r="AH64" s="184"/>
      <c r="AI64" s="184"/>
      <c r="AJ64" s="185"/>
      <c r="AK64" s="183"/>
      <c r="AL64" s="184"/>
      <c r="AM64" s="184"/>
      <c r="AN64" s="184"/>
      <c r="AO64" s="184"/>
      <c r="AP64" s="184"/>
      <c r="AQ64" s="30"/>
      <c r="AR64" s="30"/>
      <c r="AS64" s="30"/>
      <c r="AT64" s="30"/>
      <c r="AU64" s="30"/>
      <c r="AV64" s="30"/>
      <c r="AW64" s="41"/>
    </row>
    <row r="65" spans="1:49" s="224" customFormat="1" ht="25" customHeight="1">
      <c r="A65" s="1"/>
      <c r="B65" s="121"/>
      <c r="C65" s="38"/>
      <c r="D65" s="58"/>
      <c r="E65" s="58"/>
      <c r="F65" s="58"/>
      <c r="G65" s="58"/>
      <c r="H65" s="58"/>
      <c r="I65" s="58"/>
      <c r="J65" s="58"/>
      <c r="K65" s="58"/>
      <c r="L65" s="58"/>
      <c r="M65" s="58"/>
      <c r="N65" s="58"/>
      <c r="O65" s="58"/>
      <c r="P65" s="58"/>
      <c r="Q65" s="58"/>
      <c r="R65" s="58"/>
      <c r="S65" s="58"/>
      <c r="T65" s="58"/>
      <c r="U65" s="58"/>
      <c r="V65" s="1"/>
      <c r="W65" s="1" t="s">
        <v>58</v>
      </c>
      <c r="X65" s="1" t="s">
        <v>5</v>
      </c>
      <c r="Y65" s="1" t="s">
        <v>8</v>
      </c>
      <c r="Z65" s="1" t="s">
        <v>6</v>
      </c>
      <c r="AA65" s="1"/>
      <c r="AC65" s="1" t="s">
        <v>258</v>
      </c>
      <c r="AD65" s="30"/>
      <c r="AE65" s="183"/>
      <c r="AF65" s="184"/>
      <c r="AG65" s="184"/>
      <c r="AH65" s="184"/>
      <c r="AI65" s="184"/>
      <c r="AJ65" s="185"/>
      <c r="AK65" s="183"/>
      <c r="AL65" s="184"/>
      <c r="AM65" s="184"/>
      <c r="AN65" s="184"/>
      <c r="AO65" s="184"/>
      <c r="AP65" s="184"/>
      <c r="AQ65" s="30"/>
      <c r="AR65" s="30"/>
      <c r="AS65" s="30"/>
      <c r="AT65" s="30"/>
      <c r="AU65" s="30"/>
      <c r="AV65" s="30"/>
      <c r="AW65" s="41"/>
    </row>
    <row r="66" spans="1:49" s="15" customFormat="1">
      <c r="A66" s="17" t="s">
        <v>75</v>
      </c>
      <c r="B66" s="15" t="s">
        <v>74</v>
      </c>
      <c r="C66" s="15" t="s">
        <v>76</v>
      </c>
      <c r="D66" s="16">
        <f>D32</f>
        <v>41046</v>
      </c>
      <c r="E66" s="16">
        <f t="shared" ref="E66:U66" si="4">E32</f>
        <v>41046</v>
      </c>
      <c r="F66" s="16">
        <f t="shared" si="4"/>
        <v>41046</v>
      </c>
      <c r="G66" s="16">
        <f t="shared" si="4"/>
        <v>41053</v>
      </c>
      <c r="H66" s="16">
        <f t="shared" si="4"/>
        <v>41053</v>
      </c>
      <c r="I66" s="16">
        <f t="shared" si="4"/>
        <v>41053</v>
      </c>
      <c r="J66" s="16">
        <f t="shared" si="4"/>
        <v>41060</v>
      </c>
      <c r="K66" s="16">
        <f t="shared" si="4"/>
        <v>41060</v>
      </c>
      <c r="L66" s="16">
        <f t="shared" si="4"/>
        <v>41060</v>
      </c>
      <c r="M66" s="16">
        <f t="shared" si="4"/>
        <v>41067</v>
      </c>
      <c r="N66" s="16">
        <f t="shared" si="4"/>
        <v>41067</v>
      </c>
      <c r="O66" s="16">
        <f t="shared" si="4"/>
        <v>41067</v>
      </c>
      <c r="P66" s="16">
        <f t="shared" si="4"/>
        <v>41074</v>
      </c>
      <c r="Q66" s="16">
        <f t="shared" si="4"/>
        <v>41074</v>
      </c>
      <c r="R66" s="16">
        <f t="shared" si="4"/>
        <v>41074</v>
      </c>
      <c r="S66" s="16">
        <f t="shared" si="4"/>
        <v>41081</v>
      </c>
      <c r="T66" s="16">
        <f t="shared" si="4"/>
        <v>41081</v>
      </c>
      <c r="U66" s="16">
        <f t="shared" si="4"/>
        <v>41081</v>
      </c>
      <c r="V66" s="17" t="s">
        <v>7</v>
      </c>
      <c r="W66" s="17" t="s">
        <v>4</v>
      </c>
      <c r="X66" s="17" t="s">
        <v>49</v>
      </c>
      <c r="Y66" s="17" t="s">
        <v>9</v>
      </c>
      <c r="Z66" s="17" t="s">
        <v>7</v>
      </c>
      <c r="AA66" s="17" t="s">
        <v>16</v>
      </c>
      <c r="AB66" s="15" t="s">
        <v>74</v>
      </c>
      <c r="AC66" s="15" t="s">
        <v>259</v>
      </c>
      <c r="AD66" s="31" t="s">
        <v>82</v>
      </c>
      <c r="AE66" s="21" t="s">
        <v>50</v>
      </c>
      <c r="AF66" s="15" t="s">
        <v>51</v>
      </c>
      <c r="AG66" s="15" t="s">
        <v>52</v>
      </c>
      <c r="AH66" s="15" t="s">
        <v>53</v>
      </c>
      <c r="AI66" s="15" t="s">
        <v>54</v>
      </c>
      <c r="AJ66" s="22" t="s">
        <v>55</v>
      </c>
      <c r="AK66" s="21" t="s">
        <v>50</v>
      </c>
      <c r="AL66" s="15" t="s">
        <v>51</v>
      </c>
      <c r="AM66" s="15" t="s">
        <v>52</v>
      </c>
      <c r="AN66" s="15" t="s">
        <v>53</v>
      </c>
      <c r="AO66" s="15" t="s">
        <v>54</v>
      </c>
      <c r="AP66" s="15" t="s">
        <v>55</v>
      </c>
      <c r="AQ66" s="31" t="s">
        <v>56</v>
      </c>
      <c r="AR66" s="31" t="s">
        <v>64</v>
      </c>
      <c r="AS66" s="31" t="s">
        <v>65</v>
      </c>
      <c r="AT66" s="31" t="s">
        <v>4</v>
      </c>
      <c r="AU66" s="31" t="s">
        <v>4</v>
      </c>
      <c r="AV66" s="31" t="s">
        <v>69</v>
      </c>
      <c r="AW66" s="31" t="s">
        <v>65</v>
      </c>
    </row>
    <row r="67" spans="1:49">
      <c r="A67" s="49">
        <f>IF($A33=0,"",$A33)</f>
        <v>591</v>
      </c>
      <c r="B67" s="50" t="str">
        <f>IF($B33=0,"",$B33)</f>
        <v>Shamrock VI</v>
      </c>
      <c r="C67" s="50" t="str">
        <f>IF($C33=0,"",$C33)</f>
        <v>Mullen</v>
      </c>
      <c r="D67" s="47">
        <f t="shared" ref="D67:I67" si="5">IF(D33="tlx",D$60+1,IF(OR(D33="dnf",D33="dsq",D33="ocs",D33="raf",D33="dnc-no-bye"),D$59+1,IF(D33="dnc",IF($AQ67=D$64,"bye",D$61+1),D33)))</f>
        <v>7</v>
      </c>
      <c r="E67" s="47">
        <f t="shared" si="5"/>
        <v>7</v>
      </c>
      <c r="F67" s="47" t="str">
        <f t="shared" si="5"/>
        <v/>
      </c>
      <c r="G67" s="47">
        <f t="shared" si="5"/>
        <v>7</v>
      </c>
      <c r="H67" s="47">
        <f t="shared" si="5"/>
        <v>8</v>
      </c>
      <c r="I67" s="47" t="str">
        <f t="shared" si="5"/>
        <v/>
      </c>
      <c r="J67" s="47">
        <f t="shared" ref="J67:U77" si="6">IF(J33="tlx",J$60+1,IF(OR(J33="dnf",J33="dsq",J33="ocs",J33="raf",J33="dnc-no-bye"),J$59+1,IF(J33="dnc",IF($AQ67=J$64,"bye",J$61+1),J33)))</f>
        <v>5</v>
      </c>
      <c r="K67" s="47">
        <f t="shared" si="6"/>
        <v>9</v>
      </c>
      <c r="L67" s="47">
        <f t="shared" si="6"/>
        <v>8</v>
      </c>
      <c r="M67" s="47">
        <f t="shared" si="6"/>
        <v>11</v>
      </c>
      <c r="N67" s="47">
        <f t="shared" si="6"/>
        <v>8</v>
      </c>
      <c r="O67" s="47" t="str">
        <f t="shared" si="6"/>
        <v/>
      </c>
      <c r="P67" s="47" t="str">
        <f t="shared" si="6"/>
        <v/>
      </c>
      <c r="Q67" s="47" t="str">
        <f t="shared" si="6"/>
        <v/>
      </c>
      <c r="R67" s="47" t="str">
        <f t="shared" si="6"/>
        <v/>
      </c>
      <c r="S67" s="47" t="str">
        <f t="shared" si="6"/>
        <v/>
      </c>
      <c r="T67" s="47" t="str">
        <f t="shared" si="6"/>
        <v/>
      </c>
      <c r="U67" s="47" t="str">
        <f t="shared" si="6"/>
        <v/>
      </c>
      <c r="V67" s="47">
        <f t="shared" ref="V67:V83" si="7">IF(AQ67&gt;0,INDEX(AK67:AP67,AQ67),0)</f>
        <v>0</v>
      </c>
      <c r="W67" s="47">
        <f>IF(SUM(D67:U67)&gt;0,SUM(D67:U67),"")</f>
        <v>70</v>
      </c>
      <c r="X67" s="47">
        <f>IF(Throwouts&gt;0,LARGE((D67:U67),1),0)+IF(Throwouts&gt;1,LARGE((D67:U67),2),0)+IF(Throwouts&gt;2,LARGE((D67:U67),2),0)+IF(Throwouts&gt;3,LARGE((D67:U67),3),0)</f>
        <v>11</v>
      </c>
      <c r="Y67" s="47">
        <f>IF(W67="",0,W67-X67)</f>
        <v>59</v>
      </c>
      <c r="Z67" s="48">
        <f>IF(W67="",0,Y67*(Races_Sailed-Throwouts)/(Races_Sailed-Throwouts-V67)+(AS67*0.001)+(AW67*0.00001))</f>
        <v>59.008090000000003</v>
      </c>
      <c r="AA67" s="49">
        <f t="shared" ref="AA67:AA91" si="8">IF(RANK(Z67,Z$67:Z$91,1)=1,"",RANK(Z67,Z$67:Z$91,1)-25+ScoredBoats+AC67)</f>
        <v>8</v>
      </c>
      <c r="AB67" s="50" t="str">
        <f>IF($B33=0,"",$B33)</f>
        <v>Shamrock VI</v>
      </c>
      <c r="AC67" s="85"/>
      <c r="AD67" s="37">
        <f t="shared" ref="AD67:AD91" si="9">IF(AA98="",0,MATCH(AA98,AA$67:AA$91,0))</f>
        <v>2</v>
      </c>
      <c r="AE67" s="23">
        <f t="shared" ref="AE67:AE91" si="10">IF($D33="dnc",$D$59+1,0)+IF($E33="dnc",$E$59+1,0)+IF($F33="dnc",$F$59+1,0)</f>
        <v>0</v>
      </c>
      <c r="AF67" s="24">
        <f t="shared" ref="AF67:AF91" si="11">IF($G33="dnc",$G$59+1,0)+IF($H33="dnc",$H$59+1,0)+IF($I33="dnc",$I$59+1,0)</f>
        <v>0</v>
      </c>
      <c r="AG67" s="24">
        <f t="shared" ref="AG67:AG91" si="12">IF($J33="dnc",$J$59+1,0)+IF($K33="dnc",$K$59+1,0)+IF($L33="dnc",$L$59+1,0)</f>
        <v>0</v>
      </c>
      <c r="AH67" s="24">
        <f t="shared" ref="AH67:AH91" si="13">IF($M33="dnc",$M$59+1,0)+IF($N33="dnc",$N$59+1,0)+IF($O33="dnc",$O$59+1,0)</f>
        <v>0</v>
      </c>
      <c r="AI67" s="24">
        <f t="shared" ref="AI67:AI91" si="14">IF($P33="dnc",$P$59+1,0)+IF($Q33="dnc",$Q$59+1,0)+IF($R33="dnc",$R$59+1,0)</f>
        <v>0</v>
      </c>
      <c r="AJ67" s="25">
        <f t="shared" ref="AJ67:AJ91" si="15">IF($S33="dnc",$S$59+1,0)+IF($T33="dnc",$T$59+1,0)+IF($U33="dnc",$U$59+1,0)</f>
        <v>0</v>
      </c>
      <c r="AK67" s="23">
        <f>COUNTIF(D33:F33,"dnc")</f>
        <v>0</v>
      </c>
      <c r="AL67" s="24">
        <f>COUNTIF(G33:I33,"dnc")</f>
        <v>0</v>
      </c>
      <c r="AM67" s="24">
        <f>COUNTIF(J33:L33,"dnc")</f>
        <v>0</v>
      </c>
      <c r="AN67" s="24">
        <f>COUNTIF(M33:O33,"dnc")</f>
        <v>0</v>
      </c>
      <c r="AO67" s="24">
        <f>COUNTIF(P33:R33,"dnc")</f>
        <v>0</v>
      </c>
      <c r="AP67" s="24">
        <f>COUNTIF(S33:U33,"dnc")</f>
        <v>0</v>
      </c>
      <c r="AQ67" s="35">
        <f>IF(SUM(AE67:AJ67)&gt;0,MATCH(MAX(AE67:AJ67),AE67:AJ67,0),0)</f>
        <v>0</v>
      </c>
      <c r="AR67" s="40">
        <f>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1033101000000</v>
      </c>
      <c r="AS67" s="37">
        <f>IF($Y67=0,0,(RANK($AR67,$AR$67:$AR$91,0)))</f>
        <v>8</v>
      </c>
      <c r="AT67" s="45">
        <f t="shared" ref="AT67:AT91" si="16">IF(INDEX($D67:$U67,LastRaceIndex)="bye",$Y67/(Races_Sailed-Throwouts),INDEX($D67:$U67,LastRaceIndex))</f>
        <v>8</v>
      </c>
      <c r="AU67" s="45">
        <f t="shared" ref="AU67:AU91" si="17">IF(INDEX($D67:$U67,NextLastIndex)="bye",$Y67/(Races_Sailed-Throwouts),INDEX($D67:$U67,NextLastIndex))</f>
        <v>11</v>
      </c>
      <c r="AV67" s="46">
        <f>IFERROR(AT67*100+AU67,0)</f>
        <v>811</v>
      </c>
      <c r="AW67" s="37">
        <f>IF($Y67="",0,(RANK($AV67,$AV$67:$AV$91,1))-25+C$19)</f>
        <v>9</v>
      </c>
    </row>
    <row r="68" spans="1:49">
      <c r="A68" s="49">
        <f t="shared" ref="A68:A90" si="18">IF($A34=0,"",$A34)</f>
        <v>1151</v>
      </c>
      <c r="B68" s="50" t="str">
        <f t="shared" ref="B68:B90" si="19">IF($B34=0,"",$B34)</f>
        <v>FKA</v>
      </c>
      <c r="C68" s="50" t="str">
        <f t="shared" ref="C68:C90" si="20">IF($C34=0,"",$C34)</f>
        <v>Beckwith</v>
      </c>
      <c r="D68" s="47">
        <f t="shared" ref="D68:I68" si="21">IF(D34="tlx",D$60+1,IF(OR(D34="dnf",D34="dsq",D34="ocs",D34="raf",D34="dnc-no-bye"),D$59+1,IF(D34="dnc",IF($AQ68=D$64,"bye",D$61+1),D34)))</f>
        <v>1</v>
      </c>
      <c r="E68" s="47">
        <f t="shared" si="21"/>
        <v>1</v>
      </c>
      <c r="F68" s="47" t="str">
        <f t="shared" si="21"/>
        <v/>
      </c>
      <c r="G68" s="47">
        <f t="shared" si="21"/>
        <v>1</v>
      </c>
      <c r="H68" s="47">
        <f t="shared" si="21"/>
        <v>1</v>
      </c>
      <c r="I68" s="47" t="str">
        <f t="shared" si="21"/>
        <v/>
      </c>
      <c r="J68" s="47">
        <f t="shared" si="6"/>
        <v>3</v>
      </c>
      <c r="K68" s="47">
        <f t="shared" si="6"/>
        <v>1</v>
      </c>
      <c r="L68" s="47">
        <f t="shared" si="6"/>
        <v>3</v>
      </c>
      <c r="M68" s="47">
        <f t="shared" si="6"/>
        <v>3</v>
      </c>
      <c r="N68" s="47">
        <f t="shared" si="6"/>
        <v>3</v>
      </c>
      <c r="O68" s="47" t="str">
        <f t="shared" si="6"/>
        <v/>
      </c>
      <c r="P68" s="47" t="str">
        <f t="shared" si="6"/>
        <v/>
      </c>
      <c r="Q68" s="47" t="str">
        <f t="shared" si="6"/>
        <v/>
      </c>
      <c r="R68" s="47" t="str">
        <f t="shared" si="6"/>
        <v/>
      </c>
      <c r="S68" s="47" t="str">
        <f t="shared" si="6"/>
        <v/>
      </c>
      <c r="T68" s="47" t="str">
        <f t="shared" si="6"/>
        <v/>
      </c>
      <c r="U68" s="47" t="str">
        <f t="shared" si="6"/>
        <v/>
      </c>
      <c r="V68" s="47">
        <f t="shared" si="7"/>
        <v>0</v>
      </c>
      <c r="W68" s="47">
        <f t="shared" ref="W68:W91" si="22">IF(SUM(D68:U68)&gt;0,SUM(D68:U68),"")</f>
        <v>17</v>
      </c>
      <c r="X68" s="47">
        <f t="shared" ref="X68:X91" si="23">IF(Throwouts&gt;0,LARGE((D68:U68),1),0)+IF(Throwouts&gt;1,LARGE((D68:U68),2),0)+IF(Throwouts&gt;2,LARGE((D68:U68),2),0)+IF(Throwouts&gt;3,LARGE((D68:U68),3),0)</f>
        <v>3</v>
      </c>
      <c r="Y68" s="47">
        <f t="shared" ref="Y68:Y91" si="24">IF(W68="",0,W68-X68)</f>
        <v>14</v>
      </c>
      <c r="Z68" s="48">
        <f t="shared" ref="Z68:Z91" si="25">IF(W68="",0,Y68*(Races_Sailed-Throwouts)/(Races_Sailed-Throwouts-V68)+(AS68*0.001)+(AW68*0.00001))</f>
        <v>14.00103</v>
      </c>
      <c r="AA68" s="49">
        <f t="shared" si="8"/>
        <v>1</v>
      </c>
      <c r="AB68" s="50" t="str">
        <f t="shared" ref="AB68:AB91" si="26">IF($B34=0,"",$B34)</f>
        <v>FKA</v>
      </c>
      <c r="AC68" s="85"/>
      <c r="AD68" s="37">
        <f t="shared" si="9"/>
        <v>9</v>
      </c>
      <c r="AE68" s="23">
        <f t="shared" si="10"/>
        <v>0</v>
      </c>
      <c r="AF68" s="24">
        <f t="shared" si="11"/>
        <v>0</v>
      </c>
      <c r="AG68" s="24">
        <f t="shared" si="12"/>
        <v>0</v>
      </c>
      <c r="AH68" s="24">
        <f t="shared" si="13"/>
        <v>0</v>
      </c>
      <c r="AI68" s="24">
        <f t="shared" si="14"/>
        <v>0</v>
      </c>
      <c r="AJ68" s="25">
        <f t="shared" si="15"/>
        <v>0</v>
      </c>
      <c r="AK68" s="23">
        <f t="shared" ref="AK68:AK91" si="27">COUNTIF(D34:F34,"dnc")</f>
        <v>0</v>
      </c>
      <c r="AL68" s="24">
        <f t="shared" ref="AL68:AL91" si="28">COUNTIF(G34:I34,"dnc")</f>
        <v>0</v>
      </c>
      <c r="AM68" s="24">
        <f t="shared" ref="AM68:AM91" si="29">COUNTIF(J34:L34,"dnc")</f>
        <v>0</v>
      </c>
      <c r="AN68" s="24">
        <f t="shared" ref="AN68:AN91" si="30">COUNTIF(M34:O34,"dnc")</f>
        <v>0</v>
      </c>
      <c r="AO68" s="24">
        <f t="shared" ref="AO68:AO91" si="31">COUNTIF(P34:R34,"dnc")</f>
        <v>0</v>
      </c>
      <c r="AP68" s="24">
        <f t="shared" ref="AP68:AP91" si="32">COUNTIF(S34:U34,"dnc")</f>
        <v>0</v>
      </c>
      <c r="AQ68" s="35">
        <f t="shared" ref="AQ68:AQ91" si="33">IF(SUM(AE68:AJ68)&gt;0,MATCH(MAX(AE68:AJ68),AE68:AJ68,0),0)</f>
        <v>0</v>
      </c>
      <c r="AR68" s="40">
        <f t="shared" ref="AR68:AR91" si="34">IF(W68&gt;0,((((((((((((((((COUNTIF(D68:U68,1))*10+COUNTIF(D68:U68,2))*10+COUNTIF(D68:U68,3))*10+COUNTIF(D68:U68,4))*10+COUNTIF(D68:U68,5))*10+COUNTIF(D68:U68,6))*10+COUNTIF(D68:U68,7))*10+COUNTIF(D68:U68,8))*10+COUNTIF(D68:U68,9))*10+COUNTIF(D68:U68,10))*10+COUNTIF(D68:U68,11))*10+COUNTIF(D68:U68,12))*10+COUNTIF(D68:U68,13))*10+COUNTIF(D68:U68,14))*10+COUNTIF(D68:U68,15))*10+COUNTIF(D68:U68,16))*10+COUNTIF(D68:U68,17),0)</f>
        <v>5.04E+16</v>
      </c>
      <c r="AS68" s="37">
        <f t="shared" ref="AS68:AS91" si="35">IF($Y68=0,0,(RANK($AR68,$AR$67:$AR$91,0)))</f>
        <v>1</v>
      </c>
      <c r="AT68" s="45">
        <f t="shared" si="16"/>
        <v>3</v>
      </c>
      <c r="AU68" s="45">
        <f t="shared" si="17"/>
        <v>3</v>
      </c>
      <c r="AV68" s="46">
        <f>IFERROR(AT68*100+AU68,0)</f>
        <v>303</v>
      </c>
      <c r="AW68" s="37">
        <f t="shared" ref="AW68:AW91" si="36">IF($Y68=0,0,(RANK($AV68,$AV$67:$AV$91,1))-25+C$19)</f>
        <v>3</v>
      </c>
    </row>
    <row r="69" spans="1:49">
      <c r="A69" s="49">
        <f t="shared" si="18"/>
        <v>249</v>
      </c>
      <c r="B69" s="50" t="str">
        <f t="shared" si="19"/>
        <v>Dolce</v>
      </c>
      <c r="C69" s="50" t="str">
        <f t="shared" si="20"/>
        <v>Sonn</v>
      </c>
      <c r="D69" s="47">
        <f t="shared" ref="D69:I69" si="37">IF(D35="tlx",D$60+1,IF(OR(D35="dnf",D35="dsq",D35="ocs",D35="raf",D35="dnc-no-bye"),D$59+1,IF(D35="dnc",IF($AQ69=D$64,"bye",D$61+1),D35)))</f>
        <v>5</v>
      </c>
      <c r="E69" s="47">
        <f t="shared" si="37"/>
        <v>8</v>
      </c>
      <c r="F69" s="47" t="str">
        <f t="shared" si="37"/>
        <v/>
      </c>
      <c r="G69" s="47">
        <f t="shared" si="37"/>
        <v>10</v>
      </c>
      <c r="H69" s="47">
        <f t="shared" si="37"/>
        <v>11</v>
      </c>
      <c r="I69" s="47" t="str">
        <f t="shared" si="37"/>
        <v/>
      </c>
      <c r="J69" s="47">
        <f t="shared" si="6"/>
        <v>9</v>
      </c>
      <c r="K69" s="47">
        <f t="shared" si="6"/>
        <v>10</v>
      </c>
      <c r="L69" s="47">
        <f t="shared" si="6"/>
        <v>10</v>
      </c>
      <c r="M69" s="47" t="str">
        <f t="shared" si="6"/>
        <v>bye</v>
      </c>
      <c r="N69" s="47" t="str">
        <f t="shared" si="6"/>
        <v>bye</v>
      </c>
      <c r="O69" s="47" t="str">
        <f t="shared" si="6"/>
        <v/>
      </c>
      <c r="P69" s="47" t="str">
        <f t="shared" si="6"/>
        <v/>
      </c>
      <c r="Q69" s="47" t="str">
        <f t="shared" si="6"/>
        <v/>
      </c>
      <c r="R69" s="47" t="str">
        <f t="shared" si="6"/>
        <v/>
      </c>
      <c r="S69" s="47" t="str">
        <f t="shared" si="6"/>
        <v/>
      </c>
      <c r="T69" s="47" t="str">
        <f t="shared" si="6"/>
        <v/>
      </c>
      <c r="U69" s="47" t="str">
        <f t="shared" si="6"/>
        <v/>
      </c>
      <c r="V69" s="47">
        <f t="shared" si="7"/>
        <v>2</v>
      </c>
      <c r="W69" s="47">
        <f t="shared" si="22"/>
        <v>63</v>
      </c>
      <c r="X69" s="47">
        <f t="shared" si="23"/>
        <v>11</v>
      </c>
      <c r="Y69" s="47">
        <f t="shared" si="24"/>
        <v>52</v>
      </c>
      <c r="Z69" s="48">
        <f t="shared" si="25"/>
        <v>69.342403333333323</v>
      </c>
      <c r="AA69" s="49">
        <f t="shared" si="8"/>
        <v>11</v>
      </c>
      <c r="AB69" s="50" t="str">
        <f t="shared" si="26"/>
        <v>Dolce</v>
      </c>
      <c r="AC69" s="85"/>
      <c r="AD69" s="37">
        <f t="shared" si="9"/>
        <v>8</v>
      </c>
      <c r="AE69" s="23">
        <f t="shared" si="10"/>
        <v>0</v>
      </c>
      <c r="AF69" s="24">
        <f t="shared" si="11"/>
        <v>0</v>
      </c>
      <c r="AG69" s="24">
        <f t="shared" si="12"/>
        <v>0</v>
      </c>
      <c r="AH69" s="24">
        <f t="shared" si="13"/>
        <v>22</v>
      </c>
      <c r="AI69" s="24">
        <f t="shared" si="14"/>
        <v>0</v>
      </c>
      <c r="AJ69" s="25">
        <f t="shared" si="15"/>
        <v>0</v>
      </c>
      <c r="AK69" s="23">
        <f t="shared" si="27"/>
        <v>0</v>
      </c>
      <c r="AL69" s="24">
        <f t="shared" si="28"/>
        <v>0</v>
      </c>
      <c r="AM69" s="24">
        <f t="shared" si="29"/>
        <v>0</v>
      </c>
      <c r="AN69" s="24">
        <f t="shared" si="30"/>
        <v>2</v>
      </c>
      <c r="AO69" s="24">
        <f t="shared" si="31"/>
        <v>0</v>
      </c>
      <c r="AP69" s="24">
        <f t="shared" si="32"/>
        <v>0</v>
      </c>
      <c r="AQ69" s="35">
        <f t="shared" si="33"/>
        <v>4</v>
      </c>
      <c r="AR69" s="40">
        <f t="shared" si="34"/>
        <v>1001131000000</v>
      </c>
      <c r="AS69" s="37">
        <f t="shared" si="35"/>
        <v>9</v>
      </c>
      <c r="AT69" s="45">
        <f t="shared" si="16"/>
        <v>6.5</v>
      </c>
      <c r="AU69" s="45">
        <f t="shared" si="17"/>
        <v>6.5</v>
      </c>
      <c r="AV69" s="46">
        <f>IFERROR(AT69*100+AU69,0)</f>
        <v>656.5</v>
      </c>
      <c r="AW69" s="37">
        <f t="shared" si="36"/>
        <v>7</v>
      </c>
    </row>
    <row r="70" spans="1:49">
      <c r="A70" s="49">
        <f t="shared" si="18"/>
        <v>1153</v>
      </c>
      <c r="B70" s="50" t="str">
        <f t="shared" si="19"/>
        <v>Gostosa</v>
      </c>
      <c r="C70" s="50" t="str">
        <f t="shared" si="20"/>
        <v>Hayes/Kirchhoff</v>
      </c>
      <c r="D70" s="47">
        <f t="shared" ref="D70:I70" si="38">IF(D36="tlx",D$60+1,IF(OR(D36="dnf",D36="dsq",D36="ocs",D36="raf",D36="dnc-no-bye"),D$59+1,IF(D36="dnc",IF($AQ70=D$64,"bye",D$61+1),D36)))</f>
        <v>3</v>
      </c>
      <c r="E70" s="47">
        <f t="shared" si="38"/>
        <v>3</v>
      </c>
      <c r="F70" s="47" t="str">
        <f t="shared" si="38"/>
        <v/>
      </c>
      <c r="G70" s="47">
        <f t="shared" si="38"/>
        <v>2</v>
      </c>
      <c r="H70" s="47">
        <f t="shared" si="38"/>
        <v>2</v>
      </c>
      <c r="I70" s="47" t="str">
        <f t="shared" si="38"/>
        <v/>
      </c>
      <c r="J70" s="47">
        <f t="shared" si="6"/>
        <v>2</v>
      </c>
      <c r="K70" s="47">
        <f t="shared" si="6"/>
        <v>4</v>
      </c>
      <c r="L70" s="47">
        <f t="shared" si="6"/>
        <v>4</v>
      </c>
      <c r="M70" s="47">
        <f t="shared" si="6"/>
        <v>4</v>
      </c>
      <c r="N70" s="47">
        <f t="shared" si="6"/>
        <v>4</v>
      </c>
      <c r="O70" s="47" t="str">
        <f t="shared" si="6"/>
        <v/>
      </c>
      <c r="P70" s="47" t="str">
        <f t="shared" si="6"/>
        <v/>
      </c>
      <c r="Q70" s="47" t="str">
        <f t="shared" si="6"/>
        <v/>
      </c>
      <c r="R70" s="47" t="str">
        <f t="shared" si="6"/>
        <v/>
      </c>
      <c r="S70" s="47" t="str">
        <f t="shared" si="6"/>
        <v/>
      </c>
      <c r="T70" s="47" t="str">
        <f t="shared" si="6"/>
        <v/>
      </c>
      <c r="U70" s="47" t="str">
        <f t="shared" si="6"/>
        <v/>
      </c>
      <c r="V70" s="47">
        <f t="shared" si="7"/>
        <v>0</v>
      </c>
      <c r="W70" s="47">
        <f t="shared" si="22"/>
        <v>28</v>
      </c>
      <c r="X70" s="47">
        <f t="shared" si="23"/>
        <v>4</v>
      </c>
      <c r="Y70" s="47">
        <f t="shared" si="24"/>
        <v>24</v>
      </c>
      <c r="Z70" s="48">
        <f t="shared" si="25"/>
        <v>24.005039999999997</v>
      </c>
      <c r="AA70" s="49">
        <f t="shared" si="8"/>
        <v>4</v>
      </c>
      <c r="AB70" s="50" t="str">
        <f t="shared" si="26"/>
        <v>Gostosa</v>
      </c>
      <c r="AC70" s="85"/>
      <c r="AD70" s="37">
        <f t="shared" si="9"/>
        <v>4</v>
      </c>
      <c r="AE70" s="23">
        <f t="shared" si="10"/>
        <v>0</v>
      </c>
      <c r="AF70" s="24">
        <f t="shared" si="11"/>
        <v>0</v>
      </c>
      <c r="AG70" s="24">
        <f t="shared" si="12"/>
        <v>0</v>
      </c>
      <c r="AH70" s="24">
        <f t="shared" si="13"/>
        <v>0</v>
      </c>
      <c r="AI70" s="24">
        <f t="shared" si="14"/>
        <v>0</v>
      </c>
      <c r="AJ70" s="25">
        <f t="shared" si="15"/>
        <v>0</v>
      </c>
      <c r="AK70" s="23">
        <f t="shared" si="27"/>
        <v>0</v>
      </c>
      <c r="AL70" s="24">
        <f t="shared" si="28"/>
        <v>0</v>
      </c>
      <c r="AM70" s="24">
        <f t="shared" si="29"/>
        <v>0</v>
      </c>
      <c r="AN70" s="24">
        <f t="shared" si="30"/>
        <v>0</v>
      </c>
      <c r="AO70" s="24">
        <f t="shared" si="31"/>
        <v>0</v>
      </c>
      <c r="AP70" s="24">
        <f t="shared" si="32"/>
        <v>0</v>
      </c>
      <c r="AQ70" s="35">
        <f t="shared" si="33"/>
        <v>0</v>
      </c>
      <c r="AR70" s="40">
        <f t="shared" si="34"/>
        <v>3240000000000000</v>
      </c>
      <c r="AS70" s="37">
        <f t="shared" si="35"/>
        <v>5</v>
      </c>
      <c r="AT70" s="45">
        <f t="shared" si="16"/>
        <v>4</v>
      </c>
      <c r="AU70" s="45">
        <f t="shared" si="17"/>
        <v>4</v>
      </c>
      <c r="AV70" s="46">
        <f t="shared" ref="AV70:AV91" si="39">IFERROR(AT70*100+AU70,0)</f>
        <v>404</v>
      </c>
      <c r="AW70" s="37">
        <f t="shared" si="36"/>
        <v>4</v>
      </c>
    </row>
    <row r="71" spans="1:49">
      <c r="A71" s="49">
        <f t="shared" si="18"/>
        <v>484</v>
      </c>
      <c r="B71" s="50" t="str">
        <f t="shared" si="19"/>
        <v>Jolly Mon</v>
      </c>
      <c r="C71" s="50" t="str">
        <f t="shared" si="20"/>
        <v>LaVin/Rochlis</v>
      </c>
      <c r="D71" s="47">
        <f t="shared" ref="D71:I71" si="40">IF(D37="tlx",D$60+1,IF(OR(D37="dnf",D37="dsq",D37="ocs",D37="raf",D37="dnc-no-bye"),D$59+1,IF(D37="dnc",IF($AQ71=D$64,"bye",D$61+1),D37)))</f>
        <v>8</v>
      </c>
      <c r="E71" s="47">
        <f t="shared" si="40"/>
        <v>6</v>
      </c>
      <c r="F71" s="47" t="str">
        <f t="shared" si="40"/>
        <v/>
      </c>
      <c r="G71" s="47">
        <f t="shared" si="40"/>
        <v>11</v>
      </c>
      <c r="H71" s="47">
        <f t="shared" si="40"/>
        <v>9</v>
      </c>
      <c r="I71" s="47" t="str">
        <f t="shared" si="40"/>
        <v/>
      </c>
      <c r="J71" s="47">
        <f t="shared" si="6"/>
        <v>10</v>
      </c>
      <c r="K71" s="47">
        <f t="shared" si="6"/>
        <v>8</v>
      </c>
      <c r="L71" s="47">
        <f t="shared" si="6"/>
        <v>7</v>
      </c>
      <c r="M71" s="47">
        <f t="shared" si="6"/>
        <v>11</v>
      </c>
      <c r="N71" s="47">
        <f t="shared" si="6"/>
        <v>7</v>
      </c>
      <c r="O71" s="47" t="str">
        <f t="shared" si="6"/>
        <v/>
      </c>
      <c r="P71" s="47" t="str">
        <f t="shared" si="6"/>
        <v/>
      </c>
      <c r="Q71" s="47" t="str">
        <f t="shared" si="6"/>
        <v/>
      </c>
      <c r="R71" s="47" t="str">
        <f t="shared" si="6"/>
        <v/>
      </c>
      <c r="S71" s="47" t="str">
        <f t="shared" si="6"/>
        <v/>
      </c>
      <c r="T71" s="47" t="str">
        <f t="shared" si="6"/>
        <v/>
      </c>
      <c r="U71" s="47" t="str">
        <f t="shared" si="6"/>
        <v/>
      </c>
      <c r="V71" s="47">
        <f t="shared" si="7"/>
        <v>0</v>
      </c>
      <c r="W71" s="47">
        <f t="shared" si="22"/>
        <v>77</v>
      </c>
      <c r="X71" s="47">
        <f t="shared" si="23"/>
        <v>11</v>
      </c>
      <c r="Y71" s="47">
        <f t="shared" si="24"/>
        <v>66</v>
      </c>
      <c r="Z71" s="48">
        <f t="shared" si="25"/>
        <v>66.010080000000002</v>
      </c>
      <c r="AA71" s="49">
        <f t="shared" si="8"/>
        <v>10</v>
      </c>
      <c r="AB71" s="50" t="str">
        <f t="shared" si="26"/>
        <v>Jolly Mon</v>
      </c>
      <c r="AC71" s="85"/>
      <c r="AD71" s="37">
        <f t="shared" si="9"/>
        <v>6</v>
      </c>
      <c r="AE71" s="23">
        <f t="shared" si="10"/>
        <v>0</v>
      </c>
      <c r="AF71" s="24">
        <f t="shared" si="11"/>
        <v>0</v>
      </c>
      <c r="AG71" s="24">
        <f t="shared" si="12"/>
        <v>0</v>
      </c>
      <c r="AH71" s="24">
        <f>IF($M37="dnc",$M$59+1,0)+IF($N37="dnc",$N$59+1,0)+IF($O37="dnc",$O$59+1,0)</f>
        <v>0</v>
      </c>
      <c r="AI71" s="24">
        <f>IF($P37="dnc",$P$59+1,0)+IF($Q37="dnc",$Q$59+1,0)+IF($R37="dnc",$R$59+1,0)</f>
        <v>0</v>
      </c>
      <c r="AJ71" s="25">
        <f t="shared" si="15"/>
        <v>0</v>
      </c>
      <c r="AK71" s="23">
        <f t="shared" si="27"/>
        <v>0</v>
      </c>
      <c r="AL71" s="24">
        <f t="shared" si="28"/>
        <v>0</v>
      </c>
      <c r="AM71" s="24">
        <f t="shared" si="29"/>
        <v>0</v>
      </c>
      <c r="AN71" s="24">
        <f>COUNTIF(M37:O37,"dnc")</f>
        <v>0</v>
      </c>
      <c r="AO71" s="24">
        <f>COUNTIF(P37:R37,"dnc")</f>
        <v>0</v>
      </c>
      <c r="AP71" s="24">
        <f t="shared" si="32"/>
        <v>0</v>
      </c>
      <c r="AQ71" s="35">
        <f t="shared" si="33"/>
        <v>0</v>
      </c>
      <c r="AR71" s="40">
        <f t="shared" si="34"/>
        <v>122112000000</v>
      </c>
      <c r="AS71" s="37">
        <f t="shared" si="35"/>
        <v>10</v>
      </c>
      <c r="AT71" s="45">
        <f t="shared" si="16"/>
        <v>7</v>
      </c>
      <c r="AU71" s="45">
        <f t="shared" si="17"/>
        <v>11</v>
      </c>
      <c r="AV71" s="46">
        <f t="shared" si="39"/>
        <v>711</v>
      </c>
      <c r="AW71" s="37">
        <f t="shared" si="36"/>
        <v>8</v>
      </c>
    </row>
    <row r="72" spans="1:49">
      <c r="A72" s="49">
        <f t="shared" si="18"/>
        <v>485</v>
      </c>
      <c r="B72" s="50" t="str">
        <f t="shared" si="19"/>
        <v>Argo III</v>
      </c>
      <c r="C72" s="50" t="str">
        <f t="shared" si="20"/>
        <v>C. Nickerson</v>
      </c>
      <c r="D72" s="47">
        <f t="shared" ref="D72:I72" si="41">IF(D38="tlx",D$60+1,IF(OR(D38="dnf",D38="dsq",D38="ocs",D38="raf",D38="dnc-no-bye"),D$59+1,IF(D38="dnc",IF($AQ72=D$64,"bye",D$61+1),D38)))</f>
        <v>4</v>
      </c>
      <c r="E72" s="47">
        <f t="shared" si="41"/>
        <v>5</v>
      </c>
      <c r="F72" s="47" t="str">
        <f t="shared" si="41"/>
        <v/>
      </c>
      <c r="G72" s="47">
        <f t="shared" si="41"/>
        <v>3</v>
      </c>
      <c r="H72" s="47">
        <f t="shared" si="41"/>
        <v>4</v>
      </c>
      <c r="I72" s="47" t="str">
        <f t="shared" si="41"/>
        <v/>
      </c>
      <c r="J72" s="47">
        <f t="shared" si="6"/>
        <v>7</v>
      </c>
      <c r="K72" s="47">
        <f t="shared" si="6"/>
        <v>5</v>
      </c>
      <c r="L72" s="47">
        <f t="shared" si="6"/>
        <v>1</v>
      </c>
      <c r="M72" s="47">
        <f t="shared" si="6"/>
        <v>5</v>
      </c>
      <c r="N72" s="47">
        <f t="shared" si="6"/>
        <v>5</v>
      </c>
      <c r="O72" s="47" t="str">
        <f t="shared" si="6"/>
        <v/>
      </c>
      <c r="P72" s="47" t="str">
        <f t="shared" si="6"/>
        <v/>
      </c>
      <c r="Q72" s="47" t="str">
        <f t="shared" si="6"/>
        <v/>
      </c>
      <c r="R72" s="47" t="str">
        <f t="shared" si="6"/>
        <v/>
      </c>
      <c r="S72" s="47" t="str">
        <f t="shared" si="6"/>
        <v/>
      </c>
      <c r="T72" s="47" t="str">
        <f t="shared" si="6"/>
        <v/>
      </c>
      <c r="U72" s="47" t="str">
        <f t="shared" si="6"/>
        <v/>
      </c>
      <c r="V72" s="47">
        <f t="shared" si="7"/>
        <v>0</v>
      </c>
      <c r="W72" s="47">
        <f t="shared" si="22"/>
        <v>39</v>
      </c>
      <c r="X72" s="47">
        <f t="shared" si="23"/>
        <v>7</v>
      </c>
      <c r="Y72" s="47">
        <f t="shared" si="24"/>
        <v>32</v>
      </c>
      <c r="Z72" s="48">
        <f t="shared" si="25"/>
        <v>32.004049999999999</v>
      </c>
      <c r="AA72" s="49">
        <f t="shared" si="8"/>
        <v>5</v>
      </c>
      <c r="AB72" s="50" t="str">
        <f t="shared" si="26"/>
        <v>Argo III</v>
      </c>
      <c r="AC72" s="85"/>
      <c r="AD72" s="37">
        <f t="shared" si="9"/>
        <v>11</v>
      </c>
      <c r="AE72" s="23">
        <f t="shared" si="10"/>
        <v>0</v>
      </c>
      <c r="AF72" s="24">
        <f t="shared" si="11"/>
        <v>0</v>
      </c>
      <c r="AG72" s="24">
        <f t="shared" si="12"/>
        <v>0</v>
      </c>
      <c r="AH72" s="24">
        <f t="shared" si="13"/>
        <v>0</v>
      </c>
      <c r="AI72" s="24">
        <f t="shared" si="14"/>
        <v>0</v>
      </c>
      <c r="AJ72" s="25">
        <f t="shared" si="15"/>
        <v>0</v>
      </c>
      <c r="AK72" s="23">
        <f t="shared" si="27"/>
        <v>0</v>
      </c>
      <c r="AL72" s="24">
        <f t="shared" si="28"/>
        <v>0</v>
      </c>
      <c r="AM72" s="24">
        <f t="shared" si="29"/>
        <v>0</v>
      </c>
      <c r="AN72" s="24">
        <f t="shared" si="30"/>
        <v>0</v>
      </c>
      <c r="AO72" s="24">
        <f t="shared" si="31"/>
        <v>0</v>
      </c>
      <c r="AP72" s="24">
        <f t="shared" si="32"/>
        <v>0</v>
      </c>
      <c r="AQ72" s="35">
        <f t="shared" si="33"/>
        <v>0</v>
      </c>
      <c r="AR72" s="40">
        <f t="shared" si="34"/>
        <v>1.012401E+16</v>
      </c>
      <c r="AS72" s="37">
        <f t="shared" si="35"/>
        <v>4</v>
      </c>
      <c r="AT72" s="45">
        <f t="shared" si="16"/>
        <v>5</v>
      </c>
      <c r="AU72" s="45">
        <f t="shared" si="17"/>
        <v>5</v>
      </c>
      <c r="AV72" s="46">
        <f t="shared" si="39"/>
        <v>505</v>
      </c>
      <c r="AW72" s="37">
        <f t="shared" si="36"/>
        <v>5</v>
      </c>
    </row>
    <row r="73" spans="1:49">
      <c r="A73" s="49">
        <f t="shared" si="18"/>
        <v>676</v>
      </c>
      <c r="B73" s="50" t="str">
        <f t="shared" si="19"/>
        <v>Paradox</v>
      </c>
      <c r="C73" s="50" t="str">
        <f t="shared" si="20"/>
        <v>Stowe</v>
      </c>
      <c r="D73" s="47">
        <f t="shared" ref="D73:I73" si="42">IF(D39="tlx",D$60+1,IF(OR(D39="dnf",D39="dsq",D39="ocs",D39="raf",D39="dnc-no-bye"),D$59+1,IF(D39="dnc",IF($AQ73=D$64,"bye",D$61+1),D39)))</f>
        <v>6</v>
      </c>
      <c r="E73" s="47">
        <f t="shared" si="42"/>
        <v>4</v>
      </c>
      <c r="F73" s="47" t="str">
        <f t="shared" si="42"/>
        <v/>
      </c>
      <c r="G73" s="47">
        <f t="shared" si="42"/>
        <v>6</v>
      </c>
      <c r="H73" s="47">
        <f t="shared" si="42"/>
        <v>5</v>
      </c>
      <c r="I73" s="47" t="str">
        <f t="shared" si="42"/>
        <v/>
      </c>
      <c r="J73" s="47" t="str">
        <f t="shared" si="6"/>
        <v>bye</v>
      </c>
      <c r="K73" s="47" t="str">
        <f t="shared" si="6"/>
        <v>bye</v>
      </c>
      <c r="L73" s="47" t="str">
        <f t="shared" si="6"/>
        <v>bye</v>
      </c>
      <c r="M73" s="47">
        <f t="shared" si="6"/>
        <v>10</v>
      </c>
      <c r="N73" s="47">
        <f t="shared" si="6"/>
        <v>10</v>
      </c>
      <c r="O73" s="47" t="str">
        <f t="shared" si="6"/>
        <v/>
      </c>
      <c r="P73" s="47" t="str">
        <f t="shared" si="6"/>
        <v/>
      </c>
      <c r="Q73" s="47" t="str">
        <f t="shared" si="6"/>
        <v/>
      </c>
      <c r="R73" s="47" t="str">
        <f t="shared" si="6"/>
        <v/>
      </c>
      <c r="S73" s="47" t="str">
        <f t="shared" si="6"/>
        <v/>
      </c>
      <c r="T73" s="47" t="str">
        <f t="shared" si="6"/>
        <v/>
      </c>
      <c r="U73" s="47" t="str">
        <f t="shared" si="6"/>
        <v/>
      </c>
      <c r="V73" s="47">
        <f t="shared" si="7"/>
        <v>3</v>
      </c>
      <c r="W73" s="47">
        <f t="shared" si="22"/>
        <v>41</v>
      </c>
      <c r="X73" s="47">
        <f t="shared" si="23"/>
        <v>10</v>
      </c>
      <c r="Y73" s="47">
        <f t="shared" si="24"/>
        <v>31</v>
      </c>
      <c r="Z73" s="48">
        <f t="shared" si="25"/>
        <v>49.607109999999999</v>
      </c>
      <c r="AA73" s="49">
        <f t="shared" si="8"/>
        <v>7</v>
      </c>
      <c r="AB73" s="50" t="str">
        <f t="shared" si="26"/>
        <v>Paradox</v>
      </c>
      <c r="AC73" s="85"/>
      <c r="AD73" s="37">
        <f t="shared" si="9"/>
        <v>7</v>
      </c>
      <c r="AE73" s="23">
        <f t="shared" si="10"/>
        <v>0</v>
      </c>
      <c r="AF73" s="24">
        <f t="shared" si="11"/>
        <v>0</v>
      </c>
      <c r="AG73" s="24">
        <f t="shared" si="12"/>
        <v>36</v>
      </c>
      <c r="AH73" s="24">
        <f t="shared" si="13"/>
        <v>22</v>
      </c>
      <c r="AI73" s="24">
        <f t="shared" si="14"/>
        <v>0</v>
      </c>
      <c r="AJ73" s="25">
        <f t="shared" si="15"/>
        <v>0</v>
      </c>
      <c r="AK73" s="23">
        <f t="shared" si="27"/>
        <v>0</v>
      </c>
      <c r="AL73" s="24">
        <f t="shared" si="28"/>
        <v>0</v>
      </c>
      <c r="AM73" s="24">
        <f t="shared" si="29"/>
        <v>3</v>
      </c>
      <c r="AN73" s="24">
        <f t="shared" si="30"/>
        <v>2</v>
      </c>
      <c r="AO73" s="24">
        <f t="shared" si="31"/>
        <v>0</v>
      </c>
      <c r="AP73" s="24">
        <f t="shared" si="32"/>
        <v>0</v>
      </c>
      <c r="AQ73" s="35">
        <f t="shared" si="33"/>
        <v>3</v>
      </c>
      <c r="AR73" s="40">
        <f t="shared" si="34"/>
        <v>11200020000000</v>
      </c>
      <c r="AS73" s="37">
        <f t="shared" si="35"/>
        <v>7</v>
      </c>
      <c r="AT73" s="45">
        <f t="shared" si="16"/>
        <v>10</v>
      </c>
      <c r="AU73" s="45">
        <f t="shared" si="17"/>
        <v>10</v>
      </c>
      <c r="AV73" s="46">
        <f t="shared" si="39"/>
        <v>1010</v>
      </c>
      <c r="AW73" s="37">
        <f t="shared" si="36"/>
        <v>11</v>
      </c>
    </row>
    <row r="74" spans="1:49">
      <c r="A74" s="49">
        <f t="shared" si="18"/>
        <v>667</v>
      </c>
      <c r="B74" s="50" t="str">
        <f t="shared" si="19"/>
        <v>Pressure</v>
      </c>
      <c r="C74" s="50" t="str">
        <f t="shared" si="20"/>
        <v>G. Nickerson</v>
      </c>
      <c r="D74" s="47">
        <f t="shared" ref="D74:I74" si="43">IF(D40="tlx",D$60+1,IF(OR(D40="dnf",D40="dsq",D40="ocs",D40="raf",D40="dnc-no-bye"),D$59+1,IF(D40="dnc",IF($AQ74=D$64,"bye",D$61+1),D40)))</f>
        <v>2</v>
      </c>
      <c r="E74" s="47">
        <f t="shared" si="43"/>
        <v>2</v>
      </c>
      <c r="F74" s="47" t="str">
        <f t="shared" si="43"/>
        <v/>
      </c>
      <c r="G74" s="47">
        <f t="shared" si="43"/>
        <v>8</v>
      </c>
      <c r="H74" s="47">
        <f t="shared" si="43"/>
        <v>7</v>
      </c>
      <c r="I74" s="47" t="str">
        <f t="shared" si="43"/>
        <v/>
      </c>
      <c r="J74" s="47">
        <f t="shared" si="6"/>
        <v>4</v>
      </c>
      <c r="K74" s="47">
        <f t="shared" si="6"/>
        <v>3</v>
      </c>
      <c r="L74" s="47">
        <f t="shared" si="6"/>
        <v>2</v>
      </c>
      <c r="M74" s="47">
        <f t="shared" si="6"/>
        <v>2</v>
      </c>
      <c r="N74" s="47">
        <f t="shared" si="6"/>
        <v>1</v>
      </c>
      <c r="O74" s="47" t="str">
        <f t="shared" si="6"/>
        <v/>
      </c>
      <c r="P74" s="47" t="str">
        <f t="shared" si="6"/>
        <v/>
      </c>
      <c r="Q74" s="47" t="str">
        <f t="shared" si="6"/>
        <v/>
      </c>
      <c r="R74" s="47" t="str">
        <f t="shared" si="6"/>
        <v/>
      </c>
      <c r="S74" s="47" t="str">
        <f t="shared" si="6"/>
        <v/>
      </c>
      <c r="T74" s="47" t="str">
        <f t="shared" si="6"/>
        <v/>
      </c>
      <c r="U74" s="47" t="str">
        <f t="shared" si="6"/>
        <v/>
      </c>
      <c r="V74" s="47">
        <f t="shared" si="7"/>
        <v>0</v>
      </c>
      <c r="W74" s="47">
        <f t="shared" si="22"/>
        <v>31</v>
      </c>
      <c r="X74" s="47">
        <f t="shared" si="23"/>
        <v>8</v>
      </c>
      <c r="Y74" s="47">
        <f t="shared" si="24"/>
        <v>23</v>
      </c>
      <c r="Z74" s="48">
        <f t="shared" si="25"/>
        <v>23.00301</v>
      </c>
      <c r="AA74" s="49">
        <f t="shared" si="8"/>
        <v>3</v>
      </c>
      <c r="AB74" s="50" t="str">
        <f t="shared" si="26"/>
        <v>Pressure</v>
      </c>
      <c r="AC74" s="85"/>
      <c r="AD74" s="37">
        <f t="shared" si="9"/>
        <v>1</v>
      </c>
      <c r="AE74" s="23">
        <f t="shared" si="10"/>
        <v>0</v>
      </c>
      <c r="AF74" s="24">
        <f t="shared" si="11"/>
        <v>0</v>
      </c>
      <c r="AG74" s="24">
        <f t="shared" si="12"/>
        <v>0</v>
      </c>
      <c r="AH74" s="24">
        <f t="shared" si="13"/>
        <v>0</v>
      </c>
      <c r="AI74" s="24">
        <f t="shared" si="14"/>
        <v>0</v>
      </c>
      <c r="AJ74" s="25">
        <f t="shared" si="15"/>
        <v>0</v>
      </c>
      <c r="AK74" s="23">
        <f t="shared" si="27"/>
        <v>0</v>
      </c>
      <c r="AL74" s="24">
        <f t="shared" si="28"/>
        <v>0</v>
      </c>
      <c r="AM74" s="24">
        <f t="shared" si="29"/>
        <v>0</v>
      </c>
      <c r="AN74" s="24">
        <f t="shared" si="30"/>
        <v>0</v>
      </c>
      <c r="AO74" s="24">
        <f t="shared" si="31"/>
        <v>0</v>
      </c>
      <c r="AP74" s="24">
        <f t="shared" si="32"/>
        <v>0</v>
      </c>
      <c r="AQ74" s="35">
        <f t="shared" si="33"/>
        <v>0</v>
      </c>
      <c r="AR74" s="40">
        <f t="shared" si="34"/>
        <v>1.4110011E+16</v>
      </c>
      <c r="AS74" s="37">
        <f t="shared" si="35"/>
        <v>3</v>
      </c>
      <c r="AT74" s="45">
        <f t="shared" si="16"/>
        <v>1</v>
      </c>
      <c r="AU74" s="45">
        <f t="shared" si="17"/>
        <v>2</v>
      </c>
      <c r="AV74" s="46">
        <f t="shared" si="39"/>
        <v>102</v>
      </c>
      <c r="AW74" s="37">
        <f t="shared" si="36"/>
        <v>1</v>
      </c>
    </row>
    <row r="75" spans="1:49">
      <c r="A75" s="49">
        <f t="shared" si="18"/>
        <v>584</v>
      </c>
      <c r="B75" s="50" t="str">
        <f t="shared" si="19"/>
        <v>He's Baaack!</v>
      </c>
      <c r="C75" s="50" t="str">
        <f t="shared" si="20"/>
        <v>Knowles</v>
      </c>
      <c r="D75" s="47" t="str">
        <f t="shared" ref="D75:I75" si="44">IF(D41="tlx",D$60+1,IF(OR(D41="dnf",D41="dsq",D41="ocs",D41="raf",D41="dnc-no-bye"),D$59+1,IF(D41="dnc",IF($AQ75=D$64,"bye",D$61+1),D41)))</f>
        <v>bye</v>
      </c>
      <c r="E75" s="47" t="str">
        <f t="shared" si="44"/>
        <v>bye</v>
      </c>
      <c r="F75" s="47" t="str">
        <f t="shared" si="44"/>
        <v/>
      </c>
      <c r="G75" s="47">
        <f t="shared" si="44"/>
        <v>5</v>
      </c>
      <c r="H75" s="47">
        <f t="shared" si="44"/>
        <v>3</v>
      </c>
      <c r="I75" s="47" t="str">
        <f t="shared" si="44"/>
        <v/>
      </c>
      <c r="J75" s="47">
        <f t="shared" si="6"/>
        <v>1</v>
      </c>
      <c r="K75" s="47">
        <f t="shared" si="6"/>
        <v>2</v>
      </c>
      <c r="L75" s="47">
        <f t="shared" si="6"/>
        <v>5</v>
      </c>
      <c r="M75" s="47">
        <f t="shared" si="6"/>
        <v>1</v>
      </c>
      <c r="N75" s="47">
        <f t="shared" si="6"/>
        <v>6</v>
      </c>
      <c r="O75" s="47" t="str">
        <f t="shared" si="6"/>
        <v/>
      </c>
      <c r="P75" s="47" t="str">
        <f t="shared" si="6"/>
        <v/>
      </c>
      <c r="Q75" s="47" t="str">
        <f t="shared" si="6"/>
        <v/>
      </c>
      <c r="R75" s="47" t="str">
        <f t="shared" si="6"/>
        <v/>
      </c>
      <c r="S75" s="47" t="str">
        <f t="shared" si="6"/>
        <v/>
      </c>
      <c r="T75" s="47" t="str">
        <f t="shared" si="6"/>
        <v/>
      </c>
      <c r="U75" s="47" t="str">
        <f t="shared" si="6"/>
        <v/>
      </c>
      <c r="V75" s="47">
        <f t="shared" si="7"/>
        <v>2</v>
      </c>
      <c r="W75" s="47">
        <f t="shared" si="22"/>
        <v>23</v>
      </c>
      <c r="X75" s="47">
        <f t="shared" si="23"/>
        <v>6</v>
      </c>
      <c r="Y75" s="47">
        <f t="shared" si="24"/>
        <v>17</v>
      </c>
      <c r="Z75" s="48">
        <f t="shared" si="25"/>
        <v>22.668726666666668</v>
      </c>
      <c r="AA75" s="49">
        <f t="shared" si="8"/>
        <v>2</v>
      </c>
      <c r="AB75" s="50" t="str">
        <f t="shared" si="26"/>
        <v>He's Baaack!</v>
      </c>
      <c r="AC75" s="85"/>
      <c r="AD75" s="37">
        <f t="shared" si="9"/>
        <v>10</v>
      </c>
      <c r="AE75" s="23">
        <f t="shared" si="10"/>
        <v>20</v>
      </c>
      <c r="AF75" s="24">
        <f t="shared" si="11"/>
        <v>0</v>
      </c>
      <c r="AG75" s="24">
        <f t="shared" si="12"/>
        <v>0</v>
      </c>
      <c r="AH75" s="24">
        <f t="shared" si="13"/>
        <v>0</v>
      </c>
      <c r="AI75" s="24">
        <f t="shared" si="14"/>
        <v>0</v>
      </c>
      <c r="AJ75" s="25">
        <f t="shared" si="15"/>
        <v>0</v>
      </c>
      <c r="AK75" s="23">
        <f t="shared" si="27"/>
        <v>2</v>
      </c>
      <c r="AL75" s="24">
        <f t="shared" si="28"/>
        <v>0</v>
      </c>
      <c r="AM75" s="24">
        <f t="shared" si="29"/>
        <v>0</v>
      </c>
      <c r="AN75" s="24">
        <f t="shared" si="30"/>
        <v>0</v>
      </c>
      <c r="AO75" s="24">
        <f t="shared" si="31"/>
        <v>0</v>
      </c>
      <c r="AP75" s="24">
        <f t="shared" si="32"/>
        <v>0</v>
      </c>
      <c r="AQ75" s="35">
        <f t="shared" si="33"/>
        <v>1</v>
      </c>
      <c r="AR75" s="40">
        <f t="shared" si="34"/>
        <v>2.11021E+16</v>
      </c>
      <c r="AS75" s="37">
        <f t="shared" si="35"/>
        <v>2</v>
      </c>
      <c r="AT75" s="45">
        <f t="shared" si="16"/>
        <v>6</v>
      </c>
      <c r="AU75" s="45">
        <f t="shared" si="17"/>
        <v>1</v>
      </c>
      <c r="AV75" s="46">
        <f t="shared" si="39"/>
        <v>601</v>
      </c>
      <c r="AW75" s="37">
        <f t="shared" si="36"/>
        <v>6</v>
      </c>
    </row>
    <row r="76" spans="1:49">
      <c r="A76" s="49">
        <f t="shared" si="18"/>
        <v>175</v>
      </c>
      <c r="B76" s="50" t="str">
        <f t="shared" si="19"/>
        <v>Over the Edge</v>
      </c>
      <c r="C76" s="50" t="str">
        <f t="shared" si="20"/>
        <v>Scott</v>
      </c>
      <c r="D76" s="47" t="str">
        <f t="shared" ref="D76:I76" si="45">IF(D42="tlx",D$60+1,IF(OR(D42="dnf",D42="dsq",D42="ocs",D42="raf",D42="dnc-no-bye"),D$59+1,IF(D42="dnc",IF($AQ76=D$64,"bye",D$61+1),D42)))</f>
        <v>bye</v>
      </c>
      <c r="E76" s="47" t="str">
        <f t="shared" si="45"/>
        <v>bye</v>
      </c>
      <c r="F76" s="47" t="str">
        <f t="shared" si="45"/>
        <v/>
      </c>
      <c r="G76" s="47">
        <f t="shared" si="45"/>
        <v>9</v>
      </c>
      <c r="H76" s="47">
        <f t="shared" si="45"/>
        <v>10</v>
      </c>
      <c r="I76" s="47" t="str">
        <f t="shared" si="45"/>
        <v/>
      </c>
      <c r="J76" s="47">
        <f t="shared" si="6"/>
        <v>8</v>
      </c>
      <c r="K76" s="47">
        <f t="shared" si="6"/>
        <v>7</v>
      </c>
      <c r="L76" s="47">
        <f t="shared" si="6"/>
        <v>9</v>
      </c>
      <c r="M76" s="47">
        <f t="shared" si="6"/>
        <v>7</v>
      </c>
      <c r="N76" s="47">
        <f t="shared" si="6"/>
        <v>9</v>
      </c>
      <c r="O76" s="47" t="str">
        <f t="shared" si="6"/>
        <v/>
      </c>
      <c r="P76" s="47" t="str">
        <f t="shared" si="6"/>
        <v/>
      </c>
      <c r="Q76" s="47" t="str">
        <f t="shared" si="6"/>
        <v/>
      </c>
      <c r="R76" s="47" t="str">
        <f t="shared" si="6"/>
        <v/>
      </c>
      <c r="S76" s="47" t="str">
        <f t="shared" si="6"/>
        <v/>
      </c>
      <c r="T76" s="47" t="str">
        <f t="shared" si="6"/>
        <v/>
      </c>
      <c r="U76" s="47" t="str">
        <f t="shared" si="6"/>
        <v/>
      </c>
      <c r="V76" s="47">
        <f t="shared" si="7"/>
        <v>2</v>
      </c>
      <c r="W76" s="47">
        <f t="shared" si="22"/>
        <v>59</v>
      </c>
      <c r="X76" s="47">
        <f t="shared" si="23"/>
        <v>10</v>
      </c>
      <c r="Y76" s="47">
        <f t="shared" si="24"/>
        <v>49</v>
      </c>
      <c r="Z76" s="48">
        <f t="shared" si="25"/>
        <v>65.344433333333328</v>
      </c>
      <c r="AA76" s="49">
        <f t="shared" si="8"/>
        <v>9</v>
      </c>
      <c r="AB76" s="50" t="str">
        <f t="shared" si="26"/>
        <v>Over the Edge</v>
      </c>
      <c r="AC76" s="85"/>
      <c r="AD76" s="37">
        <f t="shared" si="9"/>
        <v>5</v>
      </c>
      <c r="AE76" s="23">
        <f t="shared" si="10"/>
        <v>20</v>
      </c>
      <c r="AF76" s="24">
        <f t="shared" si="11"/>
        <v>0</v>
      </c>
      <c r="AG76" s="24">
        <f t="shared" si="12"/>
        <v>0</v>
      </c>
      <c r="AH76" s="24">
        <f t="shared" si="13"/>
        <v>0</v>
      </c>
      <c r="AI76" s="24">
        <f t="shared" si="14"/>
        <v>0</v>
      </c>
      <c r="AJ76" s="25">
        <f t="shared" si="15"/>
        <v>0</v>
      </c>
      <c r="AK76" s="23">
        <f t="shared" si="27"/>
        <v>2</v>
      </c>
      <c r="AL76" s="24">
        <f t="shared" si="28"/>
        <v>0</v>
      </c>
      <c r="AM76" s="24">
        <f t="shared" si="29"/>
        <v>0</v>
      </c>
      <c r="AN76" s="24">
        <f t="shared" si="30"/>
        <v>0</v>
      </c>
      <c r="AO76" s="24">
        <f t="shared" si="31"/>
        <v>0</v>
      </c>
      <c r="AP76" s="24">
        <f t="shared" si="32"/>
        <v>0</v>
      </c>
      <c r="AQ76" s="35">
        <f t="shared" si="33"/>
        <v>1</v>
      </c>
      <c r="AR76" s="40">
        <f t="shared" si="34"/>
        <v>21310000000</v>
      </c>
      <c r="AS76" s="37">
        <f t="shared" si="35"/>
        <v>11</v>
      </c>
      <c r="AT76" s="45">
        <f t="shared" si="16"/>
        <v>9</v>
      </c>
      <c r="AU76" s="45">
        <f t="shared" si="17"/>
        <v>7</v>
      </c>
      <c r="AV76" s="46">
        <f t="shared" si="39"/>
        <v>907</v>
      </c>
      <c r="AW76" s="37">
        <f t="shared" si="36"/>
        <v>10</v>
      </c>
    </row>
    <row r="77" spans="1:49">
      <c r="A77" s="49">
        <f t="shared" si="18"/>
        <v>82</v>
      </c>
      <c r="B77" s="50" t="str">
        <f t="shared" si="19"/>
        <v>Blues Power</v>
      </c>
      <c r="C77" s="50" t="str">
        <f t="shared" si="20"/>
        <v>Lemaire</v>
      </c>
      <c r="D77" s="47" t="str">
        <f t="shared" ref="D77:I77" si="46">IF(D43="tlx",D$60+1,IF(OR(D43="dnf",D43="dsq",D43="ocs",D43="raf",D43="dnc-no-bye"),D$59+1,IF(D43="dnc",IF($AQ77=D$64,"bye",D$61+1),D43)))</f>
        <v>bye</v>
      </c>
      <c r="E77" s="47" t="str">
        <f t="shared" si="46"/>
        <v>bye</v>
      </c>
      <c r="F77" s="47" t="str">
        <f t="shared" si="46"/>
        <v/>
      </c>
      <c r="G77" s="47">
        <f t="shared" si="46"/>
        <v>4</v>
      </c>
      <c r="H77" s="47">
        <f t="shared" si="46"/>
        <v>6</v>
      </c>
      <c r="I77" s="47" t="str">
        <f t="shared" si="46"/>
        <v/>
      </c>
      <c r="J77" s="47">
        <f t="shared" si="6"/>
        <v>6</v>
      </c>
      <c r="K77" s="47">
        <f t="shared" si="6"/>
        <v>6</v>
      </c>
      <c r="L77" s="47">
        <f t="shared" si="6"/>
        <v>6</v>
      </c>
      <c r="M77" s="47">
        <f t="shared" si="6"/>
        <v>6</v>
      </c>
      <c r="N77" s="47">
        <f t="shared" si="6"/>
        <v>2</v>
      </c>
      <c r="O77" s="47" t="str">
        <f t="shared" si="6"/>
        <v/>
      </c>
      <c r="P77" s="47" t="str">
        <f t="shared" si="6"/>
        <v/>
      </c>
      <c r="Q77" s="47" t="str">
        <f t="shared" si="6"/>
        <v/>
      </c>
      <c r="R77" s="47" t="str">
        <f t="shared" si="6"/>
        <v/>
      </c>
      <c r="S77" s="47" t="str">
        <f t="shared" si="6"/>
        <v/>
      </c>
      <c r="T77" s="47" t="str">
        <f t="shared" si="6"/>
        <v/>
      </c>
      <c r="U77" s="47" t="str">
        <f t="shared" si="6"/>
        <v/>
      </c>
      <c r="V77" s="47">
        <f t="shared" si="7"/>
        <v>2</v>
      </c>
      <c r="W77" s="47">
        <f t="shared" si="22"/>
        <v>36</v>
      </c>
      <c r="X77" s="47">
        <f t="shared" si="23"/>
        <v>6</v>
      </c>
      <c r="Y77" s="47">
        <f t="shared" si="24"/>
        <v>30</v>
      </c>
      <c r="Z77" s="48">
        <f t="shared" si="25"/>
        <v>40.006019999999999</v>
      </c>
      <c r="AA77" s="49">
        <f t="shared" si="8"/>
        <v>6</v>
      </c>
      <c r="AB77" s="50" t="str">
        <f t="shared" si="26"/>
        <v>Blues Power</v>
      </c>
      <c r="AC77" s="85"/>
      <c r="AD77" s="37">
        <f t="shared" si="9"/>
        <v>3</v>
      </c>
      <c r="AE77" s="23">
        <f t="shared" si="10"/>
        <v>20</v>
      </c>
      <c r="AF77" s="24">
        <f t="shared" si="11"/>
        <v>0</v>
      </c>
      <c r="AG77" s="24">
        <f t="shared" si="12"/>
        <v>0</v>
      </c>
      <c r="AH77" s="24">
        <f t="shared" si="13"/>
        <v>0</v>
      </c>
      <c r="AI77" s="24">
        <f t="shared" si="14"/>
        <v>0</v>
      </c>
      <c r="AJ77" s="25">
        <f t="shared" si="15"/>
        <v>0</v>
      </c>
      <c r="AK77" s="23">
        <f t="shared" si="27"/>
        <v>2</v>
      </c>
      <c r="AL77" s="24">
        <f t="shared" si="28"/>
        <v>0</v>
      </c>
      <c r="AM77" s="24">
        <f t="shared" si="29"/>
        <v>0</v>
      </c>
      <c r="AN77" s="24">
        <f t="shared" si="30"/>
        <v>0</v>
      </c>
      <c r="AO77" s="24">
        <f t="shared" si="31"/>
        <v>0</v>
      </c>
      <c r="AP77" s="24">
        <f t="shared" si="32"/>
        <v>0</v>
      </c>
      <c r="AQ77" s="35">
        <f t="shared" si="33"/>
        <v>1</v>
      </c>
      <c r="AR77" s="40">
        <f t="shared" si="34"/>
        <v>1010500000000000</v>
      </c>
      <c r="AS77" s="37">
        <f t="shared" si="35"/>
        <v>6</v>
      </c>
      <c r="AT77" s="45">
        <f t="shared" si="16"/>
        <v>2</v>
      </c>
      <c r="AU77" s="45">
        <f t="shared" si="17"/>
        <v>6</v>
      </c>
      <c r="AV77" s="46">
        <f t="shared" si="39"/>
        <v>206</v>
      </c>
      <c r="AW77" s="37">
        <f t="shared" si="36"/>
        <v>2</v>
      </c>
    </row>
    <row r="78" spans="1:49">
      <c r="A78" s="49">
        <f t="shared" si="18"/>
        <v>588</v>
      </c>
      <c r="B78" s="50" t="str">
        <f t="shared" si="19"/>
        <v>Gallant Fox</v>
      </c>
      <c r="C78" s="50" t="str">
        <f t="shared" si="20"/>
        <v>Dempsey</v>
      </c>
      <c r="D78" s="47">
        <f t="shared" ref="D78:I78" si="47">IF(D44="tlx",D$60+1,IF(OR(D44="dnf",D44="dsq",D44="ocs",D44="raf",D44="dnc-no-bye"),D$59+1,IF(D44="dnc",IF($AQ78=D$64,"bye",D$61+1),D44)))</f>
        <v>10</v>
      </c>
      <c r="E78" s="47">
        <f t="shared" si="47"/>
        <v>10</v>
      </c>
      <c r="F78" s="47" t="str">
        <f t="shared" si="47"/>
        <v/>
      </c>
      <c r="G78" s="47">
        <f t="shared" si="47"/>
        <v>13</v>
      </c>
      <c r="H78" s="47">
        <f t="shared" si="47"/>
        <v>13</v>
      </c>
      <c r="I78" s="47" t="str">
        <f t="shared" si="47"/>
        <v/>
      </c>
      <c r="J78" s="47">
        <f>IF(J44="tlx",J$60+1,IF(OR(J44="dnf",J44="dsq",J44="ocs",J44="raf",J44="dnc-no-bye"),J$59+1,IF(J44="dnc",IF($AQ78=J$64,"bye",J$61+1),J44)))</f>
        <v>12</v>
      </c>
      <c r="K78" s="47">
        <f t="shared" ref="K78:U78" si="48">IF(K44="tlx",K$60+1,IF(OR(K44="dnf",K44="dsq",K44="ocs",K44="raf",K44="dnc-no-bye"),K$59+1,IF(K44="dnc",IF($AQ78=K$64,"bye",K$61+1),K44)))</f>
        <v>12</v>
      </c>
      <c r="L78" s="47">
        <f t="shared" si="48"/>
        <v>12</v>
      </c>
      <c r="M78" s="47">
        <f t="shared" si="48"/>
        <v>11</v>
      </c>
      <c r="N78" s="47">
        <f t="shared" si="48"/>
        <v>11</v>
      </c>
      <c r="O78" s="47" t="str">
        <f t="shared" si="48"/>
        <v/>
      </c>
      <c r="P78" s="47" t="str">
        <f t="shared" si="48"/>
        <v/>
      </c>
      <c r="Q78" s="47" t="str">
        <f t="shared" si="48"/>
        <v/>
      </c>
      <c r="R78" s="47" t="str">
        <f t="shared" si="48"/>
        <v/>
      </c>
      <c r="S78" s="47" t="str">
        <f t="shared" si="48"/>
        <v/>
      </c>
      <c r="T78" s="47" t="str">
        <f t="shared" si="48"/>
        <v/>
      </c>
      <c r="U78" s="47" t="str">
        <f t="shared" si="48"/>
        <v/>
      </c>
      <c r="V78" s="47">
        <f t="shared" si="7"/>
        <v>0</v>
      </c>
      <c r="W78" s="47">
        <f t="shared" si="22"/>
        <v>104</v>
      </c>
      <c r="X78" s="47">
        <f t="shared" si="23"/>
        <v>13</v>
      </c>
      <c r="Y78" s="47">
        <f t="shared" si="24"/>
        <v>91</v>
      </c>
      <c r="Z78" s="48">
        <f t="shared" si="25"/>
        <v>91.013130000000004</v>
      </c>
      <c r="AA78" s="49">
        <f t="shared" si="8"/>
        <v>13</v>
      </c>
      <c r="AB78" s="50" t="str">
        <f t="shared" si="26"/>
        <v>Gallant Fox</v>
      </c>
      <c r="AC78" s="85"/>
      <c r="AD78" s="37">
        <f t="shared" si="9"/>
        <v>13</v>
      </c>
      <c r="AE78" s="23">
        <f t="shared" si="10"/>
        <v>0</v>
      </c>
      <c r="AF78" s="24">
        <f t="shared" si="11"/>
        <v>0</v>
      </c>
      <c r="AG78" s="24">
        <f t="shared" si="12"/>
        <v>0</v>
      </c>
      <c r="AH78" s="24">
        <f t="shared" si="13"/>
        <v>0</v>
      </c>
      <c r="AI78" s="24">
        <f t="shared" si="14"/>
        <v>0</v>
      </c>
      <c r="AJ78" s="25">
        <f t="shared" si="15"/>
        <v>0</v>
      </c>
      <c r="AK78" s="23">
        <f t="shared" si="27"/>
        <v>0</v>
      </c>
      <c r="AL78" s="24">
        <f t="shared" si="28"/>
        <v>0</v>
      </c>
      <c r="AM78" s="24">
        <f t="shared" si="29"/>
        <v>0</v>
      </c>
      <c r="AN78" s="24">
        <f t="shared" si="30"/>
        <v>0</v>
      </c>
      <c r="AO78" s="24">
        <f t="shared" si="31"/>
        <v>0</v>
      </c>
      <c r="AP78" s="24">
        <f t="shared" si="32"/>
        <v>0</v>
      </c>
      <c r="AQ78" s="35">
        <f t="shared" si="33"/>
        <v>0</v>
      </c>
      <c r="AR78" s="40">
        <f t="shared" si="34"/>
        <v>22320000</v>
      </c>
      <c r="AS78" s="37">
        <f t="shared" si="35"/>
        <v>13</v>
      </c>
      <c r="AT78" s="45">
        <f t="shared" si="16"/>
        <v>11</v>
      </c>
      <c r="AU78" s="45">
        <f t="shared" si="17"/>
        <v>11</v>
      </c>
      <c r="AV78" s="46">
        <f t="shared" si="39"/>
        <v>1111</v>
      </c>
      <c r="AW78" s="37">
        <f t="shared" si="36"/>
        <v>13</v>
      </c>
    </row>
    <row r="79" spans="1:49">
      <c r="A79" s="49">
        <f t="shared" si="18"/>
        <v>1325</v>
      </c>
      <c r="B79" s="50" t="str">
        <f t="shared" si="19"/>
        <v>Bad Dog</v>
      </c>
      <c r="C79" s="50" t="str">
        <f t="shared" si="20"/>
        <v>Morrison</v>
      </c>
      <c r="D79" s="47">
        <f t="shared" ref="D79:I79" si="49">IF(D45="tlx",D$60+1,IF(OR(D45="dnf",D45="dsq",D45="ocs",D45="raf",D45="dnc-no-bye"),D$59+1,IF(D45="dnc",IF($AQ79=D$64,"bye",D$61+1),D45)))</f>
        <v>9</v>
      </c>
      <c r="E79" s="47">
        <f t="shared" si="49"/>
        <v>9</v>
      </c>
      <c r="F79" s="47" t="str">
        <f t="shared" si="49"/>
        <v/>
      </c>
      <c r="G79" s="47">
        <f t="shared" si="49"/>
        <v>12</v>
      </c>
      <c r="H79" s="47">
        <f t="shared" si="49"/>
        <v>12</v>
      </c>
      <c r="I79" s="47" t="str">
        <f t="shared" si="49"/>
        <v/>
      </c>
      <c r="J79" s="47" t="str">
        <f t="shared" ref="J79:U91" si="50">IF(J45="tlx",J$60+1,IF(OR(J45="dnf",J45="dsq",J45="ocs",J45="raf",J45="dnc-no-bye"),J$59+1,IF(J45="dnc",IF($AQ79=J$64,"bye",J$61+1),J45)))</f>
        <v>bye</v>
      </c>
      <c r="K79" s="47" t="str">
        <f t="shared" si="50"/>
        <v>bye</v>
      </c>
      <c r="L79" s="47" t="str">
        <f t="shared" si="50"/>
        <v>bye</v>
      </c>
      <c r="M79" s="47">
        <f t="shared" si="50"/>
        <v>10</v>
      </c>
      <c r="N79" s="47">
        <f t="shared" si="50"/>
        <v>10</v>
      </c>
      <c r="O79" s="47" t="str">
        <f t="shared" si="50"/>
        <v/>
      </c>
      <c r="P79" s="47" t="str">
        <f t="shared" si="50"/>
        <v/>
      </c>
      <c r="Q79" s="47" t="str">
        <f t="shared" si="50"/>
        <v/>
      </c>
      <c r="R79" s="47" t="str">
        <f t="shared" si="50"/>
        <v/>
      </c>
      <c r="S79" s="47" t="str">
        <f t="shared" si="50"/>
        <v/>
      </c>
      <c r="T79" s="47" t="str">
        <f t="shared" si="50"/>
        <v/>
      </c>
      <c r="U79" s="47" t="str">
        <f t="shared" si="50"/>
        <v/>
      </c>
      <c r="V79" s="47">
        <f t="shared" si="7"/>
        <v>3</v>
      </c>
      <c r="W79" s="47">
        <f t="shared" si="22"/>
        <v>62</v>
      </c>
      <c r="X79" s="47">
        <f t="shared" si="23"/>
        <v>12</v>
      </c>
      <c r="Y79" s="47">
        <f t="shared" si="24"/>
        <v>50</v>
      </c>
      <c r="Z79" s="48">
        <f t="shared" si="25"/>
        <v>80.012110000000007</v>
      </c>
      <c r="AA79" s="49">
        <f t="shared" si="8"/>
        <v>12</v>
      </c>
      <c r="AB79" s="50" t="str">
        <f t="shared" si="26"/>
        <v>Bad Dog</v>
      </c>
      <c r="AC79" s="85"/>
      <c r="AD79" s="37">
        <f t="shared" si="9"/>
        <v>12</v>
      </c>
      <c r="AE79" s="23">
        <f t="shared" si="10"/>
        <v>20</v>
      </c>
      <c r="AF79" s="24">
        <f t="shared" si="11"/>
        <v>26</v>
      </c>
      <c r="AG79" s="24">
        <f t="shared" si="12"/>
        <v>36</v>
      </c>
      <c r="AH79" s="24">
        <f t="shared" si="13"/>
        <v>22</v>
      </c>
      <c r="AI79" s="24">
        <f t="shared" si="14"/>
        <v>0</v>
      </c>
      <c r="AJ79" s="25">
        <f t="shared" si="15"/>
        <v>0</v>
      </c>
      <c r="AK79" s="23">
        <f t="shared" si="27"/>
        <v>2</v>
      </c>
      <c r="AL79" s="24">
        <f t="shared" si="28"/>
        <v>2</v>
      </c>
      <c r="AM79" s="24">
        <f t="shared" si="29"/>
        <v>3</v>
      </c>
      <c r="AN79" s="24">
        <f t="shared" si="30"/>
        <v>2</v>
      </c>
      <c r="AO79" s="24">
        <f t="shared" si="31"/>
        <v>0</v>
      </c>
      <c r="AP79" s="24">
        <f t="shared" si="32"/>
        <v>0</v>
      </c>
      <c r="AQ79" s="35">
        <f t="shared" si="33"/>
        <v>3</v>
      </c>
      <c r="AR79" s="40">
        <f t="shared" si="34"/>
        <v>220200000</v>
      </c>
      <c r="AS79" s="37">
        <f t="shared" si="35"/>
        <v>12</v>
      </c>
      <c r="AT79" s="45">
        <f t="shared" si="16"/>
        <v>10</v>
      </c>
      <c r="AU79" s="45">
        <f t="shared" si="17"/>
        <v>10</v>
      </c>
      <c r="AV79" s="46">
        <f t="shared" si="39"/>
        <v>1010</v>
      </c>
      <c r="AW79" s="37">
        <f t="shared" si="36"/>
        <v>11</v>
      </c>
    </row>
    <row r="80" spans="1:49">
      <c r="A80" s="49" t="str">
        <f t="shared" si="18"/>
        <v/>
      </c>
      <c r="B80" s="50" t="str">
        <f t="shared" si="19"/>
        <v/>
      </c>
      <c r="C80" s="50" t="str">
        <f t="shared" si="20"/>
        <v/>
      </c>
      <c r="D80" s="47" t="str">
        <f t="shared" ref="D80:I80" si="51">IF(D46="tlx",D$60+1,IF(OR(D46="dnf",D46="dsq",D46="ocs",D46="raf",D46="dnc-no-bye"),D$59+1,IF(D46="dnc",IF($AQ80=D$64,"bye",D$61+1),D46)))</f>
        <v/>
      </c>
      <c r="E80" s="47" t="str">
        <f t="shared" si="51"/>
        <v/>
      </c>
      <c r="F80" s="47" t="str">
        <f t="shared" si="51"/>
        <v/>
      </c>
      <c r="G80" s="47" t="str">
        <f t="shared" si="51"/>
        <v/>
      </c>
      <c r="H80" s="47" t="str">
        <f t="shared" si="51"/>
        <v/>
      </c>
      <c r="I80" s="47" t="str">
        <f t="shared" si="51"/>
        <v/>
      </c>
      <c r="J80" s="47" t="str">
        <f t="shared" si="50"/>
        <v/>
      </c>
      <c r="K80" s="47" t="str">
        <f t="shared" si="50"/>
        <v/>
      </c>
      <c r="L80" s="47" t="str">
        <f t="shared" si="50"/>
        <v/>
      </c>
      <c r="M80" s="47" t="str">
        <f t="shared" si="50"/>
        <v/>
      </c>
      <c r="N80" s="47" t="str">
        <f t="shared" si="50"/>
        <v/>
      </c>
      <c r="O80" s="47" t="str">
        <f t="shared" si="50"/>
        <v/>
      </c>
      <c r="P80" s="47" t="str">
        <f t="shared" si="50"/>
        <v/>
      </c>
      <c r="Q80" s="47" t="str">
        <f t="shared" si="50"/>
        <v/>
      </c>
      <c r="R80" s="47" t="str">
        <f t="shared" si="50"/>
        <v/>
      </c>
      <c r="S80" s="47" t="str">
        <f t="shared" si="50"/>
        <v/>
      </c>
      <c r="T80" s="47" t="str">
        <f t="shared" si="50"/>
        <v/>
      </c>
      <c r="U80" s="47" t="str">
        <f t="shared" si="50"/>
        <v/>
      </c>
      <c r="V80" s="47">
        <f t="shared" si="7"/>
        <v>0</v>
      </c>
      <c r="W80" s="47" t="str">
        <f t="shared" si="22"/>
        <v/>
      </c>
      <c r="X80" s="47" t="e">
        <f t="shared" si="23"/>
        <v>#NUM!</v>
      </c>
      <c r="Y80" s="47">
        <f t="shared" si="24"/>
        <v>0</v>
      </c>
      <c r="Z80" s="48">
        <f t="shared" si="25"/>
        <v>0</v>
      </c>
      <c r="AA80" s="49" t="str">
        <f t="shared" si="8"/>
        <v/>
      </c>
      <c r="AB80" s="50" t="str">
        <f t="shared" si="26"/>
        <v/>
      </c>
      <c r="AC80" s="85"/>
      <c r="AD80" s="37">
        <f t="shared" si="9"/>
        <v>0</v>
      </c>
      <c r="AE80" s="23">
        <f t="shared" si="10"/>
        <v>0</v>
      </c>
      <c r="AF80" s="24">
        <f t="shared" si="11"/>
        <v>0</v>
      </c>
      <c r="AG80" s="24">
        <f t="shared" si="12"/>
        <v>0</v>
      </c>
      <c r="AH80" s="24">
        <f t="shared" si="13"/>
        <v>0</v>
      </c>
      <c r="AI80" s="24">
        <f t="shared" si="14"/>
        <v>0</v>
      </c>
      <c r="AJ80" s="25">
        <f t="shared" si="15"/>
        <v>0</v>
      </c>
      <c r="AK80" s="23">
        <f t="shared" si="27"/>
        <v>0</v>
      </c>
      <c r="AL80" s="24">
        <f t="shared" si="28"/>
        <v>0</v>
      </c>
      <c r="AM80" s="24">
        <f t="shared" si="29"/>
        <v>0</v>
      </c>
      <c r="AN80" s="24">
        <f t="shared" si="30"/>
        <v>0</v>
      </c>
      <c r="AO80" s="24">
        <f t="shared" si="31"/>
        <v>0</v>
      </c>
      <c r="AP80" s="24">
        <f t="shared" si="32"/>
        <v>0</v>
      </c>
      <c r="AQ80" s="35">
        <f t="shared" si="33"/>
        <v>0</v>
      </c>
      <c r="AR80" s="40">
        <f t="shared" si="34"/>
        <v>0</v>
      </c>
      <c r="AS80" s="37">
        <f t="shared" si="35"/>
        <v>0</v>
      </c>
      <c r="AT80" s="45" t="str">
        <f t="shared" si="16"/>
        <v/>
      </c>
      <c r="AU80" s="45" t="str">
        <f t="shared" si="17"/>
        <v/>
      </c>
      <c r="AV80" s="46">
        <f t="shared" si="39"/>
        <v>0</v>
      </c>
      <c r="AW80" s="37">
        <f t="shared" si="36"/>
        <v>0</v>
      </c>
    </row>
    <row r="81" spans="1:49">
      <c r="A81" s="49" t="str">
        <f t="shared" si="18"/>
        <v/>
      </c>
      <c r="B81" s="50" t="str">
        <f t="shared" si="19"/>
        <v/>
      </c>
      <c r="C81" s="50" t="str">
        <f t="shared" si="20"/>
        <v/>
      </c>
      <c r="D81" s="47" t="str">
        <f t="shared" ref="D81:I81" si="52">IF(D47="tlx",D$60+1,IF(OR(D47="dnf",D47="dsq",D47="ocs",D47="raf",D47="dnc-no-bye"),D$59+1,IF(D47="dnc",IF($AQ81=D$64,"bye",D$61+1),D47)))</f>
        <v/>
      </c>
      <c r="E81" s="47" t="str">
        <f t="shared" si="52"/>
        <v/>
      </c>
      <c r="F81" s="47" t="str">
        <f t="shared" si="52"/>
        <v/>
      </c>
      <c r="G81" s="47" t="str">
        <f t="shared" si="52"/>
        <v/>
      </c>
      <c r="H81" s="47" t="str">
        <f t="shared" si="52"/>
        <v/>
      </c>
      <c r="I81" s="47" t="str">
        <f t="shared" si="52"/>
        <v/>
      </c>
      <c r="J81" s="47" t="str">
        <f t="shared" si="50"/>
        <v/>
      </c>
      <c r="K81" s="47" t="str">
        <f t="shared" si="50"/>
        <v/>
      </c>
      <c r="L81" s="47" t="str">
        <f t="shared" si="50"/>
        <v/>
      </c>
      <c r="M81" s="47" t="str">
        <f t="shared" si="50"/>
        <v/>
      </c>
      <c r="N81" s="47" t="str">
        <f t="shared" si="50"/>
        <v/>
      </c>
      <c r="O81" s="47" t="str">
        <f t="shared" si="50"/>
        <v/>
      </c>
      <c r="P81" s="47" t="str">
        <f t="shared" si="50"/>
        <v/>
      </c>
      <c r="Q81" s="47" t="str">
        <f t="shared" si="50"/>
        <v/>
      </c>
      <c r="R81" s="47" t="str">
        <f t="shared" si="50"/>
        <v/>
      </c>
      <c r="S81" s="47" t="str">
        <f t="shared" si="50"/>
        <v/>
      </c>
      <c r="T81" s="47" t="str">
        <f t="shared" si="50"/>
        <v/>
      </c>
      <c r="U81" s="47" t="str">
        <f t="shared" si="50"/>
        <v/>
      </c>
      <c r="V81" s="47">
        <f t="shared" si="7"/>
        <v>0</v>
      </c>
      <c r="W81" s="47" t="str">
        <f t="shared" si="22"/>
        <v/>
      </c>
      <c r="X81" s="47" t="e">
        <f t="shared" si="23"/>
        <v>#NUM!</v>
      </c>
      <c r="Y81" s="47">
        <f t="shared" si="24"/>
        <v>0</v>
      </c>
      <c r="Z81" s="48">
        <f t="shared" si="25"/>
        <v>0</v>
      </c>
      <c r="AA81" s="49" t="str">
        <f t="shared" si="8"/>
        <v/>
      </c>
      <c r="AB81" s="50" t="str">
        <f t="shared" si="26"/>
        <v/>
      </c>
      <c r="AC81" s="85"/>
      <c r="AD81" s="37">
        <f t="shared" si="9"/>
        <v>0</v>
      </c>
      <c r="AE81" s="23">
        <f t="shared" si="10"/>
        <v>0</v>
      </c>
      <c r="AF81" s="24">
        <f t="shared" si="11"/>
        <v>0</v>
      </c>
      <c r="AG81" s="24">
        <f t="shared" si="12"/>
        <v>0</v>
      </c>
      <c r="AH81" s="24">
        <f t="shared" si="13"/>
        <v>0</v>
      </c>
      <c r="AI81" s="24">
        <f t="shared" si="14"/>
        <v>0</v>
      </c>
      <c r="AJ81" s="25">
        <f t="shared" si="15"/>
        <v>0</v>
      </c>
      <c r="AK81" s="23">
        <f t="shared" si="27"/>
        <v>0</v>
      </c>
      <c r="AL81" s="24">
        <f>COUNTIF(G47:I47,"dnc")</f>
        <v>0</v>
      </c>
      <c r="AM81" s="24">
        <f t="shared" si="29"/>
        <v>0</v>
      </c>
      <c r="AN81" s="24">
        <f t="shared" si="30"/>
        <v>0</v>
      </c>
      <c r="AO81" s="24">
        <f t="shared" si="31"/>
        <v>0</v>
      </c>
      <c r="AP81" s="24">
        <f t="shared" si="32"/>
        <v>0</v>
      </c>
      <c r="AQ81" s="35">
        <f t="shared" si="33"/>
        <v>0</v>
      </c>
      <c r="AR81" s="40">
        <f t="shared" si="34"/>
        <v>0</v>
      </c>
      <c r="AS81" s="37">
        <f t="shared" si="35"/>
        <v>0</v>
      </c>
      <c r="AT81" s="45" t="str">
        <f t="shared" si="16"/>
        <v/>
      </c>
      <c r="AU81" s="45" t="str">
        <f t="shared" si="17"/>
        <v/>
      </c>
      <c r="AV81" s="46">
        <f t="shared" si="39"/>
        <v>0</v>
      </c>
      <c r="AW81" s="37">
        <f t="shared" si="36"/>
        <v>0</v>
      </c>
    </row>
    <row r="82" spans="1:49">
      <c r="A82" s="49" t="str">
        <f t="shared" si="18"/>
        <v/>
      </c>
      <c r="B82" s="50" t="str">
        <f t="shared" si="19"/>
        <v/>
      </c>
      <c r="C82" s="50" t="str">
        <f t="shared" si="20"/>
        <v/>
      </c>
      <c r="D82" s="47" t="str">
        <f t="shared" ref="D82:I82" si="53">IF(D48="tlx",D$60+1,IF(OR(D48="dnf",D48="dsq",D48="ocs",D48="raf",D48="dnc-no-bye"),D$59+1,IF(D48="dnc",IF($AQ82=D$64,"bye",D$61+1),D48)))</f>
        <v/>
      </c>
      <c r="E82" s="47" t="str">
        <f t="shared" si="53"/>
        <v/>
      </c>
      <c r="F82" s="47" t="str">
        <f t="shared" si="53"/>
        <v/>
      </c>
      <c r="G82" s="47" t="str">
        <f t="shared" si="53"/>
        <v/>
      </c>
      <c r="H82" s="47" t="str">
        <f t="shared" si="53"/>
        <v/>
      </c>
      <c r="I82" s="47" t="str">
        <f t="shared" si="53"/>
        <v/>
      </c>
      <c r="J82" s="47" t="str">
        <f t="shared" si="50"/>
        <v/>
      </c>
      <c r="K82" s="47" t="str">
        <f t="shared" si="50"/>
        <v/>
      </c>
      <c r="L82" s="47" t="str">
        <f t="shared" si="50"/>
        <v/>
      </c>
      <c r="M82" s="47" t="str">
        <f t="shared" si="50"/>
        <v/>
      </c>
      <c r="N82" s="47" t="str">
        <f t="shared" si="50"/>
        <v/>
      </c>
      <c r="O82" s="47" t="str">
        <f t="shared" si="50"/>
        <v/>
      </c>
      <c r="P82" s="47" t="str">
        <f t="shared" si="50"/>
        <v/>
      </c>
      <c r="Q82" s="47" t="str">
        <f t="shared" si="50"/>
        <v/>
      </c>
      <c r="R82" s="47" t="str">
        <f t="shared" si="50"/>
        <v/>
      </c>
      <c r="S82" s="47" t="str">
        <f t="shared" si="50"/>
        <v/>
      </c>
      <c r="T82" s="47" t="str">
        <f t="shared" si="50"/>
        <v/>
      </c>
      <c r="U82" s="47" t="str">
        <f t="shared" si="50"/>
        <v/>
      </c>
      <c r="V82" s="47">
        <f t="shared" si="7"/>
        <v>0</v>
      </c>
      <c r="W82" s="47" t="str">
        <f t="shared" si="22"/>
        <v/>
      </c>
      <c r="X82" s="47" t="e">
        <f t="shared" si="23"/>
        <v>#NUM!</v>
      </c>
      <c r="Y82" s="47">
        <f t="shared" si="24"/>
        <v>0</v>
      </c>
      <c r="Z82" s="48">
        <f t="shared" si="25"/>
        <v>0</v>
      </c>
      <c r="AA82" s="49" t="str">
        <f t="shared" si="8"/>
        <v/>
      </c>
      <c r="AB82" s="50" t="str">
        <f t="shared" si="26"/>
        <v/>
      </c>
      <c r="AC82" s="85"/>
      <c r="AD82" s="37">
        <f t="shared" si="9"/>
        <v>0</v>
      </c>
      <c r="AE82" s="23">
        <f t="shared" si="10"/>
        <v>0</v>
      </c>
      <c r="AF82" s="24">
        <f t="shared" si="11"/>
        <v>0</v>
      </c>
      <c r="AG82" s="24">
        <f t="shared" si="12"/>
        <v>0</v>
      </c>
      <c r="AH82" s="24">
        <f t="shared" si="13"/>
        <v>0</v>
      </c>
      <c r="AI82" s="24">
        <f t="shared" si="14"/>
        <v>0</v>
      </c>
      <c r="AJ82" s="25">
        <f t="shared" si="15"/>
        <v>0</v>
      </c>
      <c r="AK82" s="23">
        <f t="shared" si="27"/>
        <v>0</v>
      </c>
      <c r="AL82" s="24">
        <f t="shared" si="28"/>
        <v>0</v>
      </c>
      <c r="AM82" s="24">
        <f t="shared" si="29"/>
        <v>0</v>
      </c>
      <c r="AN82" s="24">
        <f t="shared" si="30"/>
        <v>0</v>
      </c>
      <c r="AO82" s="24">
        <f t="shared" si="31"/>
        <v>0</v>
      </c>
      <c r="AP82" s="24">
        <f t="shared" si="32"/>
        <v>0</v>
      </c>
      <c r="AQ82" s="35">
        <f t="shared" si="33"/>
        <v>0</v>
      </c>
      <c r="AR82" s="40">
        <f t="shared" si="34"/>
        <v>0</v>
      </c>
      <c r="AS82" s="37">
        <f t="shared" si="35"/>
        <v>0</v>
      </c>
      <c r="AT82" s="45" t="str">
        <f t="shared" si="16"/>
        <v/>
      </c>
      <c r="AU82" s="45" t="str">
        <f t="shared" si="17"/>
        <v/>
      </c>
      <c r="AV82" s="46">
        <f t="shared" si="39"/>
        <v>0</v>
      </c>
      <c r="AW82" s="37">
        <f t="shared" si="36"/>
        <v>0</v>
      </c>
    </row>
    <row r="83" spans="1:49">
      <c r="A83" s="49" t="str">
        <f t="shared" si="18"/>
        <v/>
      </c>
      <c r="B83" s="50" t="str">
        <f t="shared" si="19"/>
        <v/>
      </c>
      <c r="C83" s="50" t="str">
        <f t="shared" si="20"/>
        <v/>
      </c>
      <c r="D83" s="47" t="str">
        <f t="shared" ref="D83:I83" si="54">IF(D49="tlx",D$60+1,IF(OR(D49="dnf",D49="dsq",D49="ocs",D49="raf",D49="dnc-no-bye"),D$59+1,IF(D49="dnc",IF($AQ83=D$64,"bye",D$61+1),D49)))</f>
        <v/>
      </c>
      <c r="E83" s="47" t="str">
        <f t="shared" si="54"/>
        <v/>
      </c>
      <c r="F83" s="47" t="str">
        <f t="shared" si="54"/>
        <v/>
      </c>
      <c r="G83" s="47" t="str">
        <f t="shared" si="54"/>
        <v/>
      </c>
      <c r="H83" s="47" t="str">
        <f t="shared" si="54"/>
        <v/>
      </c>
      <c r="I83" s="47" t="str">
        <f t="shared" si="54"/>
        <v/>
      </c>
      <c r="J83" s="47" t="str">
        <f t="shared" si="50"/>
        <v/>
      </c>
      <c r="K83" s="47" t="str">
        <f t="shared" si="50"/>
        <v/>
      </c>
      <c r="L83" s="47" t="str">
        <f t="shared" si="50"/>
        <v/>
      </c>
      <c r="M83" s="47" t="str">
        <f t="shared" si="50"/>
        <v/>
      </c>
      <c r="N83" s="47" t="str">
        <f t="shared" si="50"/>
        <v/>
      </c>
      <c r="O83" s="47" t="str">
        <f t="shared" si="50"/>
        <v/>
      </c>
      <c r="P83" s="47" t="str">
        <f t="shared" si="50"/>
        <v/>
      </c>
      <c r="Q83" s="47" t="str">
        <f t="shared" si="50"/>
        <v/>
      </c>
      <c r="R83" s="47" t="str">
        <f t="shared" si="50"/>
        <v/>
      </c>
      <c r="S83" s="47" t="str">
        <f t="shared" si="50"/>
        <v/>
      </c>
      <c r="T83" s="47" t="str">
        <f t="shared" si="50"/>
        <v/>
      </c>
      <c r="U83" s="47" t="str">
        <f t="shared" si="50"/>
        <v/>
      </c>
      <c r="V83" s="47">
        <f t="shared" si="7"/>
        <v>0</v>
      </c>
      <c r="W83" s="47" t="str">
        <f t="shared" si="22"/>
        <v/>
      </c>
      <c r="X83" s="47" t="e">
        <f t="shared" si="23"/>
        <v>#NUM!</v>
      </c>
      <c r="Y83" s="47">
        <f t="shared" si="24"/>
        <v>0</v>
      </c>
      <c r="Z83" s="48">
        <f t="shared" si="25"/>
        <v>0</v>
      </c>
      <c r="AA83" s="49" t="str">
        <f t="shared" si="8"/>
        <v/>
      </c>
      <c r="AB83" s="50" t="str">
        <f t="shared" si="26"/>
        <v/>
      </c>
      <c r="AC83" s="85"/>
      <c r="AD83" s="37">
        <f t="shared" si="9"/>
        <v>0</v>
      </c>
      <c r="AE83" s="23">
        <f t="shared" si="10"/>
        <v>0</v>
      </c>
      <c r="AF83" s="24">
        <f t="shared" si="11"/>
        <v>0</v>
      </c>
      <c r="AG83" s="24">
        <f t="shared" si="12"/>
        <v>0</v>
      </c>
      <c r="AH83" s="24">
        <f t="shared" si="13"/>
        <v>0</v>
      </c>
      <c r="AI83" s="24">
        <f t="shared" si="14"/>
        <v>0</v>
      </c>
      <c r="AJ83" s="25">
        <f t="shared" si="15"/>
        <v>0</v>
      </c>
      <c r="AK83" s="23">
        <f t="shared" si="27"/>
        <v>0</v>
      </c>
      <c r="AL83" s="24">
        <f t="shared" si="28"/>
        <v>0</v>
      </c>
      <c r="AM83" s="24">
        <f t="shared" si="29"/>
        <v>0</v>
      </c>
      <c r="AN83" s="24">
        <f t="shared" si="30"/>
        <v>0</v>
      </c>
      <c r="AO83" s="24">
        <f t="shared" si="31"/>
        <v>0</v>
      </c>
      <c r="AP83" s="24">
        <f t="shared" si="32"/>
        <v>0</v>
      </c>
      <c r="AQ83" s="35">
        <f t="shared" si="33"/>
        <v>0</v>
      </c>
      <c r="AR83" s="40">
        <f t="shared" si="34"/>
        <v>0</v>
      </c>
      <c r="AS83" s="37">
        <f t="shared" si="35"/>
        <v>0</v>
      </c>
      <c r="AT83" s="45" t="str">
        <f t="shared" si="16"/>
        <v/>
      </c>
      <c r="AU83" s="45" t="str">
        <f t="shared" si="17"/>
        <v/>
      </c>
      <c r="AV83" s="46">
        <f t="shared" si="39"/>
        <v>0</v>
      </c>
      <c r="AW83" s="37">
        <f t="shared" si="36"/>
        <v>0</v>
      </c>
    </row>
    <row r="84" spans="1:49">
      <c r="A84" s="49" t="str">
        <f t="shared" si="18"/>
        <v/>
      </c>
      <c r="B84" s="50" t="str">
        <f t="shared" si="19"/>
        <v/>
      </c>
      <c r="C84" s="50" t="str">
        <f t="shared" si="20"/>
        <v/>
      </c>
      <c r="D84" s="47" t="str">
        <f t="shared" ref="D84:I84" si="55">IF(D50="tlx",D$60+1,IF(OR(D50="dnf",D50="dsq",D50="ocs",D50="raf",D50="dnc-no-bye"),D$59+1,IF(D50="dnc",IF($AQ84=D$64,"bye",D$61+1),D50)))</f>
        <v/>
      </c>
      <c r="E84" s="47" t="str">
        <f t="shared" si="55"/>
        <v/>
      </c>
      <c r="F84" s="47" t="str">
        <f t="shared" si="55"/>
        <v/>
      </c>
      <c r="G84" s="47" t="str">
        <f t="shared" si="55"/>
        <v/>
      </c>
      <c r="H84" s="47" t="str">
        <f t="shared" si="55"/>
        <v/>
      </c>
      <c r="I84" s="47" t="str">
        <f t="shared" si="55"/>
        <v/>
      </c>
      <c r="J84" s="47" t="str">
        <f t="shared" si="50"/>
        <v/>
      </c>
      <c r="K84" s="47" t="str">
        <f t="shared" si="50"/>
        <v/>
      </c>
      <c r="L84" s="47" t="str">
        <f t="shared" si="50"/>
        <v/>
      </c>
      <c r="M84" s="47" t="str">
        <f t="shared" si="50"/>
        <v/>
      </c>
      <c r="N84" s="47" t="str">
        <f t="shared" si="50"/>
        <v/>
      </c>
      <c r="O84" s="47" t="str">
        <f t="shared" si="50"/>
        <v/>
      </c>
      <c r="P84" s="47" t="str">
        <f t="shared" si="50"/>
        <v/>
      </c>
      <c r="Q84" s="47" t="str">
        <f t="shared" si="50"/>
        <v/>
      </c>
      <c r="R84" s="47" t="str">
        <f t="shared" si="50"/>
        <v/>
      </c>
      <c r="S84" s="47" t="str">
        <f t="shared" si="50"/>
        <v/>
      </c>
      <c r="T84" s="47" t="str">
        <f t="shared" si="50"/>
        <v/>
      </c>
      <c r="U84" s="47" t="str">
        <f t="shared" si="50"/>
        <v/>
      </c>
      <c r="V84" s="47">
        <f>COUNTIF(D84:U84,"bye")</f>
        <v>0</v>
      </c>
      <c r="W84" s="47" t="str">
        <f t="shared" si="22"/>
        <v/>
      </c>
      <c r="X84" s="47" t="e">
        <f t="shared" si="23"/>
        <v>#NUM!</v>
      </c>
      <c r="Y84" s="47">
        <f t="shared" si="24"/>
        <v>0</v>
      </c>
      <c r="Z84" s="48">
        <f t="shared" si="25"/>
        <v>0</v>
      </c>
      <c r="AA84" s="49" t="str">
        <f t="shared" si="8"/>
        <v/>
      </c>
      <c r="AB84" s="50" t="str">
        <f t="shared" si="26"/>
        <v/>
      </c>
      <c r="AC84" s="85"/>
      <c r="AD84" s="37">
        <f t="shared" si="9"/>
        <v>0</v>
      </c>
      <c r="AE84" s="23">
        <f t="shared" si="10"/>
        <v>0</v>
      </c>
      <c r="AF84" s="24">
        <f t="shared" si="11"/>
        <v>0</v>
      </c>
      <c r="AG84" s="24">
        <f t="shared" si="12"/>
        <v>0</v>
      </c>
      <c r="AH84" s="24">
        <f t="shared" si="13"/>
        <v>0</v>
      </c>
      <c r="AI84" s="24">
        <f t="shared" si="14"/>
        <v>0</v>
      </c>
      <c r="AJ84" s="25">
        <f t="shared" si="15"/>
        <v>0</v>
      </c>
      <c r="AK84" s="23">
        <f t="shared" si="27"/>
        <v>0</v>
      </c>
      <c r="AL84" s="24">
        <f t="shared" si="28"/>
        <v>0</v>
      </c>
      <c r="AM84" s="24">
        <f t="shared" si="29"/>
        <v>0</v>
      </c>
      <c r="AN84" s="24">
        <f t="shared" si="30"/>
        <v>0</v>
      </c>
      <c r="AO84" s="24">
        <f t="shared" si="31"/>
        <v>0</v>
      </c>
      <c r="AP84" s="24">
        <f t="shared" si="32"/>
        <v>0</v>
      </c>
      <c r="AQ84" s="35">
        <f t="shared" si="33"/>
        <v>0</v>
      </c>
      <c r="AR84" s="40">
        <f t="shared" si="34"/>
        <v>0</v>
      </c>
      <c r="AS84" s="37">
        <f t="shared" si="35"/>
        <v>0</v>
      </c>
      <c r="AT84" s="36" t="str">
        <f t="shared" si="16"/>
        <v/>
      </c>
      <c r="AU84" s="36" t="str">
        <f t="shared" si="17"/>
        <v/>
      </c>
      <c r="AV84" s="46">
        <f t="shared" si="39"/>
        <v>0</v>
      </c>
      <c r="AW84" s="37">
        <f t="shared" si="36"/>
        <v>0</v>
      </c>
    </row>
    <row r="85" spans="1:49">
      <c r="A85" s="49" t="str">
        <f t="shared" si="18"/>
        <v/>
      </c>
      <c r="B85" s="50" t="str">
        <f t="shared" si="19"/>
        <v/>
      </c>
      <c r="C85" s="50" t="str">
        <f t="shared" si="20"/>
        <v/>
      </c>
      <c r="D85" s="47" t="str">
        <f t="shared" ref="D85:I85" si="56">IF(D51="tlx",D$60+1,IF(OR(D51="dnf",D51="dsq",D51="ocs",D51="raf",D51="dnc-no-bye"),D$59+1,IF(D51="dnc",IF($AQ85=D$64,"bye",D$61+1),D51)))</f>
        <v/>
      </c>
      <c r="E85" s="47" t="str">
        <f t="shared" si="56"/>
        <v/>
      </c>
      <c r="F85" s="47" t="str">
        <f t="shared" si="56"/>
        <v/>
      </c>
      <c r="G85" s="47" t="str">
        <f t="shared" si="56"/>
        <v/>
      </c>
      <c r="H85" s="47" t="str">
        <f t="shared" si="56"/>
        <v/>
      </c>
      <c r="I85" s="47" t="str">
        <f t="shared" si="56"/>
        <v/>
      </c>
      <c r="J85" s="47" t="str">
        <f t="shared" si="50"/>
        <v/>
      </c>
      <c r="K85" s="47" t="str">
        <f t="shared" si="50"/>
        <v/>
      </c>
      <c r="L85" s="47" t="str">
        <f t="shared" si="50"/>
        <v/>
      </c>
      <c r="M85" s="47" t="str">
        <f t="shared" si="50"/>
        <v/>
      </c>
      <c r="N85" s="47" t="str">
        <f t="shared" si="50"/>
        <v/>
      </c>
      <c r="O85" s="47" t="str">
        <f t="shared" si="50"/>
        <v/>
      </c>
      <c r="P85" s="47" t="str">
        <f t="shared" si="50"/>
        <v/>
      </c>
      <c r="Q85" s="47" t="str">
        <f t="shared" si="50"/>
        <v/>
      </c>
      <c r="R85" s="47" t="str">
        <f t="shared" si="50"/>
        <v/>
      </c>
      <c r="S85" s="47" t="str">
        <f t="shared" si="50"/>
        <v/>
      </c>
      <c r="T85" s="47" t="str">
        <f t="shared" si="50"/>
        <v/>
      </c>
      <c r="U85" s="47" t="str">
        <f t="shared" si="50"/>
        <v/>
      </c>
      <c r="V85" s="47"/>
      <c r="W85" s="47" t="str">
        <f t="shared" si="22"/>
        <v/>
      </c>
      <c r="X85" s="47" t="e">
        <f t="shared" si="23"/>
        <v>#NUM!</v>
      </c>
      <c r="Y85" s="47">
        <f t="shared" si="24"/>
        <v>0</v>
      </c>
      <c r="Z85" s="48">
        <f t="shared" si="25"/>
        <v>0</v>
      </c>
      <c r="AA85" s="49" t="str">
        <f t="shared" si="8"/>
        <v/>
      </c>
      <c r="AB85" s="50" t="str">
        <f t="shared" si="26"/>
        <v/>
      </c>
      <c r="AC85" s="85"/>
      <c r="AD85" s="37">
        <f t="shared" si="9"/>
        <v>0</v>
      </c>
      <c r="AE85" s="23">
        <f t="shared" si="10"/>
        <v>0</v>
      </c>
      <c r="AF85" s="24">
        <f t="shared" si="11"/>
        <v>0</v>
      </c>
      <c r="AG85" s="24">
        <f t="shared" si="12"/>
        <v>0</v>
      </c>
      <c r="AH85" s="24">
        <f t="shared" si="13"/>
        <v>0</v>
      </c>
      <c r="AI85" s="24">
        <f t="shared" si="14"/>
        <v>0</v>
      </c>
      <c r="AJ85" s="25">
        <f t="shared" si="15"/>
        <v>0</v>
      </c>
      <c r="AK85" s="23">
        <f t="shared" si="27"/>
        <v>0</v>
      </c>
      <c r="AL85" s="24">
        <f t="shared" si="28"/>
        <v>0</v>
      </c>
      <c r="AM85" s="24">
        <f t="shared" si="29"/>
        <v>0</v>
      </c>
      <c r="AN85" s="24">
        <f t="shared" si="30"/>
        <v>0</v>
      </c>
      <c r="AO85" s="24">
        <f t="shared" si="31"/>
        <v>0</v>
      </c>
      <c r="AP85" s="24">
        <f t="shared" si="32"/>
        <v>0</v>
      </c>
      <c r="AQ85" s="35">
        <f t="shared" si="33"/>
        <v>0</v>
      </c>
      <c r="AR85" s="40">
        <f t="shared" si="34"/>
        <v>0</v>
      </c>
      <c r="AS85" s="37">
        <f t="shared" si="35"/>
        <v>0</v>
      </c>
      <c r="AT85" s="36" t="str">
        <f t="shared" si="16"/>
        <v/>
      </c>
      <c r="AU85" s="36" t="str">
        <f t="shared" si="17"/>
        <v/>
      </c>
      <c r="AV85" s="46">
        <f t="shared" si="39"/>
        <v>0</v>
      </c>
      <c r="AW85" s="37">
        <f t="shared" si="36"/>
        <v>0</v>
      </c>
    </row>
    <row r="86" spans="1:49">
      <c r="A86" s="49" t="str">
        <f t="shared" si="18"/>
        <v/>
      </c>
      <c r="B86" s="50" t="str">
        <f t="shared" si="19"/>
        <v/>
      </c>
      <c r="C86" s="50" t="str">
        <f t="shared" si="20"/>
        <v/>
      </c>
      <c r="D86" s="47" t="str">
        <f t="shared" ref="D86:I86" si="57">IF(D52="tlx",D$60+1,IF(OR(D52="dnf",D52="dsq",D52="ocs",D52="raf",D52="dnc-no-bye"),D$59+1,IF(D52="dnc",IF($AQ86=D$64,"bye",D$61+1),D52)))</f>
        <v/>
      </c>
      <c r="E86" s="47" t="str">
        <f t="shared" si="57"/>
        <v/>
      </c>
      <c r="F86" s="47" t="str">
        <f t="shared" si="57"/>
        <v/>
      </c>
      <c r="G86" s="47" t="str">
        <f t="shared" si="57"/>
        <v/>
      </c>
      <c r="H86" s="47" t="str">
        <f t="shared" si="57"/>
        <v/>
      </c>
      <c r="I86" s="47" t="str">
        <f t="shared" si="57"/>
        <v/>
      </c>
      <c r="J86" s="47" t="str">
        <f t="shared" si="50"/>
        <v/>
      </c>
      <c r="K86" s="47" t="str">
        <f t="shared" si="50"/>
        <v/>
      </c>
      <c r="L86" s="47" t="str">
        <f t="shared" si="50"/>
        <v/>
      </c>
      <c r="M86" s="47" t="str">
        <f t="shared" si="50"/>
        <v/>
      </c>
      <c r="N86" s="47" t="str">
        <f t="shared" si="50"/>
        <v/>
      </c>
      <c r="O86" s="47" t="str">
        <f t="shared" si="50"/>
        <v/>
      </c>
      <c r="P86" s="47" t="str">
        <f t="shared" si="50"/>
        <v/>
      </c>
      <c r="Q86" s="47" t="str">
        <f t="shared" si="50"/>
        <v/>
      </c>
      <c r="R86" s="47" t="str">
        <f t="shared" si="50"/>
        <v/>
      </c>
      <c r="S86" s="47" t="str">
        <f t="shared" si="50"/>
        <v/>
      </c>
      <c r="T86" s="47" t="str">
        <f t="shared" si="50"/>
        <v/>
      </c>
      <c r="U86" s="47" t="str">
        <f t="shared" si="50"/>
        <v/>
      </c>
      <c r="V86" s="47"/>
      <c r="W86" s="47" t="str">
        <f t="shared" si="22"/>
        <v/>
      </c>
      <c r="X86" s="47" t="e">
        <f t="shared" si="23"/>
        <v>#NUM!</v>
      </c>
      <c r="Y86" s="47">
        <f t="shared" si="24"/>
        <v>0</v>
      </c>
      <c r="Z86" s="48">
        <f t="shared" si="25"/>
        <v>0</v>
      </c>
      <c r="AA86" s="49" t="str">
        <f t="shared" si="8"/>
        <v/>
      </c>
      <c r="AB86" s="50" t="str">
        <f t="shared" si="26"/>
        <v/>
      </c>
      <c r="AC86" s="85"/>
      <c r="AD86" s="37">
        <f t="shared" si="9"/>
        <v>0</v>
      </c>
      <c r="AE86" s="23">
        <f t="shared" si="10"/>
        <v>0</v>
      </c>
      <c r="AF86" s="24">
        <f t="shared" si="11"/>
        <v>0</v>
      </c>
      <c r="AG86" s="24">
        <f t="shared" si="12"/>
        <v>0</v>
      </c>
      <c r="AH86" s="24">
        <f t="shared" si="13"/>
        <v>0</v>
      </c>
      <c r="AI86" s="24">
        <f t="shared" si="14"/>
        <v>0</v>
      </c>
      <c r="AJ86" s="25">
        <f t="shared" si="15"/>
        <v>0</v>
      </c>
      <c r="AK86" s="23">
        <f t="shared" si="27"/>
        <v>0</v>
      </c>
      <c r="AL86" s="24">
        <f t="shared" si="28"/>
        <v>0</v>
      </c>
      <c r="AM86" s="24">
        <f t="shared" si="29"/>
        <v>0</v>
      </c>
      <c r="AN86" s="24">
        <f t="shared" si="30"/>
        <v>0</v>
      </c>
      <c r="AO86" s="24">
        <f t="shared" si="31"/>
        <v>0</v>
      </c>
      <c r="AP86" s="24">
        <f t="shared" si="32"/>
        <v>0</v>
      </c>
      <c r="AQ86" s="35">
        <f t="shared" si="33"/>
        <v>0</v>
      </c>
      <c r="AR86" s="40">
        <f t="shared" si="34"/>
        <v>0</v>
      </c>
      <c r="AS86" s="37">
        <f t="shared" si="35"/>
        <v>0</v>
      </c>
      <c r="AT86" s="36" t="str">
        <f t="shared" si="16"/>
        <v/>
      </c>
      <c r="AU86" s="36" t="str">
        <f t="shared" si="17"/>
        <v/>
      </c>
      <c r="AV86" s="46">
        <f t="shared" si="39"/>
        <v>0</v>
      </c>
      <c r="AW86" s="37">
        <f t="shared" si="36"/>
        <v>0</v>
      </c>
    </row>
    <row r="87" spans="1:49">
      <c r="A87" s="49" t="str">
        <f t="shared" si="18"/>
        <v/>
      </c>
      <c r="B87" s="50" t="str">
        <f t="shared" si="19"/>
        <v/>
      </c>
      <c r="C87" s="50" t="str">
        <f t="shared" si="20"/>
        <v/>
      </c>
      <c r="D87" s="47" t="str">
        <f t="shared" ref="D87:I87" si="58">IF(D53="tlx",D$60+1,IF(OR(D53="dnf",D53="dsq",D53="ocs",D53="raf",D53="dnc-no-bye"),D$59+1,IF(D53="dnc",IF($AQ87=D$64,"bye",D$61+1),D53)))</f>
        <v/>
      </c>
      <c r="E87" s="47" t="str">
        <f t="shared" si="58"/>
        <v/>
      </c>
      <c r="F87" s="47" t="str">
        <f t="shared" si="58"/>
        <v/>
      </c>
      <c r="G87" s="47" t="str">
        <f t="shared" si="58"/>
        <v/>
      </c>
      <c r="H87" s="47" t="str">
        <f t="shared" si="58"/>
        <v/>
      </c>
      <c r="I87" s="47" t="str">
        <f t="shared" si="58"/>
        <v/>
      </c>
      <c r="J87" s="47" t="str">
        <f t="shared" si="50"/>
        <v/>
      </c>
      <c r="K87" s="47" t="str">
        <f t="shared" si="50"/>
        <v/>
      </c>
      <c r="L87" s="47" t="str">
        <f t="shared" si="50"/>
        <v/>
      </c>
      <c r="M87" s="47" t="str">
        <f t="shared" si="50"/>
        <v/>
      </c>
      <c r="N87" s="47" t="str">
        <f t="shared" si="50"/>
        <v/>
      </c>
      <c r="O87" s="47" t="str">
        <f t="shared" si="50"/>
        <v/>
      </c>
      <c r="P87" s="47" t="str">
        <f t="shared" si="50"/>
        <v/>
      </c>
      <c r="Q87" s="47" t="str">
        <f t="shared" si="50"/>
        <v/>
      </c>
      <c r="R87" s="47" t="str">
        <f t="shared" si="50"/>
        <v/>
      </c>
      <c r="S87" s="47" t="str">
        <f t="shared" si="50"/>
        <v/>
      </c>
      <c r="T87" s="47" t="str">
        <f t="shared" si="50"/>
        <v/>
      </c>
      <c r="U87" s="47" t="str">
        <f t="shared" si="50"/>
        <v/>
      </c>
      <c r="V87" s="50"/>
      <c r="W87" s="47" t="str">
        <f t="shared" si="22"/>
        <v/>
      </c>
      <c r="X87" s="47" t="e">
        <f t="shared" si="23"/>
        <v>#NUM!</v>
      </c>
      <c r="Y87" s="47">
        <f t="shared" si="24"/>
        <v>0</v>
      </c>
      <c r="Z87" s="48">
        <f t="shared" si="25"/>
        <v>0</v>
      </c>
      <c r="AA87" s="49" t="str">
        <f t="shared" si="8"/>
        <v/>
      </c>
      <c r="AB87" s="50" t="str">
        <f t="shared" si="26"/>
        <v/>
      </c>
      <c r="AC87" s="85"/>
      <c r="AD87" s="37">
        <f t="shared" si="9"/>
        <v>0</v>
      </c>
      <c r="AE87" s="23">
        <f t="shared" si="10"/>
        <v>0</v>
      </c>
      <c r="AF87" s="24">
        <f t="shared" si="11"/>
        <v>0</v>
      </c>
      <c r="AG87" s="24">
        <f t="shared" si="12"/>
        <v>0</v>
      </c>
      <c r="AH87" s="24">
        <f t="shared" si="13"/>
        <v>0</v>
      </c>
      <c r="AI87" s="24">
        <f t="shared" si="14"/>
        <v>0</v>
      </c>
      <c r="AJ87" s="25">
        <f t="shared" si="15"/>
        <v>0</v>
      </c>
      <c r="AK87" s="23">
        <f t="shared" si="27"/>
        <v>0</v>
      </c>
      <c r="AL87" s="24">
        <f t="shared" si="28"/>
        <v>0</v>
      </c>
      <c r="AM87" s="24">
        <f t="shared" si="29"/>
        <v>0</v>
      </c>
      <c r="AN87" s="24">
        <f t="shared" si="30"/>
        <v>0</v>
      </c>
      <c r="AO87" s="24">
        <f t="shared" si="31"/>
        <v>0</v>
      </c>
      <c r="AP87" s="24">
        <f t="shared" si="32"/>
        <v>0</v>
      </c>
      <c r="AQ87" s="35">
        <f t="shared" si="33"/>
        <v>0</v>
      </c>
      <c r="AR87" s="40">
        <f t="shared" si="34"/>
        <v>0</v>
      </c>
      <c r="AS87" s="37">
        <f t="shared" si="35"/>
        <v>0</v>
      </c>
      <c r="AT87" s="36" t="str">
        <f t="shared" si="16"/>
        <v/>
      </c>
      <c r="AU87" s="36" t="str">
        <f t="shared" si="17"/>
        <v/>
      </c>
      <c r="AV87" s="46">
        <f t="shared" si="39"/>
        <v>0</v>
      </c>
      <c r="AW87" s="37">
        <f t="shared" si="36"/>
        <v>0</v>
      </c>
    </row>
    <row r="88" spans="1:49">
      <c r="A88" s="49" t="str">
        <f t="shared" si="18"/>
        <v/>
      </c>
      <c r="B88" s="50" t="str">
        <f t="shared" si="19"/>
        <v/>
      </c>
      <c r="C88" s="50" t="str">
        <f t="shared" si="20"/>
        <v/>
      </c>
      <c r="D88" s="47" t="str">
        <f t="shared" ref="D88:I88" si="59">IF(D54="tlx",D$60+1,IF(OR(D54="dnf",D54="dsq",D54="ocs",D54="raf",D54="dnc-no-bye"),D$59+1,IF(D54="dnc",IF($AQ88=D$64,"bye",D$61+1),D54)))</f>
        <v/>
      </c>
      <c r="E88" s="47" t="str">
        <f t="shared" si="59"/>
        <v/>
      </c>
      <c r="F88" s="47" t="str">
        <f t="shared" si="59"/>
        <v/>
      </c>
      <c r="G88" s="47" t="str">
        <f t="shared" si="59"/>
        <v/>
      </c>
      <c r="H88" s="47" t="str">
        <f t="shared" si="59"/>
        <v/>
      </c>
      <c r="I88" s="47" t="str">
        <f t="shared" si="59"/>
        <v/>
      </c>
      <c r="J88" s="47" t="str">
        <f t="shared" si="50"/>
        <v/>
      </c>
      <c r="K88" s="47" t="str">
        <f t="shared" si="50"/>
        <v/>
      </c>
      <c r="L88" s="47" t="str">
        <f t="shared" si="50"/>
        <v/>
      </c>
      <c r="M88" s="47" t="str">
        <f t="shared" si="50"/>
        <v/>
      </c>
      <c r="N88" s="47" t="str">
        <f t="shared" si="50"/>
        <v/>
      </c>
      <c r="O88" s="47" t="str">
        <f t="shared" si="50"/>
        <v/>
      </c>
      <c r="P88" s="47" t="str">
        <f t="shared" si="50"/>
        <v/>
      </c>
      <c r="Q88" s="47" t="str">
        <f t="shared" si="50"/>
        <v/>
      </c>
      <c r="R88" s="47" t="str">
        <f t="shared" si="50"/>
        <v/>
      </c>
      <c r="S88" s="47" t="str">
        <f t="shared" si="50"/>
        <v/>
      </c>
      <c r="T88" s="47" t="str">
        <f t="shared" si="50"/>
        <v/>
      </c>
      <c r="U88" s="47" t="str">
        <f t="shared" si="50"/>
        <v/>
      </c>
      <c r="V88" s="50"/>
      <c r="W88" s="47" t="str">
        <f t="shared" si="22"/>
        <v/>
      </c>
      <c r="X88" s="47" t="e">
        <f t="shared" si="23"/>
        <v>#NUM!</v>
      </c>
      <c r="Y88" s="47">
        <f t="shared" si="24"/>
        <v>0</v>
      </c>
      <c r="Z88" s="48">
        <f t="shared" si="25"/>
        <v>0</v>
      </c>
      <c r="AA88" s="49" t="str">
        <f t="shared" si="8"/>
        <v/>
      </c>
      <c r="AB88" s="50" t="str">
        <f t="shared" si="26"/>
        <v/>
      </c>
      <c r="AC88" s="86"/>
      <c r="AD88" s="37">
        <f t="shared" si="9"/>
        <v>0</v>
      </c>
      <c r="AE88" s="23">
        <f t="shared" si="10"/>
        <v>0</v>
      </c>
      <c r="AF88" s="24">
        <f t="shared" si="11"/>
        <v>0</v>
      </c>
      <c r="AG88" s="24">
        <f t="shared" si="12"/>
        <v>0</v>
      </c>
      <c r="AH88" s="24">
        <f t="shared" si="13"/>
        <v>0</v>
      </c>
      <c r="AI88" s="24">
        <f t="shared" si="14"/>
        <v>0</v>
      </c>
      <c r="AJ88" s="25">
        <f t="shared" si="15"/>
        <v>0</v>
      </c>
      <c r="AK88" s="23">
        <f t="shared" si="27"/>
        <v>0</v>
      </c>
      <c r="AL88" s="24">
        <f t="shared" si="28"/>
        <v>0</v>
      </c>
      <c r="AM88" s="24">
        <f t="shared" si="29"/>
        <v>0</v>
      </c>
      <c r="AN88" s="24">
        <f t="shared" si="30"/>
        <v>0</v>
      </c>
      <c r="AO88" s="24">
        <f t="shared" si="31"/>
        <v>0</v>
      </c>
      <c r="AP88" s="24">
        <f t="shared" si="32"/>
        <v>0</v>
      </c>
      <c r="AQ88" s="35">
        <f t="shared" si="33"/>
        <v>0</v>
      </c>
      <c r="AR88" s="40">
        <f t="shared" si="34"/>
        <v>0</v>
      </c>
      <c r="AS88" s="37">
        <f t="shared" si="35"/>
        <v>0</v>
      </c>
      <c r="AT88" s="36" t="str">
        <f t="shared" si="16"/>
        <v/>
      </c>
      <c r="AU88" s="36" t="str">
        <f t="shared" si="17"/>
        <v/>
      </c>
      <c r="AV88" s="46">
        <f t="shared" si="39"/>
        <v>0</v>
      </c>
      <c r="AW88" s="37">
        <f t="shared" si="36"/>
        <v>0</v>
      </c>
    </row>
    <row r="89" spans="1:49">
      <c r="A89" s="49" t="str">
        <f t="shared" si="18"/>
        <v/>
      </c>
      <c r="B89" s="50" t="str">
        <f t="shared" si="19"/>
        <v/>
      </c>
      <c r="C89" s="50" t="str">
        <f t="shared" si="20"/>
        <v/>
      </c>
      <c r="D89" s="47" t="str">
        <f t="shared" ref="D89:I89" si="60">IF(D55="tlx",D$60+1,IF(OR(D55="dnf",D55="dsq",D55="ocs",D55="raf",D55="dnc-no-bye"),D$59+1,IF(D55="dnc",IF($AQ89=D$64,"bye",D$61+1),D55)))</f>
        <v/>
      </c>
      <c r="E89" s="47" t="str">
        <f t="shared" si="60"/>
        <v/>
      </c>
      <c r="F89" s="47" t="str">
        <f t="shared" si="60"/>
        <v/>
      </c>
      <c r="G89" s="47" t="str">
        <f t="shared" si="60"/>
        <v/>
      </c>
      <c r="H89" s="47" t="str">
        <f t="shared" si="60"/>
        <v/>
      </c>
      <c r="I89" s="47" t="str">
        <f t="shared" si="60"/>
        <v/>
      </c>
      <c r="J89" s="47" t="str">
        <f t="shared" si="50"/>
        <v/>
      </c>
      <c r="K89" s="47" t="str">
        <f t="shared" si="50"/>
        <v/>
      </c>
      <c r="L89" s="47" t="str">
        <f t="shared" si="50"/>
        <v/>
      </c>
      <c r="M89" s="47" t="str">
        <f t="shared" si="50"/>
        <v/>
      </c>
      <c r="N89" s="47" t="str">
        <f t="shared" si="50"/>
        <v/>
      </c>
      <c r="O89" s="47" t="str">
        <f t="shared" si="50"/>
        <v/>
      </c>
      <c r="P89" s="47" t="str">
        <f t="shared" si="50"/>
        <v/>
      </c>
      <c r="Q89" s="47" t="str">
        <f t="shared" si="50"/>
        <v/>
      </c>
      <c r="R89" s="47" t="str">
        <f t="shared" si="50"/>
        <v/>
      </c>
      <c r="S89" s="47" t="str">
        <f t="shared" si="50"/>
        <v/>
      </c>
      <c r="T89" s="47" t="str">
        <f t="shared" si="50"/>
        <v/>
      </c>
      <c r="U89" s="47" t="str">
        <f t="shared" si="50"/>
        <v/>
      </c>
      <c r="V89" s="50"/>
      <c r="W89" s="47" t="str">
        <f t="shared" si="22"/>
        <v/>
      </c>
      <c r="X89" s="47" t="e">
        <f t="shared" si="23"/>
        <v>#NUM!</v>
      </c>
      <c r="Y89" s="47">
        <f t="shared" si="24"/>
        <v>0</v>
      </c>
      <c r="Z89" s="48">
        <f t="shared" si="25"/>
        <v>0</v>
      </c>
      <c r="AA89" s="49" t="str">
        <f t="shared" si="8"/>
        <v/>
      </c>
      <c r="AB89" s="50" t="str">
        <f t="shared" si="26"/>
        <v/>
      </c>
      <c r="AC89" s="86"/>
      <c r="AD89" s="37">
        <f t="shared" si="9"/>
        <v>0</v>
      </c>
      <c r="AE89" s="23">
        <f t="shared" si="10"/>
        <v>0</v>
      </c>
      <c r="AF89" s="24">
        <f t="shared" si="11"/>
        <v>0</v>
      </c>
      <c r="AG89" s="24">
        <f t="shared" si="12"/>
        <v>0</v>
      </c>
      <c r="AH89" s="24">
        <f t="shared" si="13"/>
        <v>0</v>
      </c>
      <c r="AI89" s="24">
        <f t="shared" si="14"/>
        <v>0</v>
      </c>
      <c r="AJ89" s="25">
        <f t="shared" si="15"/>
        <v>0</v>
      </c>
      <c r="AK89" s="23">
        <f t="shared" si="27"/>
        <v>0</v>
      </c>
      <c r="AL89" s="24">
        <f t="shared" si="28"/>
        <v>0</v>
      </c>
      <c r="AM89" s="24">
        <f t="shared" si="29"/>
        <v>0</v>
      </c>
      <c r="AN89" s="24">
        <f t="shared" si="30"/>
        <v>0</v>
      </c>
      <c r="AO89" s="24">
        <f t="shared" si="31"/>
        <v>0</v>
      </c>
      <c r="AP89" s="24">
        <f t="shared" si="32"/>
        <v>0</v>
      </c>
      <c r="AQ89" s="35">
        <f t="shared" si="33"/>
        <v>0</v>
      </c>
      <c r="AR89" s="40">
        <f t="shared" si="34"/>
        <v>0</v>
      </c>
      <c r="AS89" s="37">
        <f t="shared" si="35"/>
        <v>0</v>
      </c>
      <c r="AT89" s="36" t="str">
        <f t="shared" si="16"/>
        <v/>
      </c>
      <c r="AU89" s="36" t="str">
        <f t="shared" si="17"/>
        <v/>
      </c>
      <c r="AV89" s="46">
        <f t="shared" si="39"/>
        <v>0</v>
      </c>
      <c r="AW89" s="37">
        <f t="shared" si="36"/>
        <v>0</v>
      </c>
    </row>
    <row r="90" spans="1:49">
      <c r="A90" s="49" t="str">
        <f t="shared" si="18"/>
        <v/>
      </c>
      <c r="B90" s="50" t="str">
        <f t="shared" si="19"/>
        <v/>
      </c>
      <c r="C90" s="50" t="str">
        <f t="shared" si="20"/>
        <v/>
      </c>
      <c r="D90" s="47" t="str">
        <f t="shared" ref="D90:I90" si="61">IF(D56="tlx",D$60+1,IF(OR(D56="dnf",D56="dsq",D56="ocs",D56="raf",D56="dnc-no-bye"),D$59+1,IF(D56="dnc",IF($AQ90=D$64,"bye",D$61+1),D56)))</f>
        <v/>
      </c>
      <c r="E90" s="47" t="str">
        <f t="shared" si="61"/>
        <v/>
      </c>
      <c r="F90" s="47" t="str">
        <f t="shared" si="61"/>
        <v/>
      </c>
      <c r="G90" s="47" t="str">
        <f t="shared" si="61"/>
        <v/>
      </c>
      <c r="H90" s="47" t="str">
        <f t="shared" si="61"/>
        <v/>
      </c>
      <c r="I90" s="47" t="str">
        <f t="shared" si="61"/>
        <v/>
      </c>
      <c r="J90" s="47" t="str">
        <f t="shared" si="50"/>
        <v/>
      </c>
      <c r="K90" s="47" t="str">
        <f t="shared" si="50"/>
        <v/>
      </c>
      <c r="L90" s="47" t="str">
        <f t="shared" si="50"/>
        <v/>
      </c>
      <c r="M90" s="47" t="str">
        <f t="shared" si="50"/>
        <v/>
      </c>
      <c r="N90" s="47" t="str">
        <f t="shared" si="50"/>
        <v/>
      </c>
      <c r="O90" s="47" t="str">
        <f t="shared" si="50"/>
        <v/>
      </c>
      <c r="P90" s="47" t="str">
        <f t="shared" si="50"/>
        <v/>
      </c>
      <c r="Q90" s="47" t="str">
        <f t="shared" si="50"/>
        <v/>
      </c>
      <c r="R90" s="47" t="str">
        <f t="shared" si="50"/>
        <v/>
      </c>
      <c r="S90" s="47" t="str">
        <f t="shared" si="50"/>
        <v/>
      </c>
      <c r="T90" s="47" t="str">
        <f t="shared" si="50"/>
        <v/>
      </c>
      <c r="U90" s="47" t="str">
        <f t="shared" si="50"/>
        <v/>
      </c>
      <c r="V90" s="50"/>
      <c r="W90" s="47" t="str">
        <f t="shared" si="22"/>
        <v/>
      </c>
      <c r="X90" s="47" t="e">
        <f t="shared" si="23"/>
        <v>#NUM!</v>
      </c>
      <c r="Y90" s="47">
        <f t="shared" si="24"/>
        <v>0</v>
      </c>
      <c r="Z90" s="48">
        <f t="shared" si="25"/>
        <v>0</v>
      </c>
      <c r="AA90" s="49" t="str">
        <f t="shared" si="8"/>
        <v/>
      </c>
      <c r="AB90" s="50" t="str">
        <f t="shared" si="26"/>
        <v/>
      </c>
      <c r="AC90" s="86"/>
      <c r="AD90" s="37">
        <f t="shared" si="9"/>
        <v>0</v>
      </c>
      <c r="AE90" s="23">
        <f t="shared" si="10"/>
        <v>0</v>
      </c>
      <c r="AF90" s="24">
        <f t="shared" si="11"/>
        <v>0</v>
      </c>
      <c r="AG90" s="24">
        <f t="shared" si="12"/>
        <v>0</v>
      </c>
      <c r="AH90" s="24">
        <f t="shared" si="13"/>
        <v>0</v>
      </c>
      <c r="AI90" s="24">
        <f t="shared" si="14"/>
        <v>0</v>
      </c>
      <c r="AJ90" s="25">
        <f t="shared" si="15"/>
        <v>0</v>
      </c>
      <c r="AK90" s="23">
        <f t="shared" si="27"/>
        <v>0</v>
      </c>
      <c r="AL90" s="24">
        <f t="shared" si="28"/>
        <v>0</v>
      </c>
      <c r="AM90" s="24">
        <f t="shared" si="29"/>
        <v>0</v>
      </c>
      <c r="AN90" s="24">
        <f t="shared" si="30"/>
        <v>0</v>
      </c>
      <c r="AO90" s="24">
        <f t="shared" si="31"/>
        <v>0</v>
      </c>
      <c r="AP90" s="24">
        <f t="shared" si="32"/>
        <v>0</v>
      </c>
      <c r="AQ90" s="35">
        <f t="shared" si="33"/>
        <v>0</v>
      </c>
      <c r="AR90" s="40">
        <f t="shared" si="34"/>
        <v>0</v>
      </c>
      <c r="AS90" s="37">
        <f t="shared" si="35"/>
        <v>0</v>
      </c>
      <c r="AT90" s="36" t="str">
        <f t="shared" si="16"/>
        <v/>
      </c>
      <c r="AU90" s="36" t="str">
        <f t="shared" si="17"/>
        <v/>
      </c>
      <c r="AV90" s="46">
        <f t="shared" si="39"/>
        <v>0</v>
      </c>
      <c r="AW90" s="37">
        <f t="shared" si="36"/>
        <v>0</v>
      </c>
    </row>
    <row r="91" spans="1:49">
      <c r="A91" s="49" t="str">
        <f>IF($A57=0,"",$A57)</f>
        <v/>
      </c>
      <c r="B91" s="50"/>
      <c r="C91" s="50"/>
      <c r="D91" s="47" t="str">
        <f t="shared" ref="D91:I91" si="62">IF(D57="tlx",D$60+1,IF(OR(D57="dnf",D57="dsq",D57="ocs",D57="raf",D57="dnc-no-bye"),D$59+1,IF(D57="dnc",IF($AQ91=D$64,"bye",D$61+1),D57)))</f>
        <v/>
      </c>
      <c r="E91" s="47" t="str">
        <f t="shared" si="62"/>
        <v/>
      </c>
      <c r="F91" s="47" t="str">
        <f t="shared" si="62"/>
        <v/>
      </c>
      <c r="G91" s="47" t="str">
        <f t="shared" si="62"/>
        <v/>
      </c>
      <c r="H91" s="47" t="str">
        <f t="shared" si="62"/>
        <v/>
      </c>
      <c r="I91" s="47" t="str">
        <f t="shared" si="62"/>
        <v/>
      </c>
      <c r="J91" s="47" t="str">
        <f t="shared" si="50"/>
        <v/>
      </c>
      <c r="K91" s="47" t="str">
        <f t="shared" si="50"/>
        <v/>
      </c>
      <c r="L91" s="47" t="str">
        <f t="shared" si="50"/>
        <v/>
      </c>
      <c r="M91" s="47" t="str">
        <f t="shared" si="50"/>
        <v/>
      </c>
      <c r="N91" s="47" t="str">
        <f t="shared" si="50"/>
        <v/>
      </c>
      <c r="O91" s="47" t="str">
        <f t="shared" si="50"/>
        <v/>
      </c>
      <c r="P91" s="47" t="str">
        <f t="shared" si="50"/>
        <v/>
      </c>
      <c r="Q91" s="47" t="str">
        <f t="shared" si="50"/>
        <v/>
      </c>
      <c r="R91" s="47" t="str">
        <f t="shared" si="50"/>
        <v/>
      </c>
      <c r="S91" s="47" t="str">
        <f t="shared" si="50"/>
        <v/>
      </c>
      <c r="T91" s="47" t="str">
        <f t="shared" si="50"/>
        <v/>
      </c>
      <c r="U91" s="47" t="str">
        <f t="shared" si="50"/>
        <v/>
      </c>
      <c r="V91" s="50"/>
      <c r="W91" s="47" t="str">
        <f t="shared" si="22"/>
        <v/>
      </c>
      <c r="X91" s="47" t="e">
        <f t="shared" si="23"/>
        <v>#NUM!</v>
      </c>
      <c r="Y91" s="47">
        <f t="shared" si="24"/>
        <v>0</v>
      </c>
      <c r="Z91" s="48">
        <f t="shared" si="25"/>
        <v>0</v>
      </c>
      <c r="AA91" s="49" t="str">
        <f t="shared" si="8"/>
        <v/>
      </c>
      <c r="AB91" s="50" t="str">
        <f t="shared" si="26"/>
        <v/>
      </c>
      <c r="AC91" s="86"/>
      <c r="AD91" s="43">
        <f t="shared" si="9"/>
        <v>0</v>
      </c>
      <c r="AE91" s="26">
        <f t="shared" si="10"/>
        <v>0</v>
      </c>
      <c r="AF91" s="27">
        <f t="shared" si="11"/>
        <v>0</v>
      </c>
      <c r="AG91" s="27">
        <f t="shared" si="12"/>
        <v>0</v>
      </c>
      <c r="AH91" s="27">
        <f t="shared" si="13"/>
        <v>0</v>
      </c>
      <c r="AI91" s="27">
        <f t="shared" si="14"/>
        <v>0</v>
      </c>
      <c r="AJ91" s="28">
        <f t="shared" si="15"/>
        <v>0</v>
      </c>
      <c r="AK91" s="26">
        <f t="shared" si="27"/>
        <v>0</v>
      </c>
      <c r="AL91" s="27">
        <f t="shared" si="28"/>
        <v>0</v>
      </c>
      <c r="AM91" s="27">
        <f t="shared" si="29"/>
        <v>0</v>
      </c>
      <c r="AN91" s="27">
        <f t="shared" si="30"/>
        <v>0</v>
      </c>
      <c r="AO91" s="27">
        <f t="shared" si="31"/>
        <v>0</v>
      </c>
      <c r="AP91" s="27">
        <f t="shared" si="32"/>
        <v>0</v>
      </c>
      <c r="AQ91" s="35">
        <f t="shared" si="33"/>
        <v>0</v>
      </c>
      <c r="AR91" s="40">
        <f t="shared" si="34"/>
        <v>0</v>
      </c>
      <c r="AS91" s="37">
        <f t="shared" si="35"/>
        <v>0</v>
      </c>
      <c r="AT91" s="36" t="str">
        <f t="shared" si="16"/>
        <v/>
      </c>
      <c r="AU91" s="36" t="str">
        <f t="shared" si="17"/>
        <v/>
      </c>
      <c r="AV91" s="46">
        <f t="shared" si="39"/>
        <v>0</v>
      </c>
      <c r="AW91" s="43">
        <f t="shared" si="36"/>
        <v>0</v>
      </c>
    </row>
    <row r="92" spans="1:49" s="14" customFormat="1">
      <c r="A92" s="83"/>
      <c r="B92" s="56"/>
    </row>
    <row r="93" spans="1:49" s="38" customFormat="1">
      <c r="A93" s="58"/>
      <c r="B93" s="51"/>
      <c r="AJ93" s="39"/>
    </row>
    <row r="94" spans="1:49" s="38" customFormat="1">
      <c r="A94" s="124"/>
      <c r="B94" s="8" t="s">
        <v>88</v>
      </c>
      <c r="C94" s="124" t="s">
        <v>89</v>
      </c>
      <c r="AJ94" s="39"/>
    </row>
    <row r="95" spans="1:49" s="38" customFormat="1">
      <c r="A95" s="124"/>
      <c r="B95" s="86"/>
      <c r="C95" s="124"/>
      <c r="AJ95" s="39"/>
    </row>
    <row r="96" spans="1:49" s="38" customFormat="1" ht="25" customHeight="1">
      <c r="A96" s="58"/>
      <c r="B96" s="122" t="s">
        <v>84</v>
      </c>
      <c r="C96" s="123"/>
      <c r="D96" s="123"/>
      <c r="E96" s="123"/>
      <c r="F96" s="123"/>
      <c r="G96" s="123"/>
      <c r="H96" s="123"/>
      <c r="I96" s="123"/>
      <c r="J96" s="123"/>
      <c r="K96" s="123"/>
      <c r="L96" s="123"/>
      <c r="M96" s="123"/>
      <c r="N96" s="123"/>
      <c r="O96" s="123"/>
      <c r="W96" s="1" t="s">
        <v>58</v>
      </c>
      <c r="X96" s="1" t="s">
        <v>5</v>
      </c>
      <c r="Y96" s="1" t="s">
        <v>8</v>
      </c>
      <c r="Z96" s="1" t="s">
        <v>6</v>
      </c>
    </row>
    <row r="97" spans="1:49" s="38" customFormat="1">
      <c r="A97" s="58" t="s">
        <v>75</v>
      </c>
      <c r="B97" s="38" t="s">
        <v>74</v>
      </c>
      <c r="C97" s="38" t="s">
        <v>76</v>
      </c>
      <c r="D97" s="57">
        <f>D66</f>
        <v>41046</v>
      </c>
      <c r="E97" s="57">
        <f t="shared" ref="E97:U97" si="63">E66</f>
        <v>41046</v>
      </c>
      <c r="F97" s="57">
        <f t="shared" si="63"/>
        <v>41046</v>
      </c>
      <c r="G97" s="57">
        <f t="shared" si="63"/>
        <v>41053</v>
      </c>
      <c r="H97" s="57">
        <f t="shared" si="63"/>
        <v>41053</v>
      </c>
      <c r="I97" s="57">
        <f t="shared" si="63"/>
        <v>41053</v>
      </c>
      <c r="J97" s="57">
        <f t="shared" si="63"/>
        <v>41060</v>
      </c>
      <c r="K97" s="57">
        <f t="shared" si="63"/>
        <v>41060</v>
      </c>
      <c r="L97" s="57">
        <f t="shared" si="63"/>
        <v>41060</v>
      </c>
      <c r="M97" s="57">
        <f t="shared" si="63"/>
        <v>41067</v>
      </c>
      <c r="N97" s="57">
        <f t="shared" si="63"/>
        <v>41067</v>
      </c>
      <c r="O97" s="57">
        <f t="shared" si="63"/>
        <v>41067</v>
      </c>
      <c r="P97" s="57">
        <f t="shared" si="63"/>
        <v>41074</v>
      </c>
      <c r="Q97" s="57">
        <f t="shared" si="63"/>
        <v>41074</v>
      </c>
      <c r="R97" s="57">
        <f t="shared" si="63"/>
        <v>41074</v>
      </c>
      <c r="S97" s="57">
        <f t="shared" si="63"/>
        <v>41081</v>
      </c>
      <c r="T97" s="57">
        <f t="shared" si="63"/>
        <v>41081</v>
      </c>
      <c r="U97" s="57">
        <f t="shared" si="63"/>
        <v>41081</v>
      </c>
      <c r="V97" s="58" t="s">
        <v>7</v>
      </c>
      <c r="W97" s="58" t="s">
        <v>4</v>
      </c>
      <c r="X97" s="58" t="s">
        <v>49</v>
      </c>
      <c r="Y97" s="58" t="s">
        <v>9</v>
      </c>
      <c r="Z97" s="58" t="s">
        <v>7</v>
      </c>
      <c r="AA97" s="58" t="s">
        <v>16</v>
      </c>
      <c r="AB97" s="84" t="s">
        <v>74</v>
      </c>
      <c r="AQ97" s="58"/>
      <c r="AR97" s="58"/>
      <c r="AS97" s="58"/>
      <c r="AT97" s="58"/>
      <c r="AU97" s="58"/>
      <c r="AV97" s="58"/>
      <c r="AW97" s="58"/>
    </row>
    <row r="98" spans="1:49">
      <c r="A98" s="53">
        <f t="shared" ref="A98:P122" si="64">IF($AD67&gt;0,INDEX(A$67:A$91,$AD67),"")</f>
        <v>1151</v>
      </c>
      <c r="B98" s="52" t="str">
        <f t="shared" si="64"/>
        <v>FKA</v>
      </c>
      <c r="C98" s="52" t="str">
        <f>IF($AD67&gt;0,INDEX(C$67:C$91,$AD67),"")</f>
        <v>Beckwith</v>
      </c>
      <c r="D98" s="54">
        <f t="shared" ref="D98:Z98" si="65">IF($AD67&gt;0,INDEX(D$67:D$91,$AD67),"")</f>
        <v>1</v>
      </c>
      <c r="E98" s="54">
        <f t="shared" si="65"/>
        <v>1</v>
      </c>
      <c r="F98" s="54" t="str">
        <f t="shared" si="65"/>
        <v/>
      </c>
      <c r="G98" s="54">
        <f t="shared" si="65"/>
        <v>1</v>
      </c>
      <c r="H98" s="54">
        <f t="shared" si="65"/>
        <v>1</v>
      </c>
      <c r="I98" s="54" t="str">
        <f t="shared" si="65"/>
        <v/>
      </c>
      <c r="J98" s="54">
        <f t="shared" si="65"/>
        <v>3</v>
      </c>
      <c r="K98" s="54">
        <f t="shared" si="65"/>
        <v>1</v>
      </c>
      <c r="L98" s="54">
        <f t="shared" si="65"/>
        <v>3</v>
      </c>
      <c r="M98" s="54">
        <f t="shared" si="65"/>
        <v>3</v>
      </c>
      <c r="N98" s="54">
        <f t="shared" si="65"/>
        <v>3</v>
      </c>
      <c r="O98" s="54" t="str">
        <f t="shared" si="65"/>
        <v/>
      </c>
      <c r="P98" s="54" t="str">
        <f t="shared" si="65"/>
        <v/>
      </c>
      <c r="Q98" s="54" t="str">
        <f t="shared" si="65"/>
        <v/>
      </c>
      <c r="R98" s="54" t="str">
        <f t="shared" si="65"/>
        <v/>
      </c>
      <c r="S98" s="54" t="str">
        <f t="shared" si="65"/>
        <v/>
      </c>
      <c r="T98" s="54" t="str">
        <f t="shared" si="65"/>
        <v/>
      </c>
      <c r="U98" s="54" t="str">
        <f t="shared" si="65"/>
        <v/>
      </c>
      <c r="V98" s="54">
        <f t="shared" si="65"/>
        <v>0</v>
      </c>
      <c r="W98" s="54">
        <f t="shared" si="65"/>
        <v>17</v>
      </c>
      <c r="X98" s="54">
        <f t="shared" si="65"/>
        <v>3</v>
      </c>
      <c r="Y98" s="54">
        <f t="shared" si="65"/>
        <v>14</v>
      </c>
      <c r="Z98" s="55">
        <f t="shared" si="65"/>
        <v>14.00103</v>
      </c>
      <c r="AA98" s="53">
        <f>IF(ScoredBoats&gt;0,1,"")</f>
        <v>1</v>
      </c>
      <c r="AB98" s="52" t="str">
        <f t="shared" ref="AB98:AB122" si="66">IF($AD67&gt;0,INDEX(AB$67:AB$91,$AD67),"")</f>
        <v>FKA</v>
      </c>
      <c r="AC98" s="13"/>
    </row>
    <row r="99" spans="1:49">
      <c r="A99" s="53">
        <f t="shared" si="64"/>
        <v>584</v>
      </c>
      <c r="B99" s="52" t="str">
        <f t="shared" si="64"/>
        <v>He's Baaack!</v>
      </c>
      <c r="C99" s="52" t="str">
        <f t="shared" si="64"/>
        <v>Knowles</v>
      </c>
      <c r="D99" s="54" t="str">
        <f t="shared" si="64"/>
        <v>bye</v>
      </c>
      <c r="E99" s="54" t="str">
        <f t="shared" si="64"/>
        <v>bye</v>
      </c>
      <c r="F99" s="54" t="str">
        <f t="shared" si="64"/>
        <v/>
      </c>
      <c r="G99" s="54">
        <f t="shared" si="64"/>
        <v>5</v>
      </c>
      <c r="H99" s="54">
        <f t="shared" si="64"/>
        <v>3</v>
      </c>
      <c r="I99" s="54" t="str">
        <f t="shared" si="64"/>
        <v/>
      </c>
      <c r="J99" s="54">
        <f t="shared" si="64"/>
        <v>1</v>
      </c>
      <c r="K99" s="54">
        <f t="shared" si="64"/>
        <v>2</v>
      </c>
      <c r="L99" s="54">
        <f t="shared" si="64"/>
        <v>5</v>
      </c>
      <c r="M99" s="54">
        <f t="shared" si="64"/>
        <v>1</v>
      </c>
      <c r="N99" s="54">
        <f t="shared" si="64"/>
        <v>6</v>
      </c>
      <c r="O99" s="54" t="str">
        <f t="shared" si="64"/>
        <v/>
      </c>
      <c r="P99" s="54" t="str">
        <f t="shared" si="64"/>
        <v/>
      </c>
      <c r="Q99" s="54" t="str">
        <f t="shared" ref="Q99:Z99" si="67">IF($AD68&gt;0,INDEX(Q$67:Q$91,$AD68),"")</f>
        <v/>
      </c>
      <c r="R99" s="54" t="str">
        <f t="shared" si="67"/>
        <v/>
      </c>
      <c r="S99" s="54" t="str">
        <f t="shared" si="67"/>
        <v/>
      </c>
      <c r="T99" s="54" t="str">
        <f t="shared" si="67"/>
        <v/>
      </c>
      <c r="U99" s="54" t="str">
        <f t="shared" si="67"/>
        <v/>
      </c>
      <c r="V99" s="54">
        <f t="shared" si="67"/>
        <v>2</v>
      </c>
      <c r="W99" s="54">
        <f t="shared" si="67"/>
        <v>23</v>
      </c>
      <c r="X99" s="54">
        <f t="shared" si="67"/>
        <v>6</v>
      </c>
      <c r="Y99" s="54">
        <f t="shared" si="67"/>
        <v>17</v>
      </c>
      <c r="Z99" s="55">
        <f t="shared" si="67"/>
        <v>22.668726666666668</v>
      </c>
      <c r="AA99" s="53">
        <f>IF(AA98&lt;ScoredBoats,AA98+1,"")</f>
        <v>2</v>
      </c>
      <c r="AB99" s="52" t="str">
        <f t="shared" si="66"/>
        <v>He's Baaack!</v>
      </c>
      <c r="AC99" s="13"/>
    </row>
    <row r="100" spans="1:49">
      <c r="A100" s="53">
        <f t="shared" si="64"/>
        <v>667</v>
      </c>
      <c r="B100" s="52" t="str">
        <f t="shared" si="64"/>
        <v>Pressure</v>
      </c>
      <c r="C100" s="52" t="str">
        <f t="shared" si="64"/>
        <v>G. Nickerson</v>
      </c>
      <c r="D100" s="54">
        <f t="shared" si="64"/>
        <v>2</v>
      </c>
      <c r="E100" s="54">
        <f t="shared" si="64"/>
        <v>2</v>
      </c>
      <c r="F100" s="54" t="str">
        <f t="shared" si="64"/>
        <v/>
      </c>
      <c r="G100" s="54">
        <f t="shared" si="64"/>
        <v>8</v>
      </c>
      <c r="H100" s="54">
        <f t="shared" si="64"/>
        <v>7</v>
      </c>
      <c r="I100" s="54" t="str">
        <f t="shared" si="64"/>
        <v/>
      </c>
      <c r="J100" s="54">
        <f t="shared" si="64"/>
        <v>4</v>
      </c>
      <c r="K100" s="54">
        <f t="shared" si="64"/>
        <v>3</v>
      </c>
      <c r="L100" s="54">
        <f t="shared" si="64"/>
        <v>2</v>
      </c>
      <c r="M100" s="54">
        <f t="shared" si="64"/>
        <v>2</v>
      </c>
      <c r="N100" s="54">
        <f t="shared" si="64"/>
        <v>1</v>
      </c>
      <c r="O100" s="54" t="str">
        <f t="shared" si="64"/>
        <v/>
      </c>
      <c r="P100" s="54" t="str">
        <f t="shared" si="64"/>
        <v/>
      </c>
      <c r="Q100" s="54" t="str">
        <f t="shared" ref="Q100:Z100" si="68">IF($AD69&gt;0,INDEX(Q$67:Q$91,$AD69),"")</f>
        <v/>
      </c>
      <c r="R100" s="54" t="str">
        <f t="shared" si="68"/>
        <v/>
      </c>
      <c r="S100" s="54" t="str">
        <f t="shared" si="68"/>
        <v/>
      </c>
      <c r="T100" s="54" t="str">
        <f t="shared" si="68"/>
        <v/>
      </c>
      <c r="U100" s="54" t="str">
        <f t="shared" si="68"/>
        <v/>
      </c>
      <c r="V100" s="54">
        <f t="shared" si="68"/>
        <v>0</v>
      </c>
      <c r="W100" s="54">
        <f t="shared" si="68"/>
        <v>31</v>
      </c>
      <c r="X100" s="54">
        <f t="shared" si="68"/>
        <v>8</v>
      </c>
      <c r="Y100" s="54">
        <f t="shared" si="68"/>
        <v>23</v>
      </c>
      <c r="Z100" s="55">
        <f t="shared" si="68"/>
        <v>23.00301</v>
      </c>
      <c r="AA100" s="53">
        <f t="shared" ref="AA100:AA122" si="69">IF(AA99&lt;ScoredBoats,AA99+1,"")</f>
        <v>3</v>
      </c>
      <c r="AB100" s="52" t="str">
        <f t="shared" si="66"/>
        <v>Pressure</v>
      </c>
      <c r="AC100" s="13"/>
    </row>
    <row r="101" spans="1:49">
      <c r="A101" s="53">
        <f t="shared" si="64"/>
        <v>1153</v>
      </c>
      <c r="B101" s="52" t="str">
        <f t="shared" si="64"/>
        <v>Gostosa</v>
      </c>
      <c r="C101" s="52" t="str">
        <f t="shared" si="64"/>
        <v>Hayes/Kirchhoff</v>
      </c>
      <c r="D101" s="54">
        <f t="shared" si="64"/>
        <v>3</v>
      </c>
      <c r="E101" s="54">
        <f t="shared" si="64"/>
        <v>3</v>
      </c>
      <c r="F101" s="54" t="str">
        <f t="shared" si="64"/>
        <v/>
      </c>
      <c r="G101" s="54">
        <f t="shared" si="64"/>
        <v>2</v>
      </c>
      <c r="H101" s="54">
        <f t="shared" si="64"/>
        <v>2</v>
      </c>
      <c r="I101" s="54" t="str">
        <f t="shared" si="64"/>
        <v/>
      </c>
      <c r="J101" s="54">
        <f t="shared" si="64"/>
        <v>2</v>
      </c>
      <c r="K101" s="54">
        <f t="shared" si="64"/>
        <v>4</v>
      </c>
      <c r="L101" s="54">
        <f t="shared" si="64"/>
        <v>4</v>
      </c>
      <c r="M101" s="54">
        <f t="shared" si="64"/>
        <v>4</v>
      </c>
      <c r="N101" s="54">
        <f t="shared" si="64"/>
        <v>4</v>
      </c>
      <c r="O101" s="54" t="str">
        <f t="shared" si="64"/>
        <v/>
      </c>
      <c r="P101" s="54" t="str">
        <f t="shared" si="64"/>
        <v/>
      </c>
      <c r="Q101" s="54" t="str">
        <f t="shared" ref="Q101:Z101" si="70">IF($AD70&gt;0,INDEX(Q$67:Q$91,$AD70),"")</f>
        <v/>
      </c>
      <c r="R101" s="54" t="str">
        <f t="shared" si="70"/>
        <v/>
      </c>
      <c r="S101" s="54" t="str">
        <f t="shared" si="70"/>
        <v/>
      </c>
      <c r="T101" s="54" t="str">
        <f t="shared" si="70"/>
        <v/>
      </c>
      <c r="U101" s="54" t="str">
        <f t="shared" si="70"/>
        <v/>
      </c>
      <c r="V101" s="54">
        <f t="shared" si="70"/>
        <v>0</v>
      </c>
      <c r="W101" s="54">
        <f t="shared" si="70"/>
        <v>28</v>
      </c>
      <c r="X101" s="54">
        <f t="shared" si="70"/>
        <v>4</v>
      </c>
      <c r="Y101" s="54">
        <f t="shared" si="70"/>
        <v>24</v>
      </c>
      <c r="Z101" s="55">
        <f t="shared" si="70"/>
        <v>24.005039999999997</v>
      </c>
      <c r="AA101" s="53">
        <f t="shared" si="69"/>
        <v>4</v>
      </c>
      <c r="AB101" s="52" t="str">
        <f t="shared" si="66"/>
        <v>Gostosa</v>
      </c>
      <c r="AC101" s="13"/>
    </row>
    <row r="102" spans="1:49">
      <c r="A102" s="53">
        <f t="shared" si="64"/>
        <v>485</v>
      </c>
      <c r="B102" s="52" t="str">
        <f t="shared" si="64"/>
        <v>Argo III</v>
      </c>
      <c r="C102" s="52" t="str">
        <f t="shared" si="64"/>
        <v>C. Nickerson</v>
      </c>
      <c r="D102" s="54">
        <f t="shared" si="64"/>
        <v>4</v>
      </c>
      <c r="E102" s="54">
        <f t="shared" si="64"/>
        <v>5</v>
      </c>
      <c r="F102" s="54" t="str">
        <f t="shared" si="64"/>
        <v/>
      </c>
      <c r="G102" s="54">
        <f t="shared" si="64"/>
        <v>3</v>
      </c>
      <c r="H102" s="54">
        <f t="shared" si="64"/>
        <v>4</v>
      </c>
      <c r="I102" s="54" t="str">
        <f t="shared" si="64"/>
        <v/>
      </c>
      <c r="J102" s="54">
        <f t="shared" si="64"/>
        <v>7</v>
      </c>
      <c r="K102" s="54">
        <f t="shared" si="64"/>
        <v>5</v>
      </c>
      <c r="L102" s="54">
        <f t="shared" si="64"/>
        <v>1</v>
      </c>
      <c r="M102" s="54">
        <f t="shared" si="64"/>
        <v>5</v>
      </c>
      <c r="N102" s="54">
        <f t="shared" si="64"/>
        <v>5</v>
      </c>
      <c r="O102" s="54" t="str">
        <f t="shared" si="64"/>
        <v/>
      </c>
      <c r="P102" s="54" t="str">
        <f t="shared" si="64"/>
        <v/>
      </c>
      <c r="Q102" s="54" t="str">
        <f t="shared" ref="Q102:Z102" si="71">IF($AD71&gt;0,INDEX(Q$67:Q$91,$AD71),"")</f>
        <v/>
      </c>
      <c r="R102" s="54" t="str">
        <f t="shared" si="71"/>
        <v/>
      </c>
      <c r="S102" s="54" t="str">
        <f t="shared" si="71"/>
        <v/>
      </c>
      <c r="T102" s="54" t="str">
        <f t="shared" si="71"/>
        <v/>
      </c>
      <c r="U102" s="54" t="str">
        <f t="shared" si="71"/>
        <v/>
      </c>
      <c r="V102" s="54">
        <f t="shared" si="71"/>
        <v>0</v>
      </c>
      <c r="W102" s="54">
        <f t="shared" si="71"/>
        <v>39</v>
      </c>
      <c r="X102" s="54">
        <f t="shared" si="71"/>
        <v>7</v>
      </c>
      <c r="Y102" s="54">
        <f t="shared" si="71"/>
        <v>32</v>
      </c>
      <c r="Z102" s="55">
        <f t="shared" si="71"/>
        <v>32.004049999999999</v>
      </c>
      <c r="AA102" s="53">
        <f t="shared" si="69"/>
        <v>5</v>
      </c>
      <c r="AB102" s="52" t="str">
        <f t="shared" si="66"/>
        <v>Argo III</v>
      </c>
      <c r="AC102" s="13"/>
    </row>
    <row r="103" spans="1:49">
      <c r="A103" s="53">
        <f t="shared" si="64"/>
        <v>82</v>
      </c>
      <c r="B103" s="52" t="str">
        <f t="shared" si="64"/>
        <v>Blues Power</v>
      </c>
      <c r="C103" s="52" t="str">
        <f t="shared" si="64"/>
        <v>Lemaire</v>
      </c>
      <c r="D103" s="54" t="str">
        <f t="shared" si="64"/>
        <v>bye</v>
      </c>
      <c r="E103" s="54" t="str">
        <f t="shared" si="64"/>
        <v>bye</v>
      </c>
      <c r="F103" s="54" t="str">
        <f t="shared" si="64"/>
        <v/>
      </c>
      <c r="G103" s="54">
        <f t="shared" si="64"/>
        <v>4</v>
      </c>
      <c r="H103" s="54">
        <f t="shared" si="64"/>
        <v>6</v>
      </c>
      <c r="I103" s="54" t="str">
        <f t="shared" si="64"/>
        <v/>
      </c>
      <c r="J103" s="54">
        <f t="shared" si="64"/>
        <v>6</v>
      </c>
      <c r="K103" s="54">
        <f t="shared" si="64"/>
        <v>6</v>
      </c>
      <c r="L103" s="54">
        <f t="shared" si="64"/>
        <v>6</v>
      </c>
      <c r="M103" s="54">
        <f t="shared" si="64"/>
        <v>6</v>
      </c>
      <c r="N103" s="54">
        <f t="shared" si="64"/>
        <v>2</v>
      </c>
      <c r="O103" s="54" t="str">
        <f t="shared" si="64"/>
        <v/>
      </c>
      <c r="P103" s="54" t="str">
        <f t="shared" si="64"/>
        <v/>
      </c>
      <c r="Q103" s="54" t="str">
        <f t="shared" ref="Q103:Z103" si="72">IF($AD72&gt;0,INDEX(Q$67:Q$91,$AD72),"")</f>
        <v/>
      </c>
      <c r="R103" s="54" t="str">
        <f t="shared" si="72"/>
        <v/>
      </c>
      <c r="S103" s="54" t="str">
        <f t="shared" si="72"/>
        <v/>
      </c>
      <c r="T103" s="54" t="str">
        <f t="shared" si="72"/>
        <v/>
      </c>
      <c r="U103" s="54" t="str">
        <f t="shared" si="72"/>
        <v/>
      </c>
      <c r="V103" s="54">
        <f t="shared" si="72"/>
        <v>2</v>
      </c>
      <c r="W103" s="54">
        <f t="shared" si="72"/>
        <v>36</v>
      </c>
      <c r="X103" s="54">
        <f t="shared" si="72"/>
        <v>6</v>
      </c>
      <c r="Y103" s="54">
        <f t="shared" si="72"/>
        <v>30</v>
      </c>
      <c r="Z103" s="55">
        <f t="shared" si="72"/>
        <v>40.006019999999999</v>
      </c>
      <c r="AA103" s="53">
        <f t="shared" si="69"/>
        <v>6</v>
      </c>
      <c r="AB103" s="52" t="str">
        <f t="shared" si="66"/>
        <v>Blues Power</v>
      </c>
      <c r="AC103" s="13"/>
    </row>
    <row r="104" spans="1:49">
      <c r="A104" s="53">
        <f t="shared" si="64"/>
        <v>676</v>
      </c>
      <c r="B104" s="52" t="str">
        <f t="shared" si="64"/>
        <v>Paradox</v>
      </c>
      <c r="C104" s="52" t="str">
        <f t="shared" si="64"/>
        <v>Stowe</v>
      </c>
      <c r="D104" s="54">
        <f t="shared" si="64"/>
        <v>6</v>
      </c>
      <c r="E104" s="54">
        <f t="shared" si="64"/>
        <v>4</v>
      </c>
      <c r="F104" s="54" t="str">
        <f t="shared" si="64"/>
        <v/>
      </c>
      <c r="G104" s="54">
        <f t="shared" si="64"/>
        <v>6</v>
      </c>
      <c r="H104" s="54">
        <f t="shared" si="64"/>
        <v>5</v>
      </c>
      <c r="I104" s="54" t="str">
        <f t="shared" si="64"/>
        <v/>
      </c>
      <c r="J104" s="54" t="str">
        <f t="shared" si="64"/>
        <v>bye</v>
      </c>
      <c r="K104" s="54" t="str">
        <f t="shared" si="64"/>
        <v>bye</v>
      </c>
      <c r="L104" s="54" t="str">
        <f t="shared" si="64"/>
        <v>bye</v>
      </c>
      <c r="M104" s="54">
        <f t="shared" si="64"/>
        <v>10</v>
      </c>
      <c r="N104" s="54">
        <f t="shared" si="64"/>
        <v>10</v>
      </c>
      <c r="O104" s="54" t="str">
        <f t="shared" si="64"/>
        <v/>
      </c>
      <c r="P104" s="54" t="str">
        <f t="shared" si="64"/>
        <v/>
      </c>
      <c r="Q104" s="54" t="str">
        <f t="shared" ref="Q104:Z104" si="73">IF($AD73&gt;0,INDEX(Q$67:Q$91,$AD73),"")</f>
        <v/>
      </c>
      <c r="R104" s="54" t="str">
        <f t="shared" si="73"/>
        <v/>
      </c>
      <c r="S104" s="54" t="str">
        <f t="shared" si="73"/>
        <v/>
      </c>
      <c r="T104" s="54" t="str">
        <f t="shared" si="73"/>
        <v/>
      </c>
      <c r="U104" s="54" t="str">
        <f t="shared" si="73"/>
        <v/>
      </c>
      <c r="V104" s="54">
        <f t="shared" si="73"/>
        <v>3</v>
      </c>
      <c r="W104" s="54">
        <f t="shared" si="73"/>
        <v>41</v>
      </c>
      <c r="X104" s="54">
        <f t="shared" si="73"/>
        <v>10</v>
      </c>
      <c r="Y104" s="54">
        <f t="shared" si="73"/>
        <v>31</v>
      </c>
      <c r="Z104" s="55">
        <f t="shared" si="73"/>
        <v>49.607109999999999</v>
      </c>
      <c r="AA104" s="53">
        <f t="shared" si="69"/>
        <v>7</v>
      </c>
      <c r="AB104" s="52" t="str">
        <f t="shared" si="66"/>
        <v>Paradox</v>
      </c>
      <c r="AC104" s="13"/>
    </row>
    <row r="105" spans="1:49">
      <c r="A105" s="53">
        <f t="shared" si="64"/>
        <v>591</v>
      </c>
      <c r="B105" s="52" t="str">
        <f t="shared" si="64"/>
        <v>Shamrock VI</v>
      </c>
      <c r="C105" s="52" t="str">
        <f t="shared" si="64"/>
        <v>Mullen</v>
      </c>
      <c r="D105" s="54">
        <f t="shared" si="64"/>
        <v>7</v>
      </c>
      <c r="E105" s="54">
        <f t="shared" si="64"/>
        <v>7</v>
      </c>
      <c r="F105" s="54" t="str">
        <f t="shared" si="64"/>
        <v/>
      </c>
      <c r="G105" s="54">
        <f t="shared" si="64"/>
        <v>7</v>
      </c>
      <c r="H105" s="54">
        <f t="shared" si="64"/>
        <v>8</v>
      </c>
      <c r="I105" s="54" t="str">
        <f t="shared" si="64"/>
        <v/>
      </c>
      <c r="J105" s="54">
        <f t="shared" si="64"/>
        <v>5</v>
      </c>
      <c r="K105" s="54">
        <f t="shared" si="64"/>
        <v>9</v>
      </c>
      <c r="L105" s="54">
        <f t="shared" si="64"/>
        <v>8</v>
      </c>
      <c r="M105" s="54">
        <f t="shared" si="64"/>
        <v>11</v>
      </c>
      <c r="N105" s="54">
        <f t="shared" si="64"/>
        <v>8</v>
      </c>
      <c r="O105" s="54" t="str">
        <f t="shared" si="64"/>
        <v/>
      </c>
      <c r="P105" s="54" t="str">
        <f t="shared" si="64"/>
        <v/>
      </c>
      <c r="Q105" s="54" t="str">
        <f t="shared" ref="Q105:Z105" si="74">IF($AD74&gt;0,INDEX(Q$67:Q$91,$AD74),"")</f>
        <v/>
      </c>
      <c r="R105" s="54" t="str">
        <f t="shared" si="74"/>
        <v/>
      </c>
      <c r="S105" s="54" t="str">
        <f t="shared" si="74"/>
        <v/>
      </c>
      <c r="T105" s="54" t="str">
        <f t="shared" si="74"/>
        <v/>
      </c>
      <c r="U105" s="54" t="str">
        <f t="shared" si="74"/>
        <v/>
      </c>
      <c r="V105" s="54">
        <f t="shared" si="74"/>
        <v>0</v>
      </c>
      <c r="W105" s="54">
        <f t="shared" si="74"/>
        <v>70</v>
      </c>
      <c r="X105" s="54">
        <f t="shared" si="74"/>
        <v>11</v>
      </c>
      <c r="Y105" s="54">
        <f t="shared" si="74"/>
        <v>59</v>
      </c>
      <c r="Z105" s="55">
        <f t="shared" si="74"/>
        <v>59.008090000000003</v>
      </c>
      <c r="AA105" s="53">
        <f t="shared" si="69"/>
        <v>8</v>
      </c>
      <c r="AB105" s="52" t="str">
        <f t="shared" si="66"/>
        <v>Shamrock VI</v>
      </c>
      <c r="AC105" s="13"/>
    </row>
    <row r="106" spans="1:49">
      <c r="A106" s="53">
        <f t="shared" si="64"/>
        <v>175</v>
      </c>
      <c r="B106" s="52" t="str">
        <f t="shared" si="64"/>
        <v>Over the Edge</v>
      </c>
      <c r="C106" s="52" t="str">
        <f t="shared" si="64"/>
        <v>Scott</v>
      </c>
      <c r="D106" s="54" t="str">
        <f t="shared" si="64"/>
        <v>bye</v>
      </c>
      <c r="E106" s="54" t="str">
        <f t="shared" si="64"/>
        <v>bye</v>
      </c>
      <c r="F106" s="54" t="str">
        <f t="shared" si="64"/>
        <v/>
      </c>
      <c r="G106" s="54">
        <f t="shared" si="64"/>
        <v>9</v>
      </c>
      <c r="H106" s="54">
        <f t="shared" si="64"/>
        <v>10</v>
      </c>
      <c r="I106" s="54" t="str">
        <f t="shared" si="64"/>
        <v/>
      </c>
      <c r="J106" s="54">
        <f t="shared" si="64"/>
        <v>8</v>
      </c>
      <c r="K106" s="54">
        <f t="shared" si="64"/>
        <v>7</v>
      </c>
      <c r="L106" s="54">
        <f t="shared" si="64"/>
        <v>9</v>
      </c>
      <c r="M106" s="54">
        <f t="shared" si="64"/>
        <v>7</v>
      </c>
      <c r="N106" s="54">
        <f t="shared" si="64"/>
        <v>9</v>
      </c>
      <c r="O106" s="54" t="str">
        <f t="shared" si="64"/>
        <v/>
      </c>
      <c r="P106" s="54" t="str">
        <f t="shared" si="64"/>
        <v/>
      </c>
      <c r="Q106" s="54" t="str">
        <f t="shared" ref="Q106:Z106" si="75">IF($AD75&gt;0,INDEX(Q$67:Q$91,$AD75),"")</f>
        <v/>
      </c>
      <c r="R106" s="54" t="str">
        <f t="shared" si="75"/>
        <v/>
      </c>
      <c r="S106" s="54" t="str">
        <f t="shared" si="75"/>
        <v/>
      </c>
      <c r="T106" s="54" t="str">
        <f t="shared" si="75"/>
        <v/>
      </c>
      <c r="U106" s="54" t="str">
        <f t="shared" si="75"/>
        <v/>
      </c>
      <c r="V106" s="54">
        <f t="shared" si="75"/>
        <v>2</v>
      </c>
      <c r="W106" s="54">
        <f t="shared" si="75"/>
        <v>59</v>
      </c>
      <c r="X106" s="54">
        <f t="shared" si="75"/>
        <v>10</v>
      </c>
      <c r="Y106" s="54">
        <f t="shared" si="75"/>
        <v>49</v>
      </c>
      <c r="Z106" s="55">
        <f t="shared" si="75"/>
        <v>65.344433333333328</v>
      </c>
      <c r="AA106" s="53">
        <f t="shared" si="69"/>
        <v>9</v>
      </c>
      <c r="AB106" s="52" t="str">
        <f t="shared" si="66"/>
        <v>Over the Edge</v>
      </c>
      <c r="AC106" s="13"/>
    </row>
    <row r="107" spans="1:49">
      <c r="A107" s="53">
        <f t="shared" si="64"/>
        <v>484</v>
      </c>
      <c r="B107" s="52" t="str">
        <f t="shared" si="64"/>
        <v>Jolly Mon</v>
      </c>
      <c r="C107" s="52" t="str">
        <f t="shared" si="64"/>
        <v>LaVin/Rochlis</v>
      </c>
      <c r="D107" s="54">
        <f t="shared" si="64"/>
        <v>8</v>
      </c>
      <c r="E107" s="54">
        <f t="shared" si="64"/>
        <v>6</v>
      </c>
      <c r="F107" s="54" t="str">
        <f t="shared" si="64"/>
        <v/>
      </c>
      <c r="G107" s="54">
        <f t="shared" si="64"/>
        <v>11</v>
      </c>
      <c r="H107" s="54">
        <f t="shared" si="64"/>
        <v>9</v>
      </c>
      <c r="I107" s="54" t="str">
        <f t="shared" si="64"/>
        <v/>
      </c>
      <c r="J107" s="54">
        <f t="shared" si="64"/>
        <v>10</v>
      </c>
      <c r="K107" s="54">
        <f t="shared" si="64"/>
        <v>8</v>
      </c>
      <c r="L107" s="54">
        <f t="shared" si="64"/>
        <v>7</v>
      </c>
      <c r="M107" s="54">
        <f t="shared" si="64"/>
        <v>11</v>
      </c>
      <c r="N107" s="54">
        <f t="shared" si="64"/>
        <v>7</v>
      </c>
      <c r="O107" s="54" t="str">
        <f t="shared" si="64"/>
        <v/>
      </c>
      <c r="P107" s="54" t="str">
        <f t="shared" si="64"/>
        <v/>
      </c>
      <c r="Q107" s="54" t="str">
        <f t="shared" ref="Q107:Z107" si="76">IF($AD76&gt;0,INDEX(Q$67:Q$91,$AD76),"")</f>
        <v/>
      </c>
      <c r="R107" s="54" t="str">
        <f t="shared" si="76"/>
        <v/>
      </c>
      <c r="S107" s="54" t="str">
        <f t="shared" si="76"/>
        <v/>
      </c>
      <c r="T107" s="54" t="str">
        <f t="shared" si="76"/>
        <v/>
      </c>
      <c r="U107" s="54" t="str">
        <f t="shared" si="76"/>
        <v/>
      </c>
      <c r="V107" s="54">
        <f t="shared" si="76"/>
        <v>0</v>
      </c>
      <c r="W107" s="54">
        <f t="shared" si="76"/>
        <v>77</v>
      </c>
      <c r="X107" s="54">
        <f t="shared" si="76"/>
        <v>11</v>
      </c>
      <c r="Y107" s="54">
        <f t="shared" si="76"/>
        <v>66</v>
      </c>
      <c r="Z107" s="55">
        <f t="shared" si="76"/>
        <v>66.010080000000002</v>
      </c>
      <c r="AA107" s="53">
        <f t="shared" si="69"/>
        <v>10</v>
      </c>
      <c r="AB107" s="52" t="str">
        <f t="shared" si="66"/>
        <v>Jolly Mon</v>
      </c>
      <c r="AC107" s="13"/>
    </row>
    <row r="108" spans="1:49">
      <c r="A108" s="53">
        <f t="shared" si="64"/>
        <v>249</v>
      </c>
      <c r="B108" s="52" t="str">
        <f t="shared" si="64"/>
        <v>Dolce</v>
      </c>
      <c r="C108" s="52" t="str">
        <f t="shared" si="64"/>
        <v>Sonn</v>
      </c>
      <c r="D108" s="54">
        <f t="shared" si="64"/>
        <v>5</v>
      </c>
      <c r="E108" s="54">
        <f t="shared" si="64"/>
        <v>8</v>
      </c>
      <c r="F108" s="54" t="str">
        <f t="shared" si="64"/>
        <v/>
      </c>
      <c r="G108" s="54">
        <f t="shared" si="64"/>
        <v>10</v>
      </c>
      <c r="H108" s="54">
        <f t="shared" si="64"/>
        <v>11</v>
      </c>
      <c r="I108" s="54" t="str">
        <f t="shared" si="64"/>
        <v/>
      </c>
      <c r="J108" s="54">
        <f t="shared" si="64"/>
        <v>9</v>
      </c>
      <c r="K108" s="54">
        <f t="shared" si="64"/>
        <v>10</v>
      </c>
      <c r="L108" s="54">
        <f t="shared" si="64"/>
        <v>10</v>
      </c>
      <c r="M108" s="54" t="str">
        <f t="shared" si="64"/>
        <v>bye</v>
      </c>
      <c r="N108" s="54" t="str">
        <f t="shared" si="64"/>
        <v>bye</v>
      </c>
      <c r="O108" s="54" t="str">
        <f t="shared" si="64"/>
        <v/>
      </c>
      <c r="P108" s="54" t="str">
        <f t="shared" si="64"/>
        <v/>
      </c>
      <c r="Q108" s="54" t="str">
        <f t="shared" ref="Q108:Z108" si="77">IF($AD77&gt;0,INDEX(Q$67:Q$91,$AD77),"")</f>
        <v/>
      </c>
      <c r="R108" s="54" t="str">
        <f t="shared" si="77"/>
        <v/>
      </c>
      <c r="S108" s="54" t="str">
        <f t="shared" si="77"/>
        <v/>
      </c>
      <c r="T108" s="54" t="str">
        <f t="shared" si="77"/>
        <v/>
      </c>
      <c r="U108" s="54" t="str">
        <f t="shared" si="77"/>
        <v/>
      </c>
      <c r="V108" s="54">
        <f t="shared" si="77"/>
        <v>2</v>
      </c>
      <c r="W108" s="54">
        <f t="shared" si="77"/>
        <v>63</v>
      </c>
      <c r="X108" s="54">
        <f t="shared" si="77"/>
        <v>11</v>
      </c>
      <c r="Y108" s="54">
        <f t="shared" si="77"/>
        <v>52</v>
      </c>
      <c r="Z108" s="55">
        <f t="shared" si="77"/>
        <v>69.342403333333323</v>
      </c>
      <c r="AA108" s="53">
        <f t="shared" si="69"/>
        <v>11</v>
      </c>
      <c r="AB108" s="52" t="str">
        <f t="shared" si="66"/>
        <v>Dolce</v>
      </c>
      <c r="AC108" s="13"/>
    </row>
    <row r="109" spans="1:49">
      <c r="A109" s="53">
        <f t="shared" si="64"/>
        <v>1325</v>
      </c>
      <c r="B109" s="52" t="str">
        <f t="shared" si="64"/>
        <v>Bad Dog</v>
      </c>
      <c r="C109" s="52" t="str">
        <f t="shared" si="64"/>
        <v>Morrison</v>
      </c>
      <c r="D109" s="54">
        <f t="shared" si="64"/>
        <v>9</v>
      </c>
      <c r="E109" s="54">
        <f t="shared" si="64"/>
        <v>9</v>
      </c>
      <c r="F109" s="54" t="str">
        <f t="shared" si="64"/>
        <v/>
      </c>
      <c r="G109" s="54">
        <f t="shared" si="64"/>
        <v>12</v>
      </c>
      <c r="H109" s="54">
        <f t="shared" si="64"/>
        <v>12</v>
      </c>
      <c r="I109" s="54" t="str">
        <f t="shared" si="64"/>
        <v/>
      </c>
      <c r="J109" s="54" t="str">
        <f t="shared" si="64"/>
        <v>bye</v>
      </c>
      <c r="K109" s="54" t="str">
        <f t="shared" si="64"/>
        <v>bye</v>
      </c>
      <c r="L109" s="54" t="str">
        <f t="shared" si="64"/>
        <v>bye</v>
      </c>
      <c r="M109" s="54">
        <f t="shared" si="64"/>
        <v>10</v>
      </c>
      <c r="N109" s="54">
        <f t="shared" si="64"/>
        <v>10</v>
      </c>
      <c r="O109" s="54" t="str">
        <f t="shared" si="64"/>
        <v/>
      </c>
      <c r="P109" s="54" t="str">
        <f t="shared" si="64"/>
        <v/>
      </c>
      <c r="Q109" s="54" t="str">
        <f t="shared" ref="Q109:Z109" si="78">IF($AD78&gt;0,INDEX(Q$67:Q$91,$AD78),"")</f>
        <v/>
      </c>
      <c r="R109" s="54" t="str">
        <f t="shared" si="78"/>
        <v/>
      </c>
      <c r="S109" s="54" t="str">
        <f t="shared" si="78"/>
        <v/>
      </c>
      <c r="T109" s="54" t="str">
        <f t="shared" si="78"/>
        <v/>
      </c>
      <c r="U109" s="54" t="str">
        <f t="shared" si="78"/>
        <v/>
      </c>
      <c r="V109" s="54">
        <f t="shared" si="78"/>
        <v>3</v>
      </c>
      <c r="W109" s="54">
        <f t="shared" si="78"/>
        <v>62</v>
      </c>
      <c r="X109" s="54">
        <f t="shared" si="78"/>
        <v>12</v>
      </c>
      <c r="Y109" s="54">
        <f t="shared" si="78"/>
        <v>50</v>
      </c>
      <c r="Z109" s="55">
        <f t="shared" si="78"/>
        <v>80.012110000000007</v>
      </c>
      <c r="AA109" s="53">
        <f t="shared" si="69"/>
        <v>12</v>
      </c>
      <c r="AB109" s="52" t="str">
        <f t="shared" si="66"/>
        <v>Bad Dog</v>
      </c>
      <c r="AC109" s="13"/>
    </row>
    <row r="110" spans="1:49">
      <c r="A110" s="53">
        <f t="shared" si="64"/>
        <v>588</v>
      </c>
      <c r="B110" s="52" t="str">
        <f t="shared" si="64"/>
        <v>Gallant Fox</v>
      </c>
      <c r="C110" s="52" t="str">
        <f t="shared" si="64"/>
        <v>Dempsey</v>
      </c>
      <c r="D110" s="54">
        <f t="shared" si="64"/>
        <v>10</v>
      </c>
      <c r="E110" s="54">
        <f t="shared" si="64"/>
        <v>10</v>
      </c>
      <c r="F110" s="54" t="str">
        <f t="shared" si="64"/>
        <v/>
      </c>
      <c r="G110" s="54">
        <f t="shared" si="64"/>
        <v>13</v>
      </c>
      <c r="H110" s="54">
        <f t="shared" si="64"/>
        <v>13</v>
      </c>
      <c r="I110" s="54" t="str">
        <f t="shared" si="64"/>
        <v/>
      </c>
      <c r="J110" s="54">
        <f t="shared" si="64"/>
        <v>12</v>
      </c>
      <c r="K110" s="54">
        <f t="shared" si="64"/>
        <v>12</v>
      </c>
      <c r="L110" s="54">
        <f t="shared" si="64"/>
        <v>12</v>
      </c>
      <c r="M110" s="54">
        <f t="shared" si="64"/>
        <v>11</v>
      </c>
      <c r="N110" s="54">
        <f t="shared" si="64"/>
        <v>11</v>
      </c>
      <c r="O110" s="54" t="str">
        <f t="shared" si="64"/>
        <v/>
      </c>
      <c r="P110" s="54" t="str">
        <f t="shared" si="64"/>
        <v/>
      </c>
      <c r="Q110" s="54" t="str">
        <f t="shared" ref="Q110:Z110" si="79">IF($AD79&gt;0,INDEX(Q$67:Q$91,$AD79),"")</f>
        <v/>
      </c>
      <c r="R110" s="54" t="str">
        <f t="shared" si="79"/>
        <v/>
      </c>
      <c r="S110" s="54" t="str">
        <f t="shared" si="79"/>
        <v/>
      </c>
      <c r="T110" s="54" t="str">
        <f t="shared" si="79"/>
        <v/>
      </c>
      <c r="U110" s="54" t="str">
        <f t="shared" si="79"/>
        <v/>
      </c>
      <c r="V110" s="54">
        <f t="shared" si="79"/>
        <v>0</v>
      </c>
      <c r="W110" s="54">
        <f t="shared" si="79"/>
        <v>104</v>
      </c>
      <c r="X110" s="54">
        <f t="shared" si="79"/>
        <v>13</v>
      </c>
      <c r="Y110" s="54">
        <f t="shared" si="79"/>
        <v>91</v>
      </c>
      <c r="Z110" s="55">
        <f t="shared" si="79"/>
        <v>91.013130000000004</v>
      </c>
      <c r="AA110" s="53">
        <f t="shared" si="69"/>
        <v>13</v>
      </c>
      <c r="AB110" s="52" t="str">
        <f t="shared" si="66"/>
        <v>Gallant Fox</v>
      </c>
      <c r="AC110" s="13"/>
    </row>
    <row r="111" spans="1:49">
      <c r="A111" s="53" t="str">
        <f t="shared" si="64"/>
        <v/>
      </c>
      <c r="B111" s="52" t="str">
        <f t="shared" si="64"/>
        <v/>
      </c>
      <c r="C111" s="52" t="str">
        <f t="shared" si="64"/>
        <v/>
      </c>
      <c r="D111" s="54" t="str">
        <f t="shared" si="64"/>
        <v/>
      </c>
      <c r="E111" s="54" t="str">
        <f t="shared" si="64"/>
        <v/>
      </c>
      <c r="F111" s="54" t="str">
        <f t="shared" si="64"/>
        <v/>
      </c>
      <c r="G111" s="54" t="str">
        <f t="shared" si="64"/>
        <v/>
      </c>
      <c r="H111" s="54" t="str">
        <f t="shared" si="64"/>
        <v/>
      </c>
      <c r="I111" s="54" t="str">
        <f t="shared" si="64"/>
        <v/>
      </c>
      <c r="J111" s="54" t="str">
        <f t="shared" si="64"/>
        <v/>
      </c>
      <c r="K111" s="54" t="str">
        <f t="shared" si="64"/>
        <v/>
      </c>
      <c r="L111" s="54" t="str">
        <f t="shared" si="64"/>
        <v/>
      </c>
      <c r="M111" s="54" t="str">
        <f t="shared" si="64"/>
        <v/>
      </c>
      <c r="N111" s="54" t="str">
        <f t="shared" si="64"/>
        <v/>
      </c>
      <c r="O111" s="54" t="str">
        <f t="shared" si="64"/>
        <v/>
      </c>
      <c r="P111" s="54" t="str">
        <f t="shared" si="64"/>
        <v/>
      </c>
      <c r="Q111" s="54" t="str">
        <f t="shared" ref="Q111:Z111" si="80">IF($AD80&gt;0,INDEX(Q$67:Q$91,$AD80),"")</f>
        <v/>
      </c>
      <c r="R111" s="54" t="str">
        <f t="shared" si="80"/>
        <v/>
      </c>
      <c r="S111" s="54" t="str">
        <f t="shared" si="80"/>
        <v/>
      </c>
      <c r="T111" s="54" t="str">
        <f t="shared" si="80"/>
        <v/>
      </c>
      <c r="U111" s="54" t="str">
        <f t="shared" si="80"/>
        <v/>
      </c>
      <c r="V111" s="54" t="str">
        <f t="shared" si="80"/>
        <v/>
      </c>
      <c r="W111" s="54" t="str">
        <f t="shared" si="80"/>
        <v/>
      </c>
      <c r="X111" s="54" t="str">
        <f t="shared" si="80"/>
        <v/>
      </c>
      <c r="Y111" s="54" t="str">
        <f t="shared" si="80"/>
        <v/>
      </c>
      <c r="Z111" s="55" t="str">
        <f t="shared" si="80"/>
        <v/>
      </c>
      <c r="AA111" s="53" t="str">
        <f t="shared" si="69"/>
        <v/>
      </c>
      <c r="AB111" s="52" t="str">
        <f t="shared" si="66"/>
        <v/>
      </c>
      <c r="AC111" s="13"/>
    </row>
    <row r="112" spans="1:49">
      <c r="A112" s="53" t="str">
        <f t="shared" si="64"/>
        <v/>
      </c>
      <c r="B112" s="52" t="str">
        <f t="shared" si="64"/>
        <v/>
      </c>
      <c r="C112" s="52" t="str">
        <f t="shared" si="64"/>
        <v/>
      </c>
      <c r="D112" s="54" t="str">
        <f t="shared" si="64"/>
        <v/>
      </c>
      <c r="E112" s="54" t="str">
        <f t="shared" si="64"/>
        <v/>
      </c>
      <c r="F112" s="54" t="str">
        <f t="shared" si="64"/>
        <v/>
      </c>
      <c r="G112" s="54" t="str">
        <f t="shared" si="64"/>
        <v/>
      </c>
      <c r="H112" s="54" t="str">
        <f t="shared" si="64"/>
        <v/>
      </c>
      <c r="I112" s="54" t="str">
        <f t="shared" si="64"/>
        <v/>
      </c>
      <c r="J112" s="54" t="str">
        <f t="shared" si="64"/>
        <v/>
      </c>
      <c r="K112" s="54" t="str">
        <f t="shared" si="64"/>
        <v/>
      </c>
      <c r="L112" s="54" t="str">
        <f t="shared" si="64"/>
        <v/>
      </c>
      <c r="M112" s="54" t="str">
        <f t="shared" si="64"/>
        <v/>
      </c>
      <c r="N112" s="54" t="str">
        <f t="shared" si="64"/>
        <v/>
      </c>
      <c r="O112" s="54" t="str">
        <f t="shared" si="64"/>
        <v/>
      </c>
      <c r="P112" s="54" t="str">
        <f t="shared" si="64"/>
        <v/>
      </c>
      <c r="Q112" s="54" t="str">
        <f t="shared" ref="Q112:Z112" si="81">IF($AD81&gt;0,INDEX(Q$67:Q$91,$AD81),"")</f>
        <v/>
      </c>
      <c r="R112" s="54" t="str">
        <f t="shared" si="81"/>
        <v/>
      </c>
      <c r="S112" s="54" t="str">
        <f t="shared" si="81"/>
        <v/>
      </c>
      <c r="T112" s="54" t="str">
        <f t="shared" si="81"/>
        <v/>
      </c>
      <c r="U112" s="54" t="str">
        <f t="shared" si="81"/>
        <v/>
      </c>
      <c r="V112" s="54" t="str">
        <f t="shared" si="81"/>
        <v/>
      </c>
      <c r="W112" s="54" t="str">
        <f t="shared" si="81"/>
        <v/>
      </c>
      <c r="X112" s="54" t="str">
        <f t="shared" si="81"/>
        <v/>
      </c>
      <c r="Y112" s="54" t="str">
        <f t="shared" si="81"/>
        <v/>
      </c>
      <c r="Z112" s="55" t="str">
        <f t="shared" si="81"/>
        <v/>
      </c>
      <c r="AA112" s="53" t="str">
        <f t="shared" si="69"/>
        <v/>
      </c>
      <c r="AB112" s="52" t="str">
        <f t="shared" si="66"/>
        <v/>
      </c>
      <c r="AC112" s="13"/>
    </row>
    <row r="113" spans="1:29">
      <c r="A113" s="53" t="str">
        <f t="shared" si="64"/>
        <v/>
      </c>
      <c r="B113" s="52" t="str">
        <f t="shared" si="64"/>
        <v/>
      </c>
      <c r="C113" s="52" t="str">
        <f t="shared" si="64"/>
        <v/>
      </c>
      <c r="D113" s="54" t="str">
        <f t="shared" si="64"/>
        <v/>
      </c>
      <c r="E113" s="54" t="str">
        <f t="shared" si="64"/>
        <v/>
      </c>
      <c r="F113" s="54" t="str">
        <f t="shared" si="64"/>
        <v/>
      </c>
      <c r="G113" s="54" t="str">
        <f t="shared" si="64"/>
        <v/>
      </c>
      <c r="H113" s="54" t="str">
        <f t="shared" si="64"/>
        <v/>
      </c>
      <c r="I113" s="54" t="str">
        <f t="shared" si="64"/>
        <v/>
      </c>
      <c r="J113" s="54" t="str">
        <f t="shared" si="64"/>
        <v/>
      </c>
      <c r="K113" s="54" t="str">
        <f t="shared" si="64"/>
        <v/>
      </c>
      <c r="L113" s="54" t="str">
        <f t="shared" si="64"/>
        <v/>
      </c>
      <c r="M113" s="54" t="str">
        <f t="shared" si="64"/>
        <v/>
      </c>
      <c r="N113" s="54" t="str">
        <f t="shared" si="64"/>
        <v/>
      </c>
      <c r="O113" s="54" t="str">
        <f t="shared" si="64"/>
        <v/>
      </c>
      <c r="P113" s="54" t="str">
        <f t="shared" si="64"/>
        <v/>
      </c>
      <c r="Q113" s="54" t="str">
        <f t="shared" ref="Q113:Z113" si="82">IF($AD82&gt;0,INDEX(Q$67:Q$91,$AD82),"")</f>
        <v/>
      </c>
      <c r="R113" s="54" t="str">
        <f t="shared" si="82"/>
        <v/>
      </c>
      <c r="S113" s="54" t="str">
        <f t="shared" si="82"/>
        <v/>
      </c>
      <c r="T113" s="54" t="str">
        <f t="shared" si="82"/>
        <v/>
      </c>
      <c r="U113" s="54" t="str">
        <f t="shared" si="82"/>
        <v/>
      </c>
      <c r="V113" s="54" t="str">
        <f t="shared" si="82"/>
        <v/>
      </c>
      <c r="W113" s="54" t="str">
        <f t="shared" si="82"/>
        <v/>
      </c>
      <c r="X113" s="54" t="str">
        <f t="shared" si="82"/>
        <v/>
      </c>
      <c r="Y113" s="54" t="str">
        <f t="shared" si="82"/>
        <v/>
      </c>
      <c r="Z113" s="55" t="str">
        <f t="shared" si="82"/>
        <v/>
      </c>
      <c r="AA113" s="53" t="str">
        <f t="shared" si="69"/>
        <v/>
      </c>
      <c r="AB113" s="52" t="str">
        <f t="shared" si="66"/>
        <v/>
      </c>
      <c r="AC113" s="13"/>
    </row>
    <row r="114" spans="1:29">
      <c r="A114" s="53" t="str">
        <f t="shared" si="64"/>
        <v/>
      </c>
      <c r="B114" s="52" t="str">
        <f t="shared" si="64"/>
        <v/>
      </c>
      <c r="C114" s="52" t="str">
        <f t="shared" si="64"/>
        <v/>
      </c>
      <c r="D114" s="54" t="str">
        <f t="shared" si="64"/>
        <v/>
      </c>
      <c r="E114" s="54" t="str">
        <f t="shared" si="64"/>
        <v/>
      </c>
      <c r="F114" s="54" t="str">
        <f t="shared" ref="F114:Z114" si="83">IF($AD83&gt;0,INDEX(F$67:F$91,$AD83),"")</f>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69"/>
        <v/>
      </c>
      <c r="AB114" s="52" t="str">
        <f t="shared" si="66"/>
        <v/>
      </c>
      <c r="AC114" s="13"/>
    </row>
    <row r="115" spans="1:29">
      <c r="A115" s="53" t="str">
        <f t="shared" si="64"/>
        <v/>
      </c>
      <c r="B115" s="52" t="str">
        <f t="shared" ref="B115:Z115" si="84">IF($AD84&gt;0,INDEX(B$67:B$91,$AD84),"")</f>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69"/>
        <v/>
      </c>
      <c r="AB115" s="52" t="str">
        <f t="shared" si="66"/>
        <v/>
      </c>
      <c r="AC115" s="13"/>
    </row>
    <row r="116" spans="1:29">
      <c r="A116" s="53" t="str">
        <f t="shared" si="64"/>
        <v/>
      </c>
      <c r="B116" s="52" t="str">
        <f t="shared" ref="B116:Z116" si="85">IF($AD85&gt;0,INDEX(B$67:B$91,$AD85),"")</f>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69"/>
        <v/>
      </c>
      <c r="AB116" s="52" t="str">
        <f t="shared" si="66"/>
        <v/>
      </c>
      <c r="AC116" s="13"/>
    </row>
    <row r="117" spans="1:29">
      <c r="A117" s="53" t="str">
        <f t="shared" si="64"/>
        <v/>
      </c>
      <c r="B117" s="52" t="str">
        <f t="shared" ref="B117:Z117" si="86">IF($AD86&gt;0,INDEX(B$67:B$91,$AD86),"")</f>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69"/>
        <v/>
      </c>
      <c r="AB117" s="52" t="str">
        <f t="shared" si="66"/>
        <v/>
      </c>
      <c r="AC117" s="13"/>
    </row>
    <row r="118" spans="1:29">
      <c r="A118" s="53" t="str">
        <f t="shared" si="64"/>
        <v/>
      </c>
      <c r="B118" s="52" t="str">
        <f t="shared" ref="B118:Z118" si="87">IF($AD87&gt;0,INDEX(B$67:B$91,$AD87),"")</f>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69"/>
        <v/>
      </c>
      <c r="AB118" s="52" t="str">
        <f t="shared" si="66"/>
        <v/>
      </c>
      <c r="AC118" s="13"/>
    </row>
    <row r="119" spans="1:29">
      <c r="A119" s="53" t="str">
        <f t="shared" si="64"/>
        <v/>
      </c>
      <c r="B119" s="52" t="str">
        <f t="shared" ref="B119:Z119" si="88">IF($AD88&gt;0,INDEX(B$67:B$91,$AD88),"")</f>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69"/>
        <v/>
      </c>
      <c r="AB119" s="52" t="str">
        <f t="shared" si="66"/>
        <v/>
      </c>
      <c r="AC119" s="13"/>
    </row>
    <row r="120" spans="1:29">
      <c r="A120" s="53" t="str">
        <f t="shared" si="64"/>
        <v/>
      </c>
      <c r="B120" s="52" t="str">
        <f t="shared" ref="B120:Z120" si="89">IF($AD89&gt;0,INDEX(B$67:B$91,$AD89),"")</f>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69"/>
        <v/>
      </c>
      <c r="AB120" s="52" t="str">
        <f t="shared" si="66"/>
        <v/>
      </c>
      <c r="AC120" s="13"/>
    </row>
    <row r="121" spans="1:29">
      <c r="A121" s="53" t="str">
        <f t="shared" si="64"/>
        <v/>
      </c>
      <c r="B121" s="52" t="str">
        <f t="shared" ref="B121:Z121" si="90">IF($AD90&gt;0,INDEX(B$67:B$91,$AD90),"")</f>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69"/>
        <v/>
      </c>
      <c r="AB121" s="52" t="str">
        <f t="shared" si="66"/>
        <v/>
      </c>
      <c r="AC121" s="13"/>
    </row>
    <row r="122" spans="1:29">
      <c r="A122" s="53" t="str">
        <f t="shared" si="64"/>
        <v/>
      </c>
      <c r="B122" s="52" t="str">
        <f t="shared" ref="B122:Z122" si="91">IF($AD91&gt;0,INDEX(B$67:B$91,$AD91),"")</f>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69"/>
        <v/>
      </c>
      <c r="AB122" s="52" t="str">
        <f t="shared" si="66"/>
        <v/>
      </c>
      <c r="AC122" s="13"/>
    </row>
    <row r="123" spans="1:29">
      <c r="B123" s="8" t="s">
        <v>28</v>
      </c>
    </row>
  </sheetData>
  <mergeCells count="3">
    <mergeCell ref="B1:W2"/>
    <mergeCell ref="B3:W13"/>
    <mergeCell ref="A31:C31"/>
  </mergeCells>
  <phoneticPr fontId="0" type="noConversion"/>
  <pageMargins left="0.75" right="0.75" top="1" bottom="1" header="0.5" footer="0.5"/>
  <pageSetup orientation="landscape" horizontalDpi="300" verticalDpi="300" r:id="rId1"/>
  <headerFooter alignWithMargins="0"/>
  <legacyDrawing r:id="rId2"/>
  <controls>
    <control shapeId="1052" r:id="rId3" name="TextBox1"/>
  </controls>
</worksheet>
</file>

<file path=xl/worksheets/sheet4.xml><?xml version="1.0" encoding="utf-8"?>
<worksheet xmlns="http://schemas.openxmlformats.org/spreadsheetml/2006/main" xmlns:r="http://schemas.openxmlformats.org/officeDocument/2006/relationships">
  <sheetPr codeName="Sheet3"/>
  <dimension ref="A1:AW123"/>
  <sheetViews>
    <sheetView topLeftCell="A62" workbookViewId="0">
      <selection activeCell="AA67" sqref="AA67"/>
    </sheetView>
  </sheetViews>
  <sheetFormatPr defaultRowHeight="12.9"/>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36" t="s">
        <v>24</v>
      </c>
      <c r="C1" s="237"/>
      <c r="D1" s="237"/>
      <c r="E1" s="237"/>
      <c r="F1" s="237"/>
      <c r="G1" s="237"/>
      <c r="H1" s="237"/>
      <c r="I1" s="237"/>
      <c r="J1" s="237"/>
      <c r="K1" s="237"/>
      <c r="L1" s="237"/>
      <c r="M1" s="237"/>
      <c r="N1" s="237"/>
      <c r="O1" s="237"/>
      <c r="P1" s="237"/>
      <c r="Q1" s="237"/>
      <c r="R1" s="237"/>
      <c r="S1" s="237"/>
      <c r="T1" s="237"/>
      <c r="U1" s="237"/>
      <c r="V1" s="237"/>
      <c r="W1" s="238"/>
    </row>
    <row r="2" spans="2:23">
      <c r="B2" s="239"/>
      <c r="C2" s="240"/>
      <c r="D2" s="240"/>
      <c r="E2" s="240"/>
      <c r="F2" s="240"/>
      <c r="G2" s="240"/>
      <c r="H2" s="240"/>
      <c r="I2" s="240"/>
      <c r="J2" s="240"/>
      <c r="K2" s="240"/>
      <c r="L2" s="240"/>
      <c r="M2" s="240"/>
      <c r="N2" s="240"/>
      <c r="O2" s="240"/>
      <c r="P2" s="240"/>
      <c r="Q2" s="240"/>
      <c r="R2" s="240"/>
      <c r="S2" s="240"/>
      <c r="T2" s="240"/>
      <c r="U2" s="240"/>
      <c r="V2" s="240"/>
      <c r="W2" s="241"/>
    </row>
    <row r="3" spans="2:23" ht="12.75" customHeight="1">
      <c r="B3" s="242" t="s">
        <v>91</v>
      </c>
      <c r="C3" s="243"/>
      <c r="D3" s="243"/>
      <c r="E3" s="243"/>
      <c r="F3" s="243"/>
      <c r="G3" s="243"/>
      <c r="H3" s="243"/>
      <c r="I3" s="243"/>
      <c r="J3" s="243"/>
      <c r="K3" s="243"/>
      <c r="L3" s="243"/>
      <c r="M3" s="243"/>
      <c r="N3" s="243"/>
      <c r="O3" s="243"/>
      <c r="P3" s="243"/>
      <c r="Q3" s="243"/>
      <c r="R3" s="243"/>
      <c r="S3" s="243"/>
      <c r="T3" s="243"/>
      <c r="U3" s="243"/>
      <c r="V3" s="243"/>
      <c r="W3" s="242"/>
    </row>
    <row r="4" spans="2:23">
      <c r="B4" s="242"/>
      <c r="C4" s="243"/>
      <c r="D4" s="243"/>
      <c r="E4" s="243"/>
      <c r="F4" s="243"/>
      <c r="G4" s="243"/>
      <c r="H4" s="243"/>
      <c r="I4" s="243"/>
      <c r="J4" s="243"/>
      <c r="K4" s="243"/>
      <c r="L4" s="243"/>
      <c r="M4" s="243"/>
      <c r="N4" s="243"/>
      <c r="O4" s="243"/>
      <c r="P4" s="243"/>
      <c r="Q4" s="243"/>
      <c r="R4" s="243"/>
      <c r="S4" s="243"/>
      <c r="T4" s="243"/>
      <c r="U4" s="243"/>
      <c r="V4" s="243"/>
      <c r="W4" s="242"/>
    </row>
    <row r="5" spans="2:23">
      <c r="B5" s="242"/>
      <c r="C5" s="243"/>
      <c r="D5" s="243"/>
      <c r="E5" s="243"/>
      <c r="F5" s="243"/>
      <c r="G5" s="243"/>
      <c r="H5" s="243"/>
      <c r="I5" s="243"/>
      <c r="J5" s="243"/>
      <c r="K5" s="243"/>
      <c r="L5" s="243"/>
      <c r="M5" s="243"/>
      <c r="N5" s="243"/>
      <c r="O5" s="243"/>
      <c r="P5" s="243"/>
      <c r="Q5" s="243"/>
      <c r="R5" s="243"/>
      <c r="S5" s="243"/>
      <c r="T5" s="243"/>
      <c r="U5" s="243"/>
      <c r="V5" s="243"/>
      <c r="W5" s="242"/>
    </row>
    <row r="6" spans="2:23">
      <c r="B6" s="242"/>
      <c r="C6" s="243"/>
      <c r="D6" s="243"/>
      <c r="E6" s="243"/>
      <c r="F6" s="243"/>
      <c r="G6" s="243"/>
      <c r="H6" s="243"/>
      <c r="I6" s="243"/>
      <c r="J6" s="243"/>
      <c r="K6" s="243"/>
      <c r="L6" s="243"/>
      <c r="M6" s="243"/>
      <c r="N6" s="243"/>
      <c r="O6" s="243"/>
      <c r="P6" s="243"/>
      <c r="Q6" s="243"/>
      <c r="R6" s="243"/>
      <c r="S6" s="243"/>
      <c r="T6" s="243"/>
      <c r="U6" s="243"/>
      <c r="V6" s="243"/>
      <c r="W6" s="242"/>
    </row>
    <row r="7" spans="2:23">
      <c r="B7" s="242"/>
      <c r="C7" s="243"/>
      <c r="D7" s="243"/>
      <c r="E7" s="243"/>
      <c r="F7" s="243"/>
      <c r="G7" s="243"/>
      <c r="H7" s="243"/>
      <c r="I7" s="243"/>
      <c r="J7" s="243"/>
      <c r="K7" s="243"/>
      <c r="L7" s="243"/>
      <c r="M7" s="243"/>
      <c r="N7" s="243"/>
      <c r="O7" s="243"/>
      <c r="P7" s="243"/>
      <c r="Q7" s="243"/>
      <c r="R7" s="243"/>
      <c r="S7" s="243"/>
      <c r="T7" s="243"/>
      <c r="U7" s="243"/>
      <c r="V7" s="243"/>
      <c r="W7" s="242"/>
    </row>
    <row r="8" spans="2:23">
      <c r="B8" s="242"/>
      <c r="C8" s="243"/>
      <c r="D8" s="243"/>
      <c r="E8" s="243"/>
      <c r="F8" s="243"/>
      <c r="G8" s="243"/>
      <c r="H8" s="243"/>
      <c r="I8" s="243"/>
      <c r="J8" s="243"/>
      <c r="K8" s="243"/>
      <c r="L8" s="243"/>
      <c r="M8" s="243"/>
      <c r="N8" s="243"/>
      <c r="O8" s="243"/>
      <c r="P8" s="243"/>
      <c r="Q8" s="243"/>
      <c r="R8" s="243"/>
      <c r="S8" s="243"/>
      <c r="T8" s="243"/>
      <c r="U8" s="243"/>
      <c r="V8" s="243"/>
      <c r="W8" s="242"/>
    </row>
    <row r="9" spans="2:23">
      <c r="B9" s="242"/>
      <c r="C9" s="243"/>
      <c r="D9" s="243"/>
      <c r="E9" s="243"/>
      <c r="F9" s="243"/>
      <c r="G9" s="243"/>
      <c r="H9" s="243"/>
      <c r="I9" s="243"/>
      <c r="J9" s="243"/>
      <c r="K9" s="243"/>
      <c r="L9" s="243"/>
      <c r="M9" s="243"/>
      <c r="N9" s="243"/>
      <c r="O9" s="243"/>
      <c r="P9" s="243"/>
      <c r="Q9" s="243"/>
      <c r="R9" s="243"/>
      <c r="S9" s="243"/>
      <c r="T9" s="243"/>
      <c r="U9" s="243"/>
      <c r="V9" s="243"/>
      <c r="W9" s="242"/>
    </row>
    <row r="10" spans="2:23">
      <c r="B10" s="242"/>
      <c r="C10" s="242"/>
      <c r="D10" s="242"/>
      <c r="E10" s="242"/>
      <c r="F10" s="242"/>
      <c r="G10" s="242"/>
      <c r="H10" s="242"/>
      <c r="I10" s="242"/>
      <c r="J10" s="242"/>
      <c r="K10" s="242"/>
      <c r="L10" s="242"/>
      <c r="M10" s="242"/>
      <c r="N10" s="242"/>
      <c r="O10" s="242"/>
      <c r="P10" s="242"/>
      <c r="Q10" s="242"/>
      <c r="R10" s="242"/>
      <c r="S10" s="242"/>
      <c r="T10" s="242"/>
      <c r="U10" s="242"/>
      <c r="V10" s="242"/>
      <c r="W10" s="242"/>
    </row>
    <row r="11" spans="2:23">
      <c r="B11" s="244"/>
      <c r="C11" s="244"/>
      <c r="D11" s="244"/>
      <c r="E11" s="244"/>
      <c r="F11" s="244"/>
      <c r="G11" s="244"/>
      <c r="H11" s="244"/>
      <c r="I11" s="244"/>
      <c r="J11" s="244"/>
      <c r="K11" s="244"/>
      <c r="L11" s="244"/>
      <c r="M11" s="244"/>
      <c r="N11" s="244"/>
      <c r="O11" s="244"/>
      <c r="P11" s="244"/>
      <c r="Q11" s="244"/>
      <c r="R11" s="244"/>
      <c r="S11" s="244"/>
      <c r="T11" s="244"/>
      <c r="U11" s="244"/>
      <c r="V11" s="244"/>
      <c r="W11" s="244"/>
    </row>
    <row r="12" spans="2:23">
      <c r="B12" s="244"/>
      <c r="C12" s="244"/>
      <c r="D12" s="244"/>
      <c r="E12" s="244"/>
      <c r="F12" s="244"/>
      <c r="G12" s="244"/>
      <c r="H12" s="244"/>
      <c r="I12" s="244"/>
      <c r="J12" s="244"/>
      <c r="K12" s="244"/>
      <c r="L12" s="244"/>
      <c r="M12" s="244"/>
      <c r="N12" s="244"/>
      <c r="O12" s="244"/>
      <c r="P12" s="244"/>
      <c r="Q12" s="244"/>
      <c r="R12" s="244"/>
      <c r="S12" s="244"/>
      <c r="T12" s="244"/>
      <c r="U12" s="244"/>
      <c r="V12" s="244"/>
      <c r="W12" s="244"/>
    </row>
    <row r="13" spans="2:23">
      <c r="B13" s="244"/>
      <c r="C13" s="244"/>
      <c r="D13" s="244"/>
      <c r="E13" s="244"/>
      <c r="F13" s="244"/>
      <c r="G13" s="244"/>
      <c r="H13" s="244"/>
      <c r="I13" s="244"/>
      <c r="J13" s="244"/>
      <c r="K13" s="244"/>
      <c r="L13" s="244"/>
      <c r="M13" s="244"/>
      <c r="N13" s="244"/>
      <c r="O13" s="244"/>
      <c r="P13" s="244"/>
      <c r="Q13" s="244"/>
      <c r="R13" s="244"/>
      <c r="S13" s="244"/>
      <c r="T13" s="244"/>
      <c r="U13" s="244"/>
      <c r="V13" s="244"/>
      <c r="W13" s="244"/>
    </row>
    <row r="14" spans="2:23">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8">
      <c r="B15" s="8" t="s">
        <v>90</v>
      </c>
      <c r="C15" s="7">
        <v>2012</v>
      </c>
      <c r="K15" s="233" t="s">
        <v>248</v>
      </c>
      <c r="L15" s="233"/>
      <c r="M15" s="233"/>
      <c r="N15" s="233"/>
      <c r="O15" s="233"/>
      <c r="P15" s="233"/>
      <c r="Q15" s="233"/>
      <c r="R15" s="233"/>
      <c r="S15" s="233"/>
      <c r="T15" s="233"/>
    </row>
    <row r="16" spans="2:23" ht="23.8">
      <c r="B16" s="8" t="s">
        <v>26</v>
      </c>
      <c r="C16" s="7" t="s">
        <v>99</v>
      </c>
      <c r="K16" s="233" t="s">
        <v>249</v>
      </c>
      <c r="L16" s="233"/>
      <c r="M16" s="233"/>
      <c r="N16" s="233"/>
      <c r="O16" s="233"/>
      <c r="P16" s="233"/>
      <c r="Q16" s="233"/>
      <c r="R16" s="233"/>
      <c r="S16" s="233"/>
      <c r="T16" s="233"/>
    </row>
    <row r="17" spans="1:27">
      <c r="B17" s="8" t="s">
        <v>27</v>
      </c>
      <c r="C17" s="120">
        <v>41081</v>
      </c>
      <c r="D17" t="s">
        <v>35</v>
      </c>
    </row>
    <row r="18" spans="1:27">
      <c r="B18" s="8"/>
    </row>
    <row r="19" spans="1:27">
      <c r="B19" s="8"/>
    </row>
    <row r="20" spans="1:27" ht="29.9">
      <c r="B20" s="8" t="s">
        <v>15</v>
      </c>
      <c r="C20" s="7">
        <v>11</v>
      </c>
      <c r="J20" s="229"/>
    </row>
    <row r="21" spans="1:27">
      <c r="B21" s="8" t="s">
        <v>29</v>
      </c>
      <c r="C21" s="7">
        <v>2</v>
      </c>
      <c r="D21" s="232" t="s">
        <v>250</v>
      </c>
      <c r="E21" s="208"/>
    </row>
    <row r="22" spans="1:27">
      <c r="B22" s="8" t="s">
        <v>29</v>
      </c>
      <c r="C22" s="7">
        <v>4</v>
      </c>
      <c r="D22" s="231" t="s">
        <v>244</v>
      </c>
      <c r="E22" s="208"/>
    </row>
    <row r="23" spans="1:27">
      <c r="B23" s="8" t="s">
        <v>29</v>
      </c>
      <c r="C23" s="7"/>
      <c r="D23" s="209"/>
    </row>
    <row r="24" spans="1:27">
      <c r="B24" s="8" t="s">
        <v>29</v>
      </c>
      <c r="C24" s="7"/>
    </row>
    <row r="25" spans="1:27">
      <c r="B25" s="8" t="s">
        <v>29</v>
      </c>
      <c r="C25" s="7"/>
    </row>
    <row r="26" spans="1:27">
      <c r="B26" s="8" t="s">
        <v>29</v>
      </c>
      <c r="C26" s="7" t="s">
        <v>102</v>
      </c>
      <c r="D26" t="s">
        <v>101</v>
      </c>
    </row>
    <row r="27" spans="1:27">
      <c r="C27" s="10"/>
    </row>
    <row r="28" spans="1:27" ht="23.1">
      <c r="B28" s="8" t="s">
        <v>3</v>
      </c>
      <c r="C28" s="10">
        <f>COUNT(D63:U63)</f>
        <v>7</v>
      </c>
      <c r="D28" t="s">
        <v>36</v>
      </c>
      <c r="E28" t="s">
        <v>37</v>
      </c>
      <c r="K28" s="247" t="str">
        <f>IF(COUNTA(AC67:AC91),"REMEMBER TO CLEAR AC62:AC86 manual tie break next week","")</f>
        <v/>
      </c>
      <c r="L28" s="248"/>
      <c r="M28" s="248"/>
      <c r="N28" s="248"/>
      <c r="O28" s="248"/>
      <c r="P28" s="248"/>
      <c r="Q28" s="248"/>
      <c r="R28" s="248"/>
      <c r="S28" s="248"/>
      <c r="T28" s="248"/>
      <c r="U28" s="248"/>
      <c r="V28" s="248"/>
      <c r="W28" s="248"/>
      <c r="X28" s="248"/>
      <c r="Y28" s="248"/>
      <c r="Z28" s="248"/>
      <c r="AA28" s="248"/>
    </row>
    <row r="29" spans="1:27">
      <c r="B29" s="8" t="s">
        <v>23</v>
      </c>
      <c r="C29" s="1">
        <f>IF(Races_Sailed&gt;6,1,0)</f>
        <v>1</v>
      </c>
      <c r="D29" t="s">
        <v>36</v>
      </c>
      <c r="E29" t="s">
        <v>37</v>
      </c>
    </row>
    <row r="30" spans="1:27" ht="13.6" thickBot="1">
      <c r="B30" s="8" t="s">
        <v>87</v>
      </c>
      <c r="C30" s="124" t="s">
        <v>89</v>
      </c>
    </row>
    <row r="31" spans="1:27">
      <c r="D31" s="69" t="s">
        <v>17</v>
      </c>
      <c r="E31" s="70"/>
      <c r="F31" s="70"/>
      <c r="G31" s="69" t="s">
        <v>18</v>
      </c>
      <c r="H31" s="70"/>
      <c r="I31" s="77"/>
      <c r="J31" s="70" t="s">
        <v>19</v>
      </c>
      <c r="K31" s="70"/>
      <c r="L31" s="70"/>
      <c r="M31" s="69" t="s">
        <v>20</v>
      </c>
      <c r="N31" s="70"/>
      <c r="O31" s="77"/>
      <c r="P31" s="70" t="s">
        <v>21</v>
      </c>
      <c r="Q31" s="70"/>
      <c r="R31" s="70"/>
      <c r="S31" s="78" t="s">
        <v>22</v>
      </c>
      <c r="T31" s="71"/>
      <c r="U31" s="72"/>
    </row>
    <row r="32" spans="1:27" ht="14.3" thickBot="1">
      <c r="A32" s="132"/>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5" ht="13.6" thickBot="1">
      <c r="A33" s="91" t="s">
        <v>75</v>
      </c>
      <c r="B33" s="92" t="s">
        <v>74</v>
      </c>
      <c r="C33" s="92" t="s">
        <v>76</v>
      </c>
      <c r="D33" s="125">
        <f>C17</f>
        <v>41081</v>
      </c>
      <c r="E33" s="126">
        <f>D33</f>
        <v>41081</v>
      </c>
      <c r="F33" s="127">
        <f>E33</f>
        <v>41081</v>
      </c>
      <c r="G33" s="128">
        <f>D33+7</f>
        <v>41088</v>
      </c>
      <c r="H33" s="126">
        <f>G33</f>
        <v>41088</v>
      </c>
      <c r="I33" s="129">
        <f>H33</f>
        <v>41088</v>
      </c>
      <c r="J33" s="125">
        <f>G33+7</f>
        <v>41095</v>
      </c>
      <c r="K33" s="126">
        <f>J33</f>
        <v>41095</v>
      </c>
      <c r="L33" s="127">
        <f>K33</f>
        <v>41095</v>
      </c>
      <c r="M33" s="125">
        <f>J33+7</f>
        <v>41102</v>
      </c>
      <c r="N33" s="126">
        <f>M33</f>
        <v>41102</v>
      </c>
      <c r="O33" s="127">
        <f>N33</f>
        <v>41102</v>
      </c>
      <c r="P33" s="125">
        <f>M33+7</f>
        <v>41109</v>
      </c>
      <c r="Q33" s="126">
        <f>P33</f>
        <v>41109</v>
      </c>
      <c r="R33" s="127">
        <f>Q33</f>
        <v>41109</v>
      </c>
      <c r="S33" s="125">
        <f>P33+7</f>
        <v>41116</v>
      </c>
      <c r="T33" s="126">
        <f>S33</f>
        <v>41116</v>
      </c>
      <c r="U33" s="127">
        <f>T33</f>
        <v>41116</v>
      </c>
      <c r="V33" s="1"/>
      <c r="W33" s="1"/>
    </row>
    <row r="34" spans="1:25" ht="13.6" thickBot="1">
      <c r="A34" s="101">
        <v>1151</v>
      </c>
      <c r="B34" s="101" t="s">
        <v>57</v>
      </c>
      <c r="C34" s="101" t="s">
        <v>42</v>
      </c>
      <c r="D34" s="60">
        <f>IF(AND(COUNT($A34),'from RC summer'!B$6&gt;0),IFERROR(MATCH($A34,'from RC summer'!B$7:B$24,0),"dnc"),"")</f>
        <v>3</v>
      </c>
      <c r="E34" s="60" t="str">
        <f>IF(AND(COUNT($A34),'from RC summer'!C$6&gt;0),IFERROR(MATCH($A34,'from RC summer'!C$7:C$24,0),"dnc"),"")</f>
        <v/>
      </c>
      <c r="F34" s="60" t="str">
        <f>IF(AND(COUNT($A34),'from RC summer'!D$6&gt;0),IFERROR(MATCH($A34,'from RC summer'!D$7:D$24,0),"dnc"),"")</f>
        <v/>
      </c>
      <c r="G34" s="60">
        <f>IF(AND(COUNT($A34),'from RC summer'!E$6&gt;0),IFERROR(MATCH($A34,'from RC summer'!E$7:E$24,0),"dnc"),"")</f>
        <v>2</v>
      </c>
      <c r="H34" s="60" t="str">
        <f>IF(AND(COUNT($A34),'from RC summer'!F$6&gt;0),IFERROR(MATCH($A34,'from RC summer'!F$7:F$24,0),"dnc"),"")</f>
        <v/>
      </c>
      <c r="I34" s="60" t="str">
        <f>IF(AND(COUNT($A34),'from RC summer'!G$6&gt;0),IFERROR(MATCH($A34,'from RC summer'!G$7:G$24,0),"dnc"),"")</f>
        <v/>
      </c>
      <c r="J34" s="60">
        <f>IF(AND(COUNT($A34),'from RC summer'!H$6&gt;0),IFERROR(MATCH($A34,'from RC summer'!H$7:H$24,0),"dnc"),"")</f>
        <v>4</v>
      </c>
      <c r="K34" s="60">
        <f>IF(AND(COUNT($A34),'from RC summer'!I$6&gt;0),IFERROR(MATCH($A34,'from RC summer'!I$7:I$24,0),"dnc"),"")</f>
        <v>3</v>
      </c>
      <c r="L34" s="60">
        <f>IF(AND(COUNT($A34),'from RC summer'!J$6&gt;0),IFERROR(MATCH($A34,'from RC summer'!J$7:J$24,0),"dnc"),"")</f>
        <v>3</v>
      </c>
      <c r="M34" s="60" t="str">
        <f>IF(AND(COUNT($A34),'from RC summer'!K$6&gt;0),IFERROR(MATCH($A34,'from RC summer'!K$7:K$24,0),"dnc"),"")</f>
        <v/>
      </c>
      <c r="N34" s="60" t="str">
        <f>IF(AND(COUNT($A34),'from RC summer'!L$6&gt;0),IFERROR(MATCH($A34,'from RC summer'!L$7:L$24,0),"dnc"),"")</f>
        <v/>
      </c>
      <c r="O34" s="60" t="str">
        <f>IF(AND(COUNT($A34),'from RC summer'!M$6&gt;0),IFERROR(MATCH($A34,'from RC summer'!M$7:M$24,0),"dnc"),"")</f>
        <v/>
      </c>
      <c r="P34" s="60">
        <f>IF(AND(COUNT($A34),'from RC summer'!N$6&gt;0),IFERROR(MATCH($A34,'from RC summer'!N$7:N$24,0),"dnc"),"")</f>
        <v>1</v>
      </c>
      <c r="Q34" s="60">
        <f>IF(AND(COUNT($A34),'from RC summer'!O$6&gt;0),IFERROR(MATCH($A34,'from RC summer'!O$7:O$24,0),"dnc"),"")</f>
        <v>2</v>
      </c>
      <c r="R34" s="60" t="str">
        <f>IF(AND(COUNT($A34),'from RC summer'!P$6&gt;0),IFERROR(MATCH($A34,'from RC summer'!P$7:P$24,0),"dnc"),"")</f>
        <v/>
      </c>
      <c r="S34" s="60" t="str">
        <f>IF(AND(COUNT($A34),'from RC summer'!Q$6&gt;0),IFERROR(MATCH($A34,'from RC summer'!Q$7:Q$24,0),"dnc"),"")</f>
        <v/>
      </c>
      <c r="T34" s="60" t="str">
        <f>IF(AND(COUNT($A34),'from RC summer'!R$6&gt;0),IFERROR(MATCH($A34,'from RC summer'!R$7:R$24,0),"dnc"),"")</f>
        <v/>
      </c>
      <c r="U34" s="60" t="str">
        <f>IF(AND(COUNT($A34),'from RC summer'!S$6&gt;0),IFERROR(MATCH($A34,'from RC summer'!S$7:S$24,0),"dnc"),"")</f>
        <v/>
      </c>
      <c r="V34" t="str">
        <f t="shared" ref="V34:V52" si="0">IF(B34=0,"",B34)</f>
        <v>FKA</v>
      </c>
      <c r="Y34">
        <v>1</v>
      </c>
    </row>
    <row r="35" spans="1:25" ht="13.6" thickBot="1">
      <c r="A35" s="101">
        <v>1153</v>
      </c>
      <c r="B35" s="101" t="s">
        <v>2</v>
      </c>
      <c r="C35" s="101" t="s">
        <v>93</v>
      </c>
      <c r="D35" s="60">
        <f>IF(AND(COUNT($A35),'from RC summer'!B$6&gt;0),IFERROR(MATCH($A35,'from RC summer'!B$7:B$24,0),"dnc"),"")</f>
        <v>6</v>
      </c>
      <c r="E35" s="60" t="str">
        <f>IF(AND(COUNT($A35),'from RC summer'!C$6&gt;0),IFERROR(MATCH($A35,'from RC summer'!C$7:C$24,0),"dnc"),"")</f>
        <v/>
      </c>
      <c r="F35" s="60" t="str">
        <f>IF(AND(COUNT($A35),'from RC summer'!D$6&gt;0),IFERROR(MATCH($A35,'from RC summer'!D$7:D$24,0),"dnc"),"")</f>
        <v/>
      </c>
      <c r="G35" s="60" t="s">
        <v>225</v>
      </c>
      <c r="H35" s="60" t="str">
        <f>IF(AND(COUNT($A35),'from RC summer'!F$6&gt;0),IFERROR(MATCH($A35,'from RC summer'!F$7:F$24,0),"dnc"),"")</f>
        <v/>
      </c>
      <c r="I35" s="60" t="str">
        <f>IF(AND(COUNT($A35),'from RC summer'!G$6&gt;0),IFERROR(MATCH($A35,'from RC summer'!G$7:G$24,0),"dnc"),"")</f>
        <v/>
      </c>
      <c r="J35" s="60">
        <f>IF(AND(COUNT($A35),'from RC summer'!H$6&gt;0),IFERROR(MATCH($A35,'from RC summer'!H$7:H$24,0),"dnc"),"")</f>
        <v>3</v>
      </c>
      <c r="K35" s="60">
        <f>IF(AND(COUNT($A35),'from RC summer'!I$6&gt;0),IFERROR(MATCH($A35,'from RC summer'!I$7:I$24,0),"dnc"),"")</f>
        <v>2</v>
      </c>
      <c r="L35" s="60">
        <f>IF(AND(COUNT($A35),'from RC summer'!J$6&gt;0),IFERROR(MATCH($A35,'from RC summer'!J$7:J$24,0),"dnc"),"")</f>
        <v>5</v>
      </c>
      <c r="M35" s="60" t="str">
        <f>IF(AND(COUNT($A35),'from RC summer'!K$6&gt;0),IFERROR(MATCH($A35,'from RC summer'!K$7:K$24,0),"dnc"),"")</f>
        <v/>
      </c>
      <c r="N35" s="60" t="str">
        <f>IF(AND(COUNT($A35),'from RC summer'!L$6&gt;0),IFERROR(MATCH($A35,'from RC summer'!L$7:L$24,0),"dnc"),"")</f>
        <v/>
      </c>
      <c r="O35" s="60" t="str">
        <f>IF(AND(COUNT($A35),'from RC summer'!M$6&gt;0),IFERROR(MATCH($A35,'from RC summer'!M$7:M$24,0),"dnc"),"")</f>
        <v/>
      </c>
      <c r="P35" s="60" t="str">
        <f>IF(AND(COUNT($A35),'from RC summer'!N$6&gt;0),IFERROR(MATCH($A35,'from RC summer'!N$7:N$24,0),"dnc"),"")</f>
        <v>dnc</v>
      </c>
      <c r="Q35" s="60" t="str">
        <f>IF(AND(COUNT($A35),'from RC summer'!O$6&gt;0),IFERROR(MATCH($A35,'from RC summer'!O$7:O$24,0),"dnc"),"")</f>
        <v>dnc</v>
      </c>
      <c r="R35" s="60" t="str">
        <f>IF(AND(COUNT($A35),'from RC summer'!P$6&gt;0),IFERROR(MATCH($A35,'from RC summer'!P$7:P$24,0),"dnc"),"")</f>
        <v/>
      </c>
      <c r="S35" s="60" t="str">
        <f>IF(AND(COUNT($A35),'from RC summer'!Q$6&gt;0),IFERROR(MATCH($A35,'from RC summer'!Q$7:Q$24,0),"dnc"),"")</f>
        <v/>
      </c>
      <c r="T35" s="60" t="str">
        <f>IF(AND(COUNT($A35),'from RC summer'!R$6&gt;0),IFERROR(MATCH($A35,'from RC summer'!R$7:R$24,0),"dnc"),"")</f>
        <v/>
      </c>
      <c r="U35" s="60" t="str">
        <f>IF(AND(COUNT($A35),'from RC summer'!S$6&gt;0),IFERROR(MATCH($A35,'from RC summer'!S$7:S$24,0),"dnc"),"")</f>
        <v/>
      </c>
      <c r="V35" t="str">
        <f t="shared" si="0"/>
        <v>Gostosa</v>
      </c>
      <c r="Y35">
        <f>Y34+1</f>
        <v>2</v>
      </c>
    </row>
    <row r="36" spans="1:25" ht="13.6" thickBot="1">
      <c r="A36" s="101">
        <v>485</v>
      </c>
      <c r="B36" s="101" t="s">
        <v>12</v>
      </c>
      <c r="C36" s="101" t="s">
        <v>223</v>
      </c>
      <c r="D36" s="60">
        <f>IF(AND(COUNT($A36),'from RC summer'!B$6&gt;0),IFERROR(MATCH($A36,'from RC summer'!B$7:B$24,0),"dnc"),"")</f>
        <v>7</v>
      </c>
      <c r="E36" s="60" t="str">
        <f>IF(AND(COUNT($A36),'from RC summer'!C$6&gt;0),IFERROR(MATCH($A36,'from RC summer'!C$7:C$24,0),"dnc"),"")</f>
        <v/>
      </c>
      <c r="F36" s="60" t="str">
        <f>IF(AND(COUNT($A36),'from RC summer'!D$6&gt;0),IFERROR(MATCH($A36,'from RC summer'!D$7:D$24,0),"dnc"),"")</f>
        <v/>
      </c>
      <c r="G36" s="60" t="str">
        <f>IF(AND(COUNT($A36),'from RC summer'!E$6&gt;0),IFERROR(MATCH($A36,'from RC summer'!E$7:E$24,0),"dnc"),"")</f>
        <v>dnc</v>
      </c>
      <c r="H36" s="60" t="str">
        <f>IF(AND(COUNT($A36),'from RC summer'!F$6&gt;0),IFERROR(MATCH($A36,'from RC summer'!F$7:F$24,0),"dnc"),"")</f>
        <v/>
      </c>
      <c r="I36" s="60" t="str">
        <f>IF(AND(COUNT($A36),'from RC summer'!G$6&gt;0),IFERROR(MATCH($A36,'from RC summer'!G$7:G$24,0),"dnc"),"")</f>
        <v/>
      </c>
      <c r="J36" s="60">
        <f>IF(AND(COUNT($A36),'from RC summer'!H$6&gt;0),IFERROR(MATCH($A36,'from RC summer'!H$7:H$24,0),"dnc"),"")</f>
        <v>1</v>
      </c>
      <c r="K36" s="60">
        <f>IF(AND(COUNT($A36),'from RC summer'!I$6&gt;0),IFERROR(MATCH($A36,'from RC summer'!I$7:I$24,0),"dnc"),"")</f>
        <v>1</v>
      </c>
      <c r="L36" s="60">
        <f>IF(AND(COUNT($A36),'from RC summer'!J$6&gt;0),IFERROR(MATCH($A36,'from RC summer'!J$7:J$24,0),"dnc"),"")</f>
        <v>2</v>
      </c>
      <c r="M36" s="60" t="str">
        <f>IF(AND(COUNT($A36),'from RC summer'!K$6&gt;0),IFERROR(MATCH($A36,'from RC summer'!K$7:K$24,0),"dnc"),"")</f>
        <v/>
      </c>
      <c r="N36" s="60" t="str">
        <f>IF(AND(COUNT($A36),'from RC summer'!L$6&gt;0),IFERROR(MATCH($A36,'from RC summer'!L$7:L$24,0),"dnc"),"")</f>
        <v/>
      </c>
      <c r="O36" s="60" t="str">
        <f>IF(AND(COUNT($A36),'from RC summer'!M$6&gt;0),IFERROR(MATCH($A36,'from RC summer'!M$7:M$24,0),"dnc"),"")</f>
        <v/>
      </c>
      <c r="P36" s="60">
        <f>IF(AND(COUNT($A36),'from RC summer'!N$6&gt;0),IFERROR(MATCH($A36,'from RC summer'!N$7:N$24,0),"dnc"),"")</f>
        <v>3</v>
      </c>
      <c r="Q36" s="60">
        <f>IF(AND(COUNT($A36),'from RC summer'!O$6&gt;0),IFERROR(MATCH($A36,'from RC summer'!O$7:O$24,0),"dnc"),"")</f>
        <v>4</v>
      </c>
      <c r="R36" s="60" t="str">
        <f>IF(AND(COUNT($A36),'from RC summer'!P$6&gt;0),IFERROR(MATCH($A36,'from RC summer'!P$7:P$24,0),"dnc"),"")</f>
        <v/>
      </c>
      <c r="S36" s="60" t="str">
        <f>IF(AND(COUNT($A36),'from RC summer'!Q$6&gt;0),IFERROR(MATCH($A36,'from RC summer'!Q$7:Q$24,0),"dnc"),"")</f>
        <v/>
      </c>
      <c r="T36" s="60" t="str">
        <f>IF(AND(COUNT($A36),'from RC summer'!R$6&gt;0),IFERROR(MATCH($A36,'from RC summer'!R$7:R$24,0),"dnc"),"")</f>
        <v/>
      </c>
      <c r="U36" s="60" t="str">
        <f>IF(AND(COUNT($A36),'from RC summer'!S$6&gt;0),IFERROR(MATCH($A36,'from RC summer'!S$7:S$24,0),"dnc"),"")</f>
        <v/>
      </c>
      <c r="V36" t="str">
        <f t="shared" si="0"/>
        <v>Argo III</v>
      </c>
      <c r="Y36">
        <f t="shared" ref="Y36:Y51" si="1">Y35+1</f>
        <v>3</v>
      </c>
    </row>
    <row r="37" spans="1:25" ht="13.6" thickBot="1">
      <c r="A37" s="101">
        <v>667</v>
      </c>
      <c r="B37" s="101" t="s">
        <v>203</v>
      </c>
      <c r="C37" s="101" t="s">
        <v>224</v>
      </c>
      <c r="D37" s="60">
        <f>IF(AND(COUNT($A37),'from RC summer'!B$6&gt;0),IFERROR(MATCH($A37,'from RC summer'!B$7:B$24,0),"dnc"),"")</f>
        <v>2</v>
      </c>
      <c r="E37" s="60" t="str">
        <f>IF(AND(COUNT($A37),'from RC summer'!C$6&gt;0),IFERROR(MATCH($A37,'from RC summer'!C$7:C$24,0),"dnc"),"")</f>
        <v/>
      </c>
      <c r="F37" s="60" t="str">
        <f>IF(AND(COUNT($A37),'from RC summer'!D$6&gt;0),IFERROR(MATCH($A37,'from RC summer'!D$7:D$24,0),"dnc"),"")</f>
        <v/>
      </c>
      <c r="G37" s="60" t="str">
        <f>IF(AND(COUNT($A37),'from RC summer'!E$6&gt;0),IFERROR(MATCH($A37,'from RC summer'!E$7:E$24,0),"dnc"),"")</f>
        <v>dnc</v>
      </c>
      <c r="H37" s="60" t="str">
        <f>IF(AND(COUNT($A37),'from RC summer'!F$6&gt;0),IFERROR(MATCH($A37,'from RC summer'!F$7:F$24,0),"dnc"),"")</f>
        <v/>
      </c>
      <c r="I37" s="60" t="str">
        <f>IF(AND(COUNT($A37),'from RC summer'!G$6&gt;0),IFERROR(MATCH($A37,'from RC summer'!G$7:G$24,0),"dnc"),"")</f>
        <v/>
      </c>
      <c r="J37" s="60">
        <f>IF(AND(COUNT($A37),'from RC summer'!H$6&gt;0),IFERROR(MATCH($A37,'from RC summer'!H$7:H$24,0),"dnc"),"")</f>
        <v>6</v>
      </c>
      <c r="K37" s="60">
        <f>IF(AND(COUNT($A37),'from RC summer'!I$6&gt;0),IFERROR(MATCH($A37,'from RC summer'!I$7:I$24,0),"dnc"),"")</f>
        <v>5</v>
      </c>
      <c r="L37" s="60">
        <f>IF(AND(COUNT($A37),'from RC summer'!J$6&gt;0),IFERROR(MATCH($A37,'from RC summer'!J$7:J$24,0),"dnc"),"")</f>
        <v>4</v>
      </c>
      <c r="M37" s="60" t="str">
        <f>IF(AND(COUNT($A37),'from RC summer'!K$6&gt;0),IFERROR(MATCH($A37,'from RC summer'!K$7:K$24,0),"dnc"),"")</f>
        <v/>
      </c>
      <c r="N37" s="60" t="str">
        <f>IF(AND(COUNT($A37),'from RC summer'!L$6&gt;0),IFERROR(MATCH($A37,'from RC summer'!L$7:L$24,0),"dnc"),"")</f>
        <v/>
      </c>
      <c r="O37" s="60" t="str">
        <f>IF(AND(COUNT($A37),'from RC summer'!M$6&gt;0),IFERROR(MATCH($A37,'from RC summer'!M$7:M$24,0),"dnc"),"")</f>
        <v/>
      </c>
      <c r="P37" s="60">
        <f>IF(AND(COUNT($A37),'from RC summer'!N$6&gt;0),IFERROR(MATCH($A37,'from RC summer'!N$7:N$24,0),"dnc"),"")</f>
        <v>4</v>
      </c>
      <c r="Q37" s="60">
        <f>IF(AND(COUNT($A37),'from RC summer'!O$6&gt;0),IFERROR(MATCH($A37,'from RC summer'!O$7:O$24,0),"dnc"),"")</f>
        <v>1</v>
      </c>
      <c r="R37" s="60" t="str">
        <f>IF(AND(COUNT($A37),'from RC summer'!P$6&gt;0),IFERROR(MATCH($A37,'from RC summer'!P$7:P$24,0),"dnc"),"")</f>
        <v/>
      </c>
      <c r="S37" s="60" t="str">
        <f>IF(AND(COUNT($A37),'from RC summer'!Q$6&gt;0),IFERROR(MATCH($A37,'from RC summer'!Q$7:Q$24,0),"dnc"),"")</f>
        <v/>
      </c>
      <c r="T37" s="60" t="str">
        <f>IF(AND(COUNT($A37),'from RC summer'!R$6&gt;0),IFERROR(MATCH($A37,'from RC summer'!R$7:R$24,0),"dnc"),"")</f>
        <v/>
      </c>
      <c r="U37" s="60" t="str">
        <f>IF(AND(COUNT($A37),'from RC summer'!S$6&gt;0),IFERROR(MATCH($A37,'from RC summer'!S$7:S$24,0),"dnc"),"")</f>
        <v/>
      </c>
      <c r="V37" t="str">
        <f t="shared" si="0"/>
        <v>Pressure</v>
      </c>
      <c r="Y37">
        <f t="shared" si="1"/>
        <v>4</v>
      </c>
    </row>
    <row r="38" spans="1:25" ht="13.6" thickBot="1">
      <c r="A38" s="101">
        <v>1325</v>
      </c>
      <c r="B38" s="101" t="s">
        <v>222</v>
      </c>
      <c r="C38" s="101" t="s">
        <v>221</v>
      </c>
      <c r="D38" s="60">
        <f>IF(AND(COUNT($A38),'from RC summer'!B$6&gt;0),IFERROR(MATCH($A38,'from RC summer'!B$7:B$24,0),"dnc"),"")</f>
        <v>11</v>
      </c>
      <c r="E38" s="60" t="str">
        <f>IF(AND(COUNT($A38),'from RC summer'!C$6&gt;0),IFERROR(MATCH($A38,'from RC summer'!C$7:C$24,0),"dnc"),"")</f>
        <v/>
      </c>
      <c r="F38" s="60" t="str">
        <f>IF(AND(COUNT($A38),'from RC summer'!D$6&gt;0),IFERROR(MATCH($A38,'from RC summer'!D$7:D$24,0),"dnc"),"")</f>
        <v/>
      </c>
      <c r="G38" s="60" t="s">
        <v>225</v>
      </c>
      <c r="H38" s="60" t="str">
        <f>IF(AND(COUNT($A38),'from RC summer'!F$6&gt;0),IFERROR(MATCH($A38,'from RC summer'!F$7:F$24,0),"dnc"),"")</f>
        <v/>
      </c>
      <c r="I38" s="60" t="str">
        <f>IF(AND(COUNT($A38),'from RC summer'!G$6&gt;0),IFERROR(MATCH($A38,'from RC summer'!G$7:G$24,0),"dnc"),"")</f>
        <v/>
      </c>
      <c r="J38" s="60">
        <f>IF(AND(COUNT($A38),'from RC summer'!H$6&gt;0),IFERROR(MATCH($A38,'from RC summer'!H$7:H$24,0),"dnc"),"")</f>
        <v>11</v>
      </c>
      <c r="K38" s="60">
        <f>IF(AND(COUNT($A38),'from RC summer'!I$6&gt;0),IFERROR(MATCH($A38,'from RC summer'!I$7:I$24,0),"dnc"),"")</f>
        <v>11</v>
      </c>
      <c r="L38" s="60">
        <f>IF(AND(COUNT($A38),'from RC summer'!J$6&gt;0),IFERROR(MATCH($A38,'from RC summer'!J$7:J$24,0),"dnc"),"")</f>
        <v>11</v>
      </c>
      <c r="M38" s="60" t="str">
        <f>IF(AND(COUNT($A38),'from RC summer'!K$6&gt;0),IFERROR(MATCH($A38,'from RC summer'!K$7:K$24,0),"dnc"),"")</f>
        <v/>
      </c>
      <c r="N38" s="60" t="str">
        <f>IF(AND(COUNT($A38),'from RC summer'!L$6&gt;0),IFERROR(MATCH($A38,'from RC summer'!L$7:L$24,0),"dnc"),"")</f>
        <v/>
      </c>
      <c r="O38" s="60" t="str">
        <f>IF(AND(COUNT($A38),'from RC summer'!M$6&gt;0),IFERROR(MATCH($A38,'from RC summer'!M$7:M$24,0),"dnc"),"")</f>
        <v/>
      </c>
      <c r="P38" s="60" t="str">
        <f>IF(AND(COUNT($A38),'from RC summer'!N$6&gt;0),IFERROR(MATCH($A38,'from RC summer'!N$7:N$24,0),"dnc"),"")</f>
        <v>dnc</v>
      </c>
      <c r="Q38" s="60" t="str">
        <f>IF(AND(COUNT($A38),'from RC summer'!O$6&gt;0),IFERROR(MATCH($A38,'from RC summer'!O$7:O$24,0),"dnc"),"")</f>
        <v>dnc</v>
      </c>
      <c r="R38" s="60" t="str">
        <f>IF(AND(COUNT($A38),'from RC summer'!P$6&gt;0),IFERROR(MATCH($A38,'from RC summer'!P$7:P$24,0),"dnc"),"")</f>
        <v/>
      </c>
      <c r="S38" s="60" t="str">
        <f>IF(AND(COUNT($A38),'from RC summer'!Q$6&gt;0),IFERROR(MATCH($A38,'from RC summer'!Q$7:Q$24,0),"dnc"),"")</f>
        <v/>
      </c>
      <c r="T38" s="60" t="str">
        <f>IF(AND(COUNT($A38),'from RC summer'!R$6&gt;0),IFERROR(MATCH($A38,'from RC summer'!R$7:R$24,0),"dnc"),"")</f>
        <v/>
      </c>
      <c r="U38" s="60" t="str">
        <f>IF(AND(COUNT($A38),'from RC summer'!S$6&gt;0),IFERROR(MATCH($A38,'from RC summer'!S$7:S$24,0),"dnc"),"")</f>
        <v/>
      </c>
      <c r="V38" t="str">
        <f t="shared" si="0"/>
        <v>Bad Dog</v>
      </c>
      <c r="Y38">
        <f t="shared" si="1"/>
        <v>5</v>
      </c>
    </row>
    <row r="39" spans="1:25" ht="13.6" thickBot="1">
      <c r="A39" s="93">
        <v>175</v>
      </c>
      <c r="B39" s="94" t="s">
        <v>10</v>
      </c>
      <c r="C39" s="95" t="s">
        <v>41</v>
      </c>
      <c r="D39" s="60">
        <f>IF(AND(COUNT($A39),'from RC summer'!B$6&gt;0),IFERROR(MATCH($A39,'from RC summer'!B$7:B$24,0),"dnc"),"")</f>
        <v>10</v>
      </c>
      <c r="E39" s="60" t="str">
        <f>IF(AND(COUNT($A39),'from RC summer'!C$6&gt;0),IFERROR(MATCH($A39,'from RC summer'!C$7:C$24,0),"dnc"),"")</f>
        <v/>
      </c>
      <c r="F39" s="60" t="str">
        <f>IF(AND(COUNT($A39),'from RC summer'!D$6&gt;0),IFERROR(MATCH($A39,'from RC summer'!D$7:D$24,0),"dnc"),"")</f>
        <v/>
      </c>
      <c r="G39" s="60">
        <f>IF(AND(COUNT($A39),'from RC summer'!E$6&gt;0),IFERROR(MATCH($A39,'from RC summer'!E$7:E$24,0),"dnc"),"")</f>
        <v>4</v>
      </c>
      <c r="H39" s="60" t="str">
        <f>IF(AND(COUNT($A39),'from RC summer'!F$6&gt;0),IFERROR(MATCH($A39,'from RC summer'!F$7:F$24,0),"dnc"),"")</f>
        <v/>
      </c>
      <c r="I39" s="60" t="str">
        <f>IF(AND(COUNT($A39),'from RC summer'!G$6&gt;0),IFERROR(MATCH($A39,'from RC summer'!G$7:G$24,0),"dnc"),"")</f>
        <v/>
      </c>
      <c r="J39" s="60" t="str">
        <f>IF(AND(COUNT($A39),'from RC summer'!H$6&gt;0),IFERROR(MATCH($A39,'from RC summer'!H$7:H$24,0),"dnc"),"")</f>
        <v>dnc</v>
      </c>
      <c r="K39" s="60" t="str">
        <f>IF(AND(COUNT($A39),'from RC summer'!I$6&gt;0),IFERROR(MATCH($A39,'from RC summer'!I$7:I$24,0),"dnc"),"")</f>
        <v>dnc</v>
      </c>
      <c r="L39" s="60" t="str">
        <f>IF(AND(COUNT($A39),'from RC summer'!J$6&gt;0),IFERROR(MATCH($A39,'from RC summer'!J$7:J$24,0),"dnc"),"")</f>
        <v>dnc</v>
      </c>
      <c r="M39" s="60" t="str">
        <f>IF(AND(COUNT($A39),'from RC summer'!K$6&gt;0),IFERROR(MATCH($A39,'from RC summer'!K$7:K$24,0),"dnc"),"")</f>
        <v/>
      </c>
      <c r="N39" s="60" t="str">
        <f>IF(AND(COUNT($A39),'from RC summer'!L$6&gt;0),IFERROR(MATCH($A39,'from RC summer'!L$7:L$24,0),"dnc"),"")</f>
        <v/>
      </c>
      <c r="O39" s="60" t="str">
        <f>IF(AND(COUNT($A39),'from RC summer'!M$6&gt;0),IFERROR(MATCH($A39,'from RC summer'!M$7:M$24,0),"dnc"),"")</f>
        <v/>
      </c>
      <c r="P39" s="60">
        <f>IF(AND(COUNT($A39),'from RC summer'!N$6&gt;0),IFERROR(MATCH($A39,'from RC summer'!N$7:N$24,0),"dnc"),"")</f>
        <v>10</v>
      </c>
      <c r="Q39" s="60">
        <f>IF(AND(COUNT($A39),'from RC summer'!O$6&gt;0),IFERROR(MATCH($A39,'from RC summer'!O$7:O$24,0),"dnc"),"")</f>
        <v>10</v>
      </c>
      <c r="R39" s="60" t="str">
        <f>IF(AND(COUNT($A39),'from RC summer'!P$6&gt;0),IFERROR(MATCH($A39,'from RC summer'!P$7:P$24,0),"dnc"),"")</f>
        <v/>
      </c>
      <c r="S39" s="60" t="str">
        <f>IF(AND(COUNT($A39),'from RC summer'!Q$6&gt;0),IFERROR(MATCH($A39,'from RC summer'!Q$7:Q$24,0),"dnc"),"")</f>
        <v/>
      </c>
      <c r="T39" s="60" t="str">
        <f>IF(AND(COUNT($A39),'from RC summer'!R$6&gt;0),IFERROR(MATCH($A39,'from RC summer'!R$7:R$24,0),"dnc"),"")</f>
        <v/>
      </c>
      <c r="U39" s="60" t="str">
        <f>IF(AND(COUNT($A39),'from RC summer'!S$6&gt;0),IFERROR(MATCH($A39,'from RC summer'!S$7:S$24,0),"dnc"),"")</f>
        <v/>
      </c>
      <c r="V39" t="str">
        <f t="shared" si="0"/>
        <v>Over the Edge</v>
      </c>
      <c r="Y39">
        <f t="shared" si="1"/>
        <v>6</v>
      </c>
    </row>
    <row r="40" spans="1:25" ht="13.6" thickBot="1">
      <c r="A40" s="101">
        <v>249</v>
      </c>
      <c r="B40" s="101" t="s">
        <v>0</v>
      </c>
      <c r="C40" s="101" t="s">
        <v>39</v>
      </c>
      <c r="D40" s="60" t="s">
        <v>225</v>
      </c>
      <c r="E40" s="60" t="str">
        <f>IF(AND(COUNT($A40),'from RC summer'!C$6&gt;0),IFERROR(MATCH($A40,'from RC summer'!C$7:C$24,0),"dnc"),"")</f>
        <v/>
      </c>
      <c r="F40" s="60" t="str">
        <f>IF(AND(COUNT($A40),'from RC summer'!D$6&gt;0),IFERROR(MATCH($A40,'from RC summer'!D$7:D$24,0),"dnc"),"")</f>
        <v/>
      </c>
      <c r="G40" s="60" t="s">
        <v>225</v>
      </c>
      <c r="H40" s="60" t="str">
        <f>IF(AND(COUNT($A40),'from RC summer'!F$6&gt;0),IFERROR(MATCH($A40,'from RC summer'!F$7:F$24,0),"dnc"),"")</f>
        <v/>
      </c>
      <c r="I40" s="60" t="str">
        <f>IF(AND(COUNT($A40),'from RC summer'!G$6&gt;0),IFERROR(MATCH($A40,'from RC summer'!G$7:G$24,0),"dnc"),"")</f>
        <v/>
      </c>
      <c r="J40" s="60">
        <f>IF(AND(COUNT($A40),'from RC summer'!H$6&gt;0),IFERROR(MATCH($A40,'from RC summer'!H$7:H$24,0),"dnc"),"")</f>
        <v>10</v>
      </c>
      <c r="K40" s="60">
        <f>IF(AND(COUNT($A40),'from RC summer'!I$6&gt;0),IFERROR(MATCH($A40,'from RC summer'!I$7:I$24,0),"dnc"),"")</f>
        <v>10</v>
      </c>
      <c r="L40" s="60">
        <f>IF(AND(COUNT($A40),'from RC summer'!J$6&gt;0),IFERROR(MATCH($A40,'from RC summer'!J$7:J$24,0),"dnc"),"")</f>
        <v>10</v>
      </c>
      <c r="M40" s="60" t="str">
        <f>IF(AND(COUNT($A40),'from RC summer'!K$6&gt;0),IFERROR(MATCH($A40,'from RC summer'!K$7:K$24,0),"dnc"),"")</f>
        <v/>
      </c>
      <c r="N40" s="60" t="str">
        <f>IF(AND(COUNT($A40),'from RC summer'!L$6&gt;0),IFERROR(MATCH($A40,'from RC summer'!L$7:L$24,0),"dnc"),"")</f>
        <v/>
      </c>
      <c r="O40" s="60" t="str">
        <f>IF(AND(COUNT($A40),'from RC summer'!M$6&gt;0),IFERROR(MATCH($A40,'from RC summer'!M$7:M$24,0),"dnc"),"")</f>
        <v/>
      </c>
      <c r="P40" s="60">
        <f>IF(AND(COUNT($A40),'from RC summer'!N$6&gt;0),IFERROR(MATCH($A40,'from RC summer'!N$7:N$24,0),"dnc"),"")</f>
        <v>9</v>
      </c>
      <c r="Q40" s="60">
        <f>IF(AND(COUNT($A40),'from RC summer'!O$6&gt;0),IFERROR(MATCH($A40,'from RC summer'!O$7:O$24,0),"dnc"),"")</f>
        <v>7</v>
      </c>
      <c r="R40" s="60" t="str">
        <f>IF(AND(COUNT($A40),'from RC summer'!P$6&gt;0),IFERROR(MATCH($A40,'from RC summer'!P$7:P$24,0),"dnc"),"")</f>
        <v/>
      </c>
      <c r="S40" s="60" t="str">
        <f>IF(AND(COUNT($A40),'from RC summer'!Q$6&gt;0),IFERROR(MATCH($A40,'from RC summer'!Q$7:Q$24,0),"dnc"),"")</f>
        <v/>
      </c>
      <c r="T40" s="60" t="str">
        <f>IF(AND(COUNT($A40),'from RC summer'!R$6&gt;0),IFERROR(MATCH($A40,'from RC summer'!R$7:R$24,0),"dnc"),"")</f>
        <v/>
      </c>
      <c r="U40" s="60" t="str">
        <f>IF(AND(COUNT($A40),'from RC summer'!S$6&gt;0),IFERROR(MATCH($A40,'from RC summer'!S$7:S$24,0),"dnc"),"")</f>
        <v/>
      </c>
      <c r="V40" t="str">
        <f t="shared" si="0"/>
        <v>Dolce</v>
      </c>
      <c r="Y40">
        <f t="shared" si="1"/>
        <v>7</v>
      </c>
    </row>
    <row r="41" spans="1:25" ht="13.6" thickBot="1">
      <c r="A41" s="101">
        <v>676</v>
      </c>
      <c r="B41" s="101" t="s">
        <v>31</v>
      </c>
      <c r="C41" s="101" t="s">
        <v>47</v>
      </c>
      <c r="D41" s="60">
        <f>IF(AND(COUNT($A41),'from RC summer'!B$6&gt;0),IFERROR(MATCH($A41,'from RC summer'!B$7:B$24,0),"dnc"),"")</f>
        <v>9</v>
      </c>
      <c r="E41" s="60" t="str">
        <f>IF(AND(COUNT($A41),'from RC summer'!C$6&gt;0),IFERROR(MATCH($A41,'from RC summer'!C$7:C$24,0),"dnc"),"")</f>
        <v/>
      </c>
      <c r="F41" s="60" t="str">
        <f>IF(AND(COUNT($A41),'from RC summer'!D$6&gt;0),IFERROR(MATCH($A41,'from RC summer'!D$7:D$24,0),"dnc"),"")</f>
        <v/>
      </c>
      <c r="G41" s="60" t="str">
        <f>IF(AND(COUNT($A41),'from RC summer'!E$6&gt;0),IFERROR(MATCH($A41,'from RC summer'!E$7:E$24,0),"dnc"),"")</f>
        <v>dnc</v>
      </c>
      <c r="H41" s="60" t="str">
        <f>IF(AND(COUNT($A41),'from RC summer'!F$6&gt;0),IFERROR(MATCH($A41,'from RC summer'!F$7:F$24,0),"dnc"),"")</f>
        <v/>
      </c>
      <c r="I41" s="60" t="str">
        <f>IF(AND(COUNT($A41),'from RC summer'!G$6&gt;0),IFERROR(MATCH($A41,'from RC summer'!G$7:G$24,0),"dnc"),"")</f>
        <v/>
      </c>
      <c r="J41" s="60">
        <f>IF(AND(COUNT($A41),'from RC summer'!H$6&gt;0),IFERROR(MATCH($A41,'from RC summer'!H$7:H$24,0),"dnc"),"")</f>
        <v>9</v>
      </c>
      <c r="K41" s="60">
        <f>IF(AND(COUNT($A41),'from RC summer'!I$6&gt;0),IFERROR(MATCH($A41,'from RC summer'!I$7:I$24,0),"dnc"),"")</f>
        <v>8</v>
      </c>
      <c r="L41" s="60">
        <f>IF(AND(COUNT($A41),'from RC summer'!J$6&gt;0),IFERROR(MATCH($A41,'from RC summer'!J$7:J$24,0),"dnc"),"")</f>
        <v>7</v>
      </c>
      <c r="M41" s="60" t="str">
        <f>IF(AND(COUNT($A41),'from RC summer'!K$6&gt;0),IFERROR(MATCH($A41,'from RC summer'!K$7:K$24,0),"dnc"),"")</f>
        <v/>
      </c>
      <c r="N41" s="60" t="str">
        <f>IF(AND(COUNT($A41),'from RC summer'!L$6&gt;0),IFERROR(MATCH($A41,'from RC summer'!L$7:L$24,0),"dnc"),"")</f>
        <v/>
      </c>
      <c r="O41" s="60" t="str">
        <f>IF(AND(COUNT($A41),'from RC summer'!M$6&gt;0),IFERROR(MATCH($A41,'from RC summer'!M$7:M$24,0),"dnc"),"")</f>
        <v/>
      </c>
      <c r="P41" s="60">
        <f>IF(AND(COUNT($A41),'from RC summer'!N$6&gt;0),IFERROR(MATCH($A41,'from RC summer'!N$7:N$24,0),"dnc"),"")</f>
        <v>6</v>
      </c>
      <c r="Q41" s="60">
        <f>IF(AND(COUNT($A41),'from RC summer'!O$6&gt;0),IFERROR(MATCH($A41,'from RC summer'!O$7:O$24,0),"dnc"),"")</f>
        <v>8</v>
      </c>
      <c r="R41" s="60" t="str">
        <f>IF(AND(COUNT($A41),'from RC summer'!P$6&gt;0),IFERROR(MATCH($A41,'from RC summer'!P$7:P$24,0),"dnc"),"")</f>
        <v/>
      </c>
      <c r="S41" s="60" t="str">
        <f>IF(AND(COUNT($A41),'from RC summer'!Q$6&gt;0),IFERROR(MATCH($A41,'from RC summer'!Q$7:Q$24,0),"dnc"),"")</f>
        <v/>
      </c>
      <c r="T41" s="60" t="str">
        <f>IF(AND(COUNT($A41),'from RC summer'!R$6&gt;0),IFERROR(MATCH($A41,'from RC summer'!R$7:R$24,0),"dnc"),"")</f>
        <v/>
      </c>
      <c r="U41" s="60" t="str">
        <f>IF(AND(COUNT($A41),'from RC summer'!S$6&gt;0),IFERROR(MATCH($A41,'from RC summer'!S$7:S$24,0),"dnc"),"")</f>
        <v/>
      </c>
      <c r="V41" t="str">
        <f t="shared" si="0"/>
        <v>Paradox</v>
      </c>
      <c r="Y41">
        <f t="shared" si="1"/>
        <v>8</v>
      </c>
    </row>
    <row r="42" spans="1:25" ht="13.6" thickBot="1">
      <c r="A42" s="101">
        <v>588</v>
      </c>
      <c r="B42" s="101" t="s">
        <v>30</v>
      </c>
      <c r="C42" s="101" t="s">
        <v>46</v>
      </c>
      <c r="D42" s="60">
        <f>IF(AND(COUNT($A42),'from RC summer'!B$6&gt;0),IFERROR(MATCH($A42,'from RC summer'!B$7:B$24,0),"dnc"),"")</f>
        <v>1</v>
      </c>
      <c r="E42" s="60" t="str">
        <f>IF(AND(COUNT($A42),'from RC summer'!C$6&gt;0),IFERROR(MATCH($A42,'from RC summer'!C$7:C$24,0),"dnc"),"")</f>
        <v/>
      </c>
      <c r="F42" s="60" t="str">
        <f>IF(AND(COUNT($A42),'from RC summer'!D$6&gt;0),IFERROR(MATCH($A42,'from RC summer'!D$7:D$24,0),"dnc"),"")</f>
        <v/>
      </c>
      <c r="G42" s="60">
        <f>IF(AND(COUNT($A42),'from RC summer'!E$6&gt;0),IFERROR(MATCH($A42,'from RC summer'!E$7:E$24,0),"dnc"),"")</f>
        <v>5</v>
      </c>
      <c r="H42" s="60" t="str">
        <f>IF(AND(COUNT($A42),'from RC summer'!F$6&gt;0),IFERROR(MATCH($A42,'from RC summer'!F$7:F$24,0),"dnc"),"")</f>
        <v/>
      </c>
      <c r="I42" s="60" t="str">
        <f>IF(AND(COUNT($A42),'from RC summer'!G$6&gt;0),IFERROR(MATCH($A42,'from RC summer'!G$7:G$24,0),"dnc"),"")</f>
        <v/>
      </c>
      <c r="J42" s="60">
        <f>IF(AND(COUNT($A42),'from RC summer'!H$6&gt;0),IFERROR(MATCH($A42,'from RC summer'!H$7:H$24,0),"dnc"),"")</f>
        <v>2</v>
      </c>
      <c r="K42" s="60">
        <f>IF(AND(COUNT($A42),'from RC summer'!I$6&gt;0),IFERROR(MATCH($A42,'from RC summer'!I$7:I$24,0),"dnc"),"")</f>
        <v>4</v>
      </c>
      <c r="L42" s="60">
        <f>IF(AND(COUNT($A42),'from RC summer'!J$6&gt;0),IFERROR(MATCH($A42,'from RC summer'!J$7:J$24,0),"dnc"),"")</f>
        <v>1</v>
      </c>
      <c r="M42" s="60" t="str">
        <f>IF(AND(COUNT($A42),'from RC summer'!K$6&gt;0),IFERROR(MATCH($A42,'from RC summer'!K$7:K$24,0),"dnc"),"")</f>
        <v/>
      </c>
      <c r="N42" s="60" t="str">
        <f>IF(AND(COUNT($A42),'from RC summer'!L$6&gt;0),IFERROR(MATCH($A42,'from RC summer'!L$7:L$24,0),"dnc"),"")</f>
        <v/>
      </c>
      <c r="O42" s="60" t="str">
        <f>IF(AND(COUNT($A42),'from RC summer'!M$6&gt;0),IFERROR(MATCH($A42,'from RC summer'!M$7:M$24,0),"dnc"),"")</f>
        <v/>
      </c>
      <c r="P42" s="60" t="str">
        <f>IF(AND(COUNT($A42),'from RC summer'!N$6&gt;0),IFERROR(MATCH($A42,'from RC summer'!N$7:N$24,0),"dnc"),"")</f>
        <v>dnc</v>
      </c>
      <c r="Q42" s="60" t="str">
        <f>IF(AND(COUNT($A42),'from RC summer'!O$6&gt;0),IFERROR(MATCH($A42,'from RC summer'!O$7:O$24,0),"dnc"),"")</f>
        <v>dnc</v>
      </c>
      <c r="R42" s="60" t="str">
        <f>IF(AND(COUNT($A42),'from RC summer'!P$6&gt;0),IFERROR(MATCH($A42,'from RC summer'!P$7:P$24,0),"dnc"),"")</f>
        <v/>
      </c>
      <c r="S42" s="60" t="str">
        <f>IF(AND(COUNT($A42),'from RC summer'!Q$6&gt;0),IFERROR(MATCH($A42,'from RC summer'!Q$7:Q$24,0),"dnc"),"")</f>
        <v/>
      </c>
      <c r="T42" s="60" t="str">
        <f>IF(AND(COUNT($A42),'from RC summer'!R$6&gt;0),IFERROR(MATCH($A42,'from RC summer'!R$7:R$24,0),"dnc"),"")</f>
        <v/>
      </c>
      <c r="U42" s="60" t="str">
        <f>IF(AND(COUNT($A42),'from RC summer'!S$6&gt;0),IFERROR(MATCH($A42,'from RC summer'!S$7:S$24,0),"dnc"),"")</f>
        <v/>
      </c>
      <c r="V42" t="str">
        <f t="shared" si="0"/>
        <v>Gallant Fox</v>
      </c>
      <c r="Y42">
        <f t="shared" si="1"/>
        <v>9</v>
      </c>
    </row>
    <row r="43" spans="1:25" ht="13.6" thickBot="1">
      <c r="A43" s="101">
        <v>591</v>
      </c>
      <c r="B43" s="101" t="s">
        <v>199</v>
      </c>
      <c r="C43" s="101" t="s">
        <v>44</v>
      </c>
      <c r="D43" s="60">
        <f>IF(AND(COUNT($A43),'from RC summer'!B$6&gt;0),IFERROR(MATCH($A43,'from RC summer'!B$7:B$24,0),"dnc"),"")</f>
        <v>4</v>
      </c>
      <c r="E43" s="60" t="str">
        <f>IF(AND(COUNT($A43),'from RC summer'!C$6&gt;0),IFERROR(MATCH($A43,'from RC summer'!C$7:C$24,0),"dnc"),"")</f>
        <v/>
      </c>
      <c r="F43" s="60" t="str">
        <f>IF(AND(COUNT($A43),'from RC summer'!D$6&gt;0),IFERROR(MATCH($A43,'from RC summer'!D$7:D$24,0),"dnc"),"")</f>
        <v/>
      </c>
      <c r="G43" s="60" t="s">
        <v>245</v>
      </c>
      <c r="H43" s="60" t="str">
        <f>IF(AND(COUNT($A43),'from RC summer'!F$6&gt;0),IFERROR(MATCH($A43,'from RC summer'!F$7:F$24,0),"dnc"),"")</f>
        <v/>
      </c>
      <c r="I43" s="60" t="str">
        <f>IF(AND(COUNT($A43),'from RC summer'!G$6&gt;0),IFERROR(MATCH($A43,'from RC summer'!G$7:G$24,0),"dnc"),"")</f>
        <v/>
      </c>
      <c r="J43" s="60">
        <f>IF(AND(COUNT($A43),'from RC summer'!H$6&gt;0),IFERROR(MATCH($A43,'from RC summer'!H$7:H$24,0),"dnc"),"")</f>
        <v>8</v>
      </c>
      <c r="K43" s="60">
        <f>IF(AND(COUNT($A43),'from RC summer'!I$6&gt;0),IFERROR(MATCH($A43,'from RC summer'!I$7:I$24,0),"dnc"),"")</f>
        <v>7</v>
      </c>
      <c r="L43" s="60">
        <f>IF(AND(COUNT($A43),'from RC summer'!J$6&gt;0),IFERROR(MATCH($A43,'from RC summer'!J$7:J$24,0),"dnc"),"")</f>
        <v>8</v>
      </c>
      <c r="M43" s="60" t="str">
        <f>IF(AND(COUNT($A43),'from RC summer'!K$6&gt;0),IFERROR(MATCH($A43,'from RC summer'!K$7:K$24,0),"dnc"),"")</f>
        <v/>
      </c>
      <c r="N43" s="60" t="str">
        <f>IF(AND(COUNT($A43),'from RC summer'!L$6&gt;0),IFERROR(MATCH($A43,'from RC summer'!L$7:L$24,0),"dnc"),"")</f>
        <v/>
      </c>
      <c r="O43" s="60" t="str">
        <f>IF(AND(COUNT($A43),'from RC summer'!M$6&gt;0),IFERROR(MATCH($A43,'from RC summer'!M$7:M$24,0),"dnc"),"")</f>
        <v/>
      </c>
      <c r="P43" s="60">
        <f>IF(AND(COUNT($A43),'from RC summer'!N$6&gt;0),IFERROR(MATCH($A43,'from RC summer'!N$7:N$24,0),"dnc"),"")</f>
        <v>7</v>
      </c>
      <c r="Q43" s="60">
        <f>IF(AND(COUNT($A43),'from RC summer'!O$6&gt;0),IFERROR(MATCH($A43,'from RC summer'!O$7:O$24,0),"dnc"),"")</f>
        <v>5</v>
      </c>
      <c r="R43" s="60" t="str">
        <f>IF(AND(COUNT($A43),'from RC summer'!P$6&gt;0),IFERROR(MATCH($A43,'from RC summer'!P$7:P$24,0),"dnc"),"")</f>
        <v/>
      </c>
      <c r="S43" s="60" t="str">
        <f>IF(AND(COUNT($A43),'from RC summer'!Q$6&gt;0),IFERROR(MATCH($A43,'from RC summer'!Q$7:Q$24,0),"dnc"),"")</f>
        <v/>
      </c>
      <c r="T43" s="60" t="str">
        <f>IF(AND(COUNT($A43),'from RC summer'!R$6&gt;0),IFERROR(MATCH($A43,'from RC summer'!R$7:R$24,0),"dnc"),"")</f>
        <v/>
      </c>
      <c r="U43" s="60" t="str">
        <f>IF(AND(COUNT($A43),'from RC summer'!S$6&gt;0),IFERROR(MATCH($A43,'from RC summer'!S$7:S$24,0),"dnc"),"")</f>
        <v/>
      </c>
      <c r="V43" t="str">
        <f t="shared" si="0"/>
        <v>Shamrock VI</v>
      </c>
      <c r="Y43">
        <f t="shared" si="1"/>
        <v>10</v>
      </c>
    </row>
    <row r="44" spans="1:25" ht="13.6" thickBot="1">
      <c r="A44" s="87">
        <v>484</v>
      </c>
      <c r="B44" s="81" t="s">
        <v>13</v>
      </c>
      <c r="C44" s="82" t="s">
        <v>94</v>
      </c>
      <c r="D44" s="60">
        <f>IF(AND(COUNT($A44),'from RC summer'!B$6&gt;0),IFERROR(MATCH($A44,'from RC summer'!B$7:B$24,0),"dnc"),"")</f>
        <v>8</v>
      </c>
      <c r="E44" s="60" t="str">
        <f>IF(AND(COUNT($A44),'from RC summer'!C$6&gt;0),IFERROR(MATCH($A44,'from RC summer'!C$7:C$24,0),"dnc"),"")</f>
        <v/>
      </c>
      <c r="F44" s="60" t="str">
        <f>IF(AND(COUNT($A44),'from RC summer'!D$6&gt;0),IFERROR(MATCH($A44,'from RC summer'!D$7:D$24,0),"dnc"),"")</f>
        <v/>
      </c>
      <c r="G44" s="60" t="s">
        <v>225</v>
      </c>
      <c r="H44" s="60" t="str">
        <f>IF(AND(COUNT($A44),'from RC summer'!F$6&gt;0),IFERROR(MATCH($A44,'from RC summer'!F$7:F$24,0),"dnc"),"")</f>
        <v/>
      </c>
      <c r="I44" s="60" t="str">
        <f>IF(AND(COUNT($A44),'from RC summer'!G$6&gt;0),IFERROR(MATCH($A44,'from RC summer'!G$7:G$24,0),"dnc"),"")</f>
        <v/>
      </c>
      <c r="J44" s="60">
        <f>IF(AND(COUNT($A44),'from RC summer'!H$6&gt;0),IFERROR(MATCH($A44,'from RC summer'!H$7:H$24,0),"dnc"),"")</f>
        <v>5</v>
      </c>
      <c r="K44" s="60">
        <f>IF(AND(COUNT($A44),'from RC summer'!I$6&gt;0),IFERROR(MATCH($A44,'from RC summer'!I$7:I$24,0),"dnc"),"")</f>
        <v>9</v>
      </c>
      <c r="L44" s="60">
        <f>IF(AND(COUNT($A44),'from RC summer'!J$6&gt;0),IFERROR(MATCH($A44,'from RC summer'!J$7:J$24,0),"dnc"),"")</f>
        <v>6</v>
      </c>
      <c r="M44" s="60" t="str">
        <f>IF(AND(COUNT($A44),'from RC summer'!K$6&gt;0),IFERROR(MATCH($A44,'from RC summer'!K$7:K$24,0),"dnc"),"")</f>
        <v/>
      </c>
      <c r="N44" s="60" t="str">
        <f>IF(AND(COUNT($A44),'from RC summer'!L$6&gt;0),IFERROR(MATCH($A44,'from RC summer'!L$7:L$24,0),"dnc"),"")</f>
        <v/>
      </c>
      <c r="O44" s="60" t="str">
        <f>IF(AND(COUNT($A44),'from RC summer'!M$6&gt;0),IFERROR(MATCH($A44,'from RC summer'!M$7:M$24,0),"dnc"),"")</f>
        <v/>
      </c>
      <c r="P44" s="60">
        <f>IF(AND(COUNT($A44),'from RC summer'!N$6&gt;0),IFERROR(MATCH($A44,'from RC summer'!N$7:N$24,0),"dnc"),"")</f>
        <v>8</v>
      </c>
      <c r="Q44" s="60">
        <f>IF(AND(COUNT($A44),'from RC summer'!O$6&gt;0),IFERROR(MATCH($A44,'from RC summer'!O$7:O$24,0),"dnc"),"")</f>
        <v>9</v>
      </c>
      <c r="R44" s="60" t="str">
        <f>IF(AND(COUNT($A44),'from RC summer'!P$6&gt;0),IFERROR(MATCH($A44,'from RC summer'!P$7:P$24,0),"dnc"),"")</f>
        <v/>
      </c>
      <c r="S44" s="60" t="str">
        <f>IF(AND(COUNT($A44),'from RC summer'!Q$6&gt;0),IFERROR(MATCH($A44,'from RC summer'!Q$7:Q$24,0),"dnc"),"")</f>
        <v/>
      </c>
      <c r="T44" s="60" t="str">
        <f>IF(AND(COUNT($A44),'from RC summer'!R$6&gt;0),IFERROR(MATCH($A44,'from RC summer'!R$7:R$24,0),"dnc"),"")</f>
        <v/>
      </c>
      <c r="U44" s="60" t="str">
        <f>IF(AND(COUNT($A44),'from RC summer'!S$6&gt;0),IFERROR(MATCH($A44,'from RC summer'!S$7:S$24,0),"dnc"),"")</f>
        <v/>
      </c>
      <c r="V44" t="str">
        <f t="shared" si="0"/>
        <v>Jolly Mon</v>
      </c>
      <c r="Y44">
        <f t="shared" si="1"/>
        <v>11</v>
      </c>
    </row>
    <row r="45" spans="1:25" ht="13.6" thickBot="1">
      <c r="A45" s="87">
        <v>82</v>
      </c>
      <c r="B45" s="81" t="s">
        <v>220</v>
      </c>
      <c r="C45" s="82" t="s">
        <v>86</v>
      </c>
      <c r="D45" s="60">
        <f>IF(AND(COUNT($A45),'from RC summer'!B$6&gt;0),IFERROR(MATCH($A45,'from RC summer'!B$7:B$24,0),"dnc"),"")</f>
        <v>5</v>
      </c>
      <c r="E45" s="60" t="str">
        <f>IF(AND(COUNT($A45),'from RC summer'!C$6&gt;0),IFERROR(MATCH($A45,'from RC summer'!C$7:C$24,0),"dnc"),"")</f>
        <v/>
      </c>
      <c r="F45" s="60" t="str">
        <f>IF(AND(COUNT($A45),'from RC summer'!D$6&gt;0),IFERROR(MATCH($A45,'from RC summer'!D$7:D$24,0),"dnc"),"")</f>
        <v/>
      </c>
      <c r="G45" s="60">
        <f>IF(AND(COUNT($A45),'from RC summer'!E$6&gt;0),IFERROR(MATCH($A45,'from RC summer'!E$7:E$24,0),"dnc"),"")</f>
        <v>1</v>
      </c>
      <c r="H45" s="60" t="str">
        <f>IF(AND(COUNT($A45),'from RC summer'!F$6&gt;0),IFERROR(MATCH($A45,'from RC summer'!F$7:F$24,0),"dnc"),"")</f>
        <v/>
      </c>
      <c r="I45" s="60" t="str">
        <f>IF(AND(COUNT($A45),'from RC summer'!G$6&gt;0),IFERROR(MATCH($A45,'from RC summer'!G$7:G$24,0),"dnc"),"")</f>
        <v/>
      </c>
      <c r="J45" s="60" t="str">
        <f>IF(AND(COUNT($A45),'from RC summer'!H$6&gt;0),IFERROR(MATCH($A45,'from RC summer'!H$7:H$24,0),"dnc"),"")</f>
        <v>dnc</v>
      </c>
      <c r="K45" s="60" t="str">
        <f>IF(AND(COUNT($A45),'from RC summer'!I$6&gt;0),IFERROR(MATCH($A45,'from RC summer'!I$7:I$24,0),"dnc"),"")</f>
        <v>dnc</v>
      </c>
      <c r="L45" s="60" t="str">
        <f>IF(AND(COUNT($A45),'from RC summer'!J$6&gt;0),IFERROR(MATCH($A45,'from RC summer'!J$7:J$24,0),"dnc"),"")</f>
        <v>dnc</v>
      </c>
      <c r="M45" s="60" t="str">
        <f>IF(AND(COUNT($A45),'from RC summer'!K$6&gt;0),IFERROR(MATCH($A45,'from RC summer'!K$7:K$24,0),"dnc"),"")</f>
        <v/>
      </c>
      <c r="N45" s="60" t="str">
        <f>IF(AND(COUNT($A45),'from RC summer'!L$6&gt;0),IFERROR(MATCH($A45,'from RC summer'!L$7:L$24,0),"dnc"),"")</f>
        <v/>
      </c>
      <c r="O45" s="60" t="str">
        <f>IF(AND(COUNT($A45),'from RC summer'!M$6&gt;0),IFERROR(MATCH($A45,'from RC summer'!M$7:M$24,0),"dnc"),"")</f>
        <v/>
      </c>
      <c r="P45" s="60">
        <f>IF(AND(COUNT($A45),'from RC summer'!N$6&gt;0),IFERROR(MATCH($A45,'from RC summer'!N$7:N$24,0),"dnc"),"")</f>
        <v>5</v>
      </c>
      <c r="Q45" s="60">
        <f>IF(AND(COUNT($A45),'from RC summer'!O$6&gt;0),IFERROR(MATCH($A45,'from RC summer'!O$7:O$24,0),"dnc"),"")</f>
        <v>6</v>
      </c>
      <c r="R45" s="60" t="str">
        <f>IF(AND(COUNT($A45),'from RC summer'!P$6&gt;0),IFERROR(MATCH($A45,'from RC summer'!P$7:P$24,0),"dnc"),"")</f>
        <v/>
      </c>
      <c r="S45" s="60" t="str">
        <f>IF(AND(COUNT($A45),'from RC summer'!Q$6&gt;0),IFERROR(MATCH($A45,'from RC summer'!Q$7:Q$24,0),"dnc"),"")</f>
        <v/>
      </c>
      <c r="T45" s="60" t="str">
        <f>IF(AND(COUNT($A45),'from RC summer'!R$6&gt;0),IFERROR(MATCH($A45,'from RC summer'!R$7:R$24,0),"dnc"),"")</f>
        <v/>
      </c>
      <c r="U45" s="60" t="str">
        <f>IF(AND(COUNT($A45),'from RC summer'!S$6&gt;0),IFERROR(MATCH($A45,'from RC summer'!S$7:S$24,0),"dnc"),"")</f>
        <v/>
      </c>
      <c r="V45" t="str">
        <f t="shared" si="0"/>
        <v>Blues Power</v>
      </c>
      <c r="Y45">
        <f t="shared" si="1"/>
        <v>12</v>
      </c>
    </row>
    <row r="46" spans="1:25" ht="13.6" thickBot="1">
      <c r="A46" s="87">
        <v>584</v>
      </c>
      <c r="B46" s="81" t="s">
        <v>198</v>
      </c>
      <c r="C46" s="82" t="s">
        <v>38</v>
      </c>
      <c r="D46" s="60" t="str">
        <f>IF(AND(COUNT($A46),'from RC summer'!B$6&gt;0),IFERROR(MATCH($A46,'from RC summer'!B$7:B$24,0),"dnc"),"")</f>
        <v>dnc</v>
      </c>
      <c r="E46" s="60" t="str">
        <f>IF(AND(COUNT($A46),'from RC summer'!C$6&gt;0),IFERROR(MATCH($A46,'from RC summer'!C$7:C$24,0),"dnc"),"")</f>
        <v/>
      </c>
      <c r="F46" s="60" t="str">
        <f>IF(AND(COUNT($A46),'from RC summer'!D$6&gt;0),IFERROR(MATCH($A46,'from RC summer'!D$7:D$24,0),"dnc"),"")</f>
        <v/>
      </c>
      <c r="G46" s="60">
        <f>IF(AND(COUNT($A46),'from RC summer'!E$6&gt;0),IFERROR(MATCH($A46,'from RC summer'!E$7:E$24,0),"dnc"),"")</f>
        <v>3</v>
      </c>
      <c r="H46" s="60" t="str">
        <f>IF(AND(COUNT($A46),'from RC summer'!F$6&gt;0),IFERROR(MATCH($A46,'from RC summer'!F$7:F$24,0),"dnc"),"")</f>
        <v/>
      </c>
      <c r="I46" s="60" t="str">
        <f>IF(AND(COUNT($A46),'from RC summer'!G$6&gt;0),IFERROR(MATCH($A46,'from RC summer'!G$7:G$24,0),"dnc"),"")</f>
        <v/>
      </c>
      <c r="J46" s="60">
        <f>IF(AND(COUNT($A46),'from RC summer'!H$6&gt;0),IFERROR(MATCH($A46,'from RC summer'!H$7:H$24,0),"dnc"),"")</f>
        <v>7</v>
      </c>
      <c r="K46" s="60">
        <f>IF(AND(COUNT($A46),'from RC summer'!I$6&gt;0),IFERROR(MATCH($A46,'from RC summer'!I$7:I$24,0),"dnc"),"")</f>
        <v>6</v>
      </c>
      <c r="L46" s="60">
        <f>IF(AND(COUNT($A46),'from RC summer'!J$6&gt;0),IFERROR(MATCH($A46,'from RC summer'!J$7:J$24,0),"dnc"),"")</f>
        <v>9</v>
      </c>
      <c r="M46" s="60" t="str">
        <f>IF(AND(COUNT($A46),'from RC summer'!K$6&gt;0),IFERROR(MATCH($A46,'from RC summer'!K$7:K$24,0),"dnc"),"")</f>
        <v/>
      </c>
      <c r="N46" s="60" t="str">
        <f>IF(AND(COUNT($A46),'from RC summer'!L$6&gt;0),IFERROR(MATCH($A46,'from RC summer'!L$7:L$24,0),"dnc"),"")</f>
        <v/>
      </c>
      <c r="O46" s="60" t="str">
        <f>IF(AND(COUNT($A46),'from RC summer'!M$6&gt;0),IFERROR(MATCH($A46,'from RC summer'!M$7:M$24,0),"dnc"),"")</f>
        <v/>
      </c>
      <c r="P46" s="60">
        <f>IF(AND(COUNT($A46),'from RC summer'!N$6&gt;0),IFERROR(MATCH($A46,'from RC summer'!N$7:N$24,0),"dnc"),"")</f>
        <v>2</v>
      </c>
      <c r="Q46" s="60">
        <f>IF(AND(COUNT($A46),'from RC summer'!O$6&gt;0),IFERROR(MATCH($A46,'from RC summer'!O$7:O$24,0),"dnc"),"")</f>
        <v>3</v>
      </c>
      <c r="R46" s="60" t="str">
        <f>IF(AND(COUNT($A46),'from RC summer'!P$6&gt;0),IFERROR(MATCH($A46,'from RC summer'!P$7:P$24,0),"dnc"),"")</f>
        <v/>
      </c>
      <c r="S46" s="60" t="str">
        <f>IF(AND(COUNT($A46),'from RC summer'!Q$6&gt;0),IFERROR(MATCH($A46,'from RC summer'!Q$7:Q$24,0),"dnc"),"")</f>
        <v/>
      </c>
      <c r="T46" s="60" t="str">
        <f>IF(AND(COUNT($A46),'from RC summer'!R$6&gt;0),IFERROR(MATCH($A46,'from RC summer'!R$7:R$24,0),"dnc"),"")</f>
        <v/>
      </c>
      <c r="U46" s="60" t="str">
        <f>IF(AND(COUNT($A46),'from RC summer'!S$6&gt;0),IFERROR(MATCH($A46,'from RC summer'!S$7:S$24,0),"dnc"),"")</f>
        <v/>
      </c>
      <c r="V46" t="str">
        <f t="shared" si="0"/>
        <v>He's Baaack!</v>
      </c>
      <c r="Y46">
        <f t="shared" si="1"/>
        <v>13</v>
      </c>
    </row>
    <row r="47" spans="1:25" ht="13.6" thickBot="1">
      <c r="A47" s="101"/>
      <c r="B47" s="101"/>
      <c r="C47" s="101"/>
      <c r="D47" s="60" t="str">
        <f>IF(AND(COUNT($A47),'from RC summer'!B$6&gt;0),IFERROR(MATCH($A47,'from RC summer'!B$7:B$24,0),"dnc"),"")</f>
        <v/>
      </c>
      <c r="E47" s="60" t="str">
        <f>IF(AND(COUNT($A47),'from RC summer'!C$6&gt;0),IFERROR(MATCH($A47,'from RC summer'!C$7:C$24,0),"dnc"),"")</f>
        <v/>
      </c>
      <c r="F47" s="60" t="str">
        <f>IF(AND(COUNT($A47),'from RC summer'!D$6&gt;0),IFERROR(MATCH($A47,'from RC summer'!D$7:D$24,0),"dnc"),"")</f>
        <v/>
      </c>
      <c r="G47" s="60" t="str">
        <f>IF(AND(COUNT($A47),'from RC summer'!E$6&gt;0),IFERROR(MATCH($A47,'from RC summer'!E$7:E$24,0),"dnc"),"")</f>
        <v/>
      </c>
      <c r="H47" s="60" t="str">
        <f>IF(AND(COUNT($A47),'from RC summer'!F$6&gt;0),IFERROR(MATCH($A47,'from RC summer'!F$7:F$24,0),"dnc"),"")</f>
        <v/>
      </c>
      <c r="I47" s="60" t="str">
        <f>IF(AND(COUNT($A47),'from RC summer'!G$6&gt;0),IFERROR(MATCH($A47,'from RC summer'!G$7:G$24,0),"dnc"),"")</f>
        <v/>
      </c>
      <c r="J47" s="60" t="str">
        <f>IF(AND(COUNT($A47),'from RC summer'!H$6&gt;0),IFERROR(MATCH($A47,'from RC summer'!H$7:H$24,0),"dnc"),"")</f>
        <v/>
      </c>
      <c r="K47" s="60" t="str">
        <f>IF(AND(COUNT($A47),'from RC summer'!I$6&gt;0),IFERROR(MATCH($A47,'from RC summer'!I$7:I$24,0),"dnc"),"")</f>
        <v/>
      </c>
      <c r="L47" s="60" t="str">
        <f>IF(AND(COUNT($A47),'from RC summer'!J$6&gt;0),IFERROR(MATCH($A47,'from RC summer'!J$7:J$24,0),"dnc"),"")</f>
        <v/>
      </c>
      <c r="M47" s="60" t="str">
        <f>IF(AND(COUNT($A47),'from RC summer'!K$6&gt;0),IFERROR(MATCH($A47,'from RC summer'!K$7:K$24,0),"dnc"),"")</f>
        <v/>
      </c>
      <c r="N47" s="60" t="str">
        <f>IF(AND(COUNT($A47),'from RC summer'!L$6&gt;0),IFERROR(MATCH($A47,'from RC summer'!L$7:L$24,0),"dnc"),"")</f>
        <v/>
      </c>
      <c r="O47" s="60" t="str">
        <f>IF(AND(COUNT($A47),'from RC summer'!M$6&gt;0),IFERROR(MATCH($A47,'from RC summer'!M$7:M$24,0),"dnc"),"")</f>
        <v/>
      </c>
      <c r="P47" s="60" t="str">
        <f>IF(AND(COUNT($A47),'from RC summer'!N$6&gt;0),IFERROR(MATCH($A47,'from RC summer'!N$7:N$24,0),"dnc"),"")</f>
        <v/>
      </c>
      <c r="Q47" s="60" t="str">
        <f>IF(AND(COUNT($A47),'from RC summer'!O$6&gt;0),IFERROR(MATCH($A47,'from RC summer'!O$7:O$24,0),"dnc"),"")</f>
        <v/>
      </c>
      <c r="R47" s="60" t="str">
        <f>IF(AND(COUNT($A47),'from RC summer'!P$6&gt;0),IFERROR(MATCH($A47,'from RC summer'!P$7:P$24,0),"dnc"),"")</f>
        <v/>
      </c>
      <c r="S47" s="60" t="str">
        <f>IF(AND(COUNT($A47),'from RC summer'!Q$6&gt;0),IFERROR(MATCH($A47,'from RC summer'!Q$7:Q$24,0),"dnc"),"")</f>
        <v/>
      </c>
      <c r="T47" s="60" t="str">
        <f>IF(AND(COUNT($A47),'from RC summer'!R$6&gt;0),IFERROR(MATCH($A47,'from RC summer'!R$7:R$24,0),"dnc"),"")</f>
        <v/>
      </c>
      <c r="U47" s="60" t="str">
        <f>IF(AND(COUNT($A47),'from RC summer'!S$6&gt;0),IFERROR(MATCH($A47,'from RC summer'!S$7:S$24,0),"dnc"),"")</f>
        <v/>
      </c>
      <c r="V47" t="str">
        <f t="shared" si="0"/>
        <v/>
      </c>
      <c r="Y47">
        <f t="shared" si="1"/>
        <v>14</v>
      </c>
    </row>
    <row r="48" spans="1:25" ht="13.6" thickBot="1">
      <c r="A48" s="101"/>
      <c r="B48" s="101"/>
      <c r="C48" s="101"/>
      <c r="D48" s="60" t="str">
        <f>IF(AND(COUNT($A48),'from RC summer'!B$6&gt;0),IFERROR(MATCH($A48,'from RC summer'!B$7:B$24,0),"dnc"),"")</f>
        <v/>
      </c>
      <c r="E48" s="60" t="str">
        <f>IF(AND(COUNT($A48),'from RC summer'!C$6&gt;0),IFERROR(MATCH($A48,'from RC summer'!C$7:C$24,0),"dnc"),"")</f>
        <v/>
      </c>
      <c r="F48" s="60" t="str">
        <f>IF(AND(COUNT($A48),'from RC summer'!D$6&gt;0),IFERROR(MATCH($A48,'from RC summer'!D$7:D$24,0),"dnc"),"")</f>
        <v/>
      </c>
      <c r="G48" s="60" t="str">
        <f>IF(AND(COUNT($A48),'from RC summer'!E$6&gt;0),IFERROR(MATCH($A48,'from RC summer'!E$7:E$24,0),"dnc"),"")</f>
        <v/>
      </c>
      <c r="H48" s="60" t="str">
        <f>IF(AND(COUNT($A48),'from RC summer'!F$6&gt;0),IFERROR(MATCH($A48,'from RC summer'!F$7:F$24,0),"dnc"),"")</f>
        <v/>
      </c>
      <c r="I48" s="60" t="str">
        <f>IF(AND(COUNT($A48),'from RC summer'!G$6&gt;0),IFERROR(MATCH($A48,'from RC summer'!G$7:G$24,0),"dnc"),"")</f>
        <v/>
      </c>
      <c r="J48" s="60" t="str">
        <f>IF(AND(COUNT($A48),'from RC summer'!H$6&gt;0),IFERROR(MATCH($A48,'from RC summer'!H$7:H$24,0),"dnc"),"")</f>
        <v/>
      </c>
      <c r="K48" s="60" t="str">
        <f>IF(AND(COUNT($A48),'from RC summer'!I$6&gt;0),IFERROR(MATCH($A48,'from RC summer'!I$7:I$24,0),"dnc"),"")</f>
        <v/>
      </c>
      <c r="L48" s="60" t="str">
        <f>IF(AND(COUNT($A48),'from RC summer'!J$6&gt;0),IFERROR(MATCH($A48,'from RC summer'!J$7:J$24,0),"dnc"),"")</f>
        <v/>
      </c>
      <c r="M48" s="60" t="str">
        <f>IF(AND(COUNT($A48),'from RC summer'!K$6&gt;0),IFERROR(MATCH($A48,'from RC summer'!K$7:K$24,0),"dnc"),"")</f>
        <v/>
      </c>
      <c r="N48" s="60" t="str">
        <f>IF(AND(COUNT($A48),'from RC summer'!L$6&gt;0),IFERROR(MATCH($A48,'from RC summer'!L$7:L$24,0),"dnc"),"")</f>
        <v/>
      </c>
      <c r="O48" s="60" t="str">
        <f>IF(AND(COUNT($A48),'from RC summer'!M$6&gt;0),IFERROR(MATCH($A48,'from RC summer'!M$7:M$24,0),"dnc"),"")</f>
        <v/>
      </c>
      <c r="P48" s="60" t="str">
        <f>IF(AND(COUNT($A48),'from RC summer'!N$6&gt;0),IFERROR(MATCH($A48,'from RC summer'!N$7:N$24,0),"dnc"),"")</f>
        <v/>
      </c>
      <c r="Q48" s="60" t="str">
        <f>IF(AND(COUNT($A48),'from RC summer'!O$6&gt;0),IFERROR(MATCH($A48,'from RC summer'!O$7:O$24,0),"dnc"),"")</f>
        <v/>
      </c>
      <c r="R48" s="60" t="str">
        <f>IF(AND(COUNT($A48),'from RC summer'!P$6&gt;0),IFERROR(MATCH($A48,'from RC summer'!P$7:P$24,0),"dnc"),"")</f>
        <v/>
      </c>
      <c r="S48" s="60" t="str">
        <f>IF(AND(COUNT($A48),'from RC summer'!Q$6&gt;0),IFERROR(MATCH($A48,'from RC summer'!Q$7:Q$24,0),"dnc"),"")</f>
        <v/>
      </c>
      <c r="T48" s="60" t="str">
        <f>IF(AND(COUNT($A48),'from RC summer'!R$6&gt;0),IFERROR(MATCH($A48,'from RC summer'!R$7:R$24,0),"dnc"),"")</f>
        <v/>
      </c>
      <c r="U48" s="60" t="str">
        <f>IF(AND(COUNT($A48),'from RC summer'!S$6&gt;0),IFERROR(MATCH($A48,'from RC summer'!S$7:S$24,0),"dnc"),"")</f>
        <v/>
      </c>
      <c r="V48" t="str">
        <f t="shared" si="0"/>
        <v/>
      </c>
      <c r="Y48">
        <f t="shared" si="1"/>
        <v>15</v>
      </c>
    </row>
    <row r="49" spans="1:49" ht="13.6" thickBot="1">
      <c r="A49" s="101"/>
      <c r="B49" s="101"/>
      <c r="C49" s="101"/>
      <c r="D49" s="60" t="str">
        <f>IF(AND(COUNT($A49),'from RC summer'!B$6&gt;0),IFERROR(MATCH($A49,'from RC summer'!B$7:B$24,0),"dnc"),"")</f>
        <v/>
      </c>
      <c r="E49" s="60" t="str">
        <f>IF(AND(COUNT($A49),'from RC summer'!C$6&gt;0),IFERROR(MATCH($A49,'from RC summer'!C$7:C$24,0),"dnc"),"")</f>
        <v/>
      </c>
      <c r="F49" s="60" t="str">
        <f>IF(AND(COUNT($A49),'from RC summer'!D$6&gt;0),IFERROR(MATCH($A49,'from RC summer'!D$7:D$24,0),"dnc"),"")</f>
        <v/>
      </c>
      <c r="G49" s="60" t="str">
        <f>IF(AND(COUNT($A49),'from RC summer'!E$6&gt;0),IFERROR(MATCH($A49,'from RC summer'!E$7:E$24,0),"dnc"),"")</f>
        <v/>
      </c>
      <c r="H49" s="60" t="str">
        <f>IF(AND(COUNT($A49),'from RC summer'!F$6&gt;0),IFERROR(MATCH($A49,'from RC summer'!F$7:F$24,0),"dnc"),"")</f>
        <v/>
      </c>
      <c r="I49" s="60" t="str">
        <f>IF(AND(COUNT($A49),'from RC summer'!G$6&gt;0),IFERROR(MATCH($A49,'from RC summer'!G$7:G$24,0),"dnc"),"")</f>
        <v/>
      </c>
      <c r="J49" s="60" t="str">
        <f>IF(AND(COUNT($A49),'from RC summer'!H$6&gt;0),IFERROR(MATCH($A49,'from RC summer'!H$7:H$24,0),"dnc"),"")</f>
        <v/>
      </c>
      <c r="K49" s="60" t="str">
        <f>IF(AND(COUNT($A49),'from RC summer'!I$6&gt;0),IFERROR(MATCH($A49,'from RC summer'!I$7:I$24,0),"dnc"),"")</f>
        <v/>
      </c>
      <c r="L49" s="60" t="str">
        <f>IF(AND(COUNT($A49),'from RC summer'!J$6&gt;0),IFERROR(MATCH($A49,'from RC summer'!J$7:J$24,0),"dnc"),"")</f>
        <v/>
      </c>
      <c r="M49" s="60" t="str">
        <f>IF(AND(COUNT($A49),'from RC summer'!K$6&gt;0),IFERROR(MATCH($A49,'from RC summer'!K$7:K$24,0),"dnc"),"")</f>
        <v/>
      </c>
      <c r="N49" s="60" t="str">
        <f>IF(AND(COUNT($A49),'from RC summer'!L$6&gt;0),IFERROR(MATCH($A49,'from RC summer'!L$7:L$24,0),"dnc"),"")</f>
        <v/>
      </c>
      <c r="O49" s="60" t="str">
        <f>IF(AND(COUNT($A49),'from RC summer'!M$6&gt;0),IFERROR(MATCH($A49,'from RC summer'!M$7:M$24,0),"dnc"),"")</f>
        <v/>
      </c>
      <c r="P49" s="60" t="str">
        <f>IF(AND(COUNT($A49),'from RC summer'!N$6&gt;0),IFERROR(MATCH($A49,'from RC summer'!N$7:N$24,0),"dnc"),"")</f>
        <v/>
      </c>
      <c r="Q49" s="60" t="str">
        <f>IF(AND(COUNT($A49),'from RC summer'!O$6&gt;0),IFERROR(MATCH($A49,'from RC summer'!O$7:O$24,0),"dnc"),"")</f>
        <v/>
      </c>
      <c r="R49" s="60" t="str">
        <f>IF(AND(COUNT($A49),'from RC summer'!P$6&gt;0),IFERROR(MATCH($A49,'from RC summer'!P$7:P$24,0),"dnc"),"")</f>
        <v/>
      </c>
      <c r="S49" s="60" t="str">
        <f>IF(AND(COUNT($A49),'from RC summer'!Q$6&gt;0),IFERROR(MATCH($A49,'from RC summer'!Q$7:Q$24,0),"dnc"),"")</f>
        <v/>
      </c>
      <c r="T49" s="60" t="str">
        <f>IF(AND(COUNT($A49),'from RC summer'!R$6&gt;0),IFERROR(MATCH($A49,'from RC summer'!R$7:R$24,0),"dnc"),"")</f>
        <v/>
      </c>
      <c r="U49" s="60" t="str">
        <f>IF(AND(COUNT($A49),'from RC summer'!S$6&gt;0),IFERROR(MATCH($A49,'from RC summer'!S$7:S$24,0),"dnc"),"")</f>
        <v/>
      </c>
      <c r="V49" t="str">
        <f t="shared" si="0"/>
        <v/>
      </c>
      <c r="Y49">
        <f t="shared" si="1"/>
        <v>16</v>
      </c>
    </row>
    <row r="50" spans="1:49" ht="13.6" thickBot="1">
      <c r="A50" s="101"/>
      <c r="B50" s="101"/>
      <c r="C50" s="101"/>
      <c r="D50" s="60" t="str">
        <f>IF(AND(COUNT($A50),'from RC summer'!B$6&gt;0),IFERROR(MATCH($A50,'from RC summer'!B$7:B$24,0),"dnc"),"")</f>
        <v/>
      </c>
      <c r="E50" s="60" t="str">
        <f>IF(AND(COUNT($A50),'from RC summer'!C$6&gt;0),IFERROR(MATCH($A50,'from RC summer'!C$7:C$24,0),"dnc"),"")</f>
        <v/>
      </c>
      <c r="F50" s="60" t="str">
        <f>IF(AND(COUNT($A50),'from RC summer'!D$6&gt;0),IFERROR(MATCH($A50,'from RC summer'!D$7:D$24,0),"dnc"),"")</f>
        <v/>
      </c>
      <c r="G50" s="60" t="str">
        <f>IF(AND(COUNT($A50),'from RC summer'!E$6&gt;0),IFERROR(MATCH($A50,'from RC summer'!E$7:E$24,0),"dnc"),"")</f>
        <v/>
      </c>
      <c r="H50" s="60" t="str">
        <f>IF(AND(COUNT($A50),'from RC summer'!F$6&gt;0),IFERROR(MATCH($A50,'from RC summer'!F$7:F$24,0),"dnc"),"")</f>
        <v/>
      </c>
      <c r="I50" s="60" t="str">
        <f>IF(AND(COUNT($A50),'from RC summer'!G$6&gt;0),IFERROR(MATCH($A50,'from RC summer'!G$7:G$24,0),"dnc"),"")</f>
        <v/>
      </c>
      <c r="J50" s="60" t="str">
        <f>IF(AND(COUNT($A50),'from RC summer'!H$6&gt;0),IFERROR(MATCH($A50,'from RC summer'!H$7:H$24,0),"dnc"),"")</f>
        <v/>
      </c>
      <c r="K50" s="60" t="str">
        <f>IF(AND(COUNT($A50),'from RC summer'!I$6&gt;0),IFERROR(MATCH($A50,'from RC summer'!I$7:I$24,0),"dnc"),"")</f>
        <v/>
      </c>
      <c r="L50" s="60" t="str">
        <f>IF(AND(COUNT($A50),'from RC summer'!J$6&gt;0),IFERROR(MATCH($A50,'from RC summer'!J$7:J$24,0),"dnc"),"")</f>
        <v/>
      </c>
      <c r="M50" s="60" t="str">
        <f>IF(AND(COUNT($A50),'from RC summer'!K$6&gt;0),IFERROR(MATCH($A50,'from RC summer'!K$7:K$24,0),"dnc"),"")</f>
        <v/>
      </c>
      <c r="N50" s="60" t="str">
        <f>IF(AND(COUNT($A50),'from RC summer'!L$6&gt;0),IFERROR(MATCH($A50,'from RC summer'!L$7:L$24,0),"dnc"),"")</f>
        <v/>
      </c>
      <c r="O50" s="60" t="str">
        <f>IF(AND(COUNT($A50),'from RC summer'!M$6&gt;0),IFERROR(MATCH($A50,'from RC summer'!M$7:M$24,0),"dnc"),"")</f>
        <v/>
      </c>
      <c r="P50" s="60" t="str">
        <f>IF(AND(COUNT($A50),'from RC summer'!N$6&gt;0),IFERROR(MATCH($A50,'from RC summer'!N$7:N$24,0),"dnc"),"")</f>
        <v/>
      </c>
      <c r="Q50" s="60" t="str">
        <f>IF(AND(COUNT($A50),'from RC summer'!O$6&gt;0),IFERROR(MATCH($A50,'from RC summer'!O$7:O$24,0),"dnc"),"")</f>
        <v/>
      </c>
      <c r="R50" s="60" t="str">
        <f>IF(AND(COUNT($A50),'from RC summer'!P$6&gt;0),IFERROR(MATCH($A50,'from RC summer'!P$7:P$24,0),"dnc"),"")</f>
        <v/>
      </c>
      <c r="S50" s="60" t="str">
        <f>IF(AND(COUNT($A50),'from RC summer'!Q$6&gt;0),IFERROR(MATCH($A50,'from RC summer'!Q$7:Q$24,0),"dnc"),"")</f>
        <v/>
      </c>
      <c r="T50" s="60" t="str">
        <f>IF(AND(COUNT($A50),'from RC summer'!R$6&gt;0),IFERROR(MATCH($A50,'from RC summer'!R$7:R$24,0),"dnc"),"")</f>
        <v/>
      </c>
      <c r="U50" s="60" t="str">
        <f>IF(AND(COUNT($A50),'from RC summer'!S$6&gt;0),IFERROR(MATCH($A50,'from RC summer'!S$7:S$24,0),"dnc"),"")</f>
        <v/>
      </c>
      <c r="V50" t="str">
        <f t="shared" si="0"/>
        <v/>
      </c>
      <c r="Y50">
        <f t="shared" si="1"/>
        <v>17</v>
      </c>
    </row>
    <row r="51" spans="1:49" ht="13.6" thickBot="1">
      <c r="A51" s="101"/>
      <c r="B51" s="101"/>
      <c r="C51" s="101"/>
      <c r="D51" s="60" t="str">
        <f>IF(AND(COUNT($A51),'from RC summer'!B$6&gt;0),IFERROR(MATCH($A51,'from RC summer'!B$7:B$24,0),"dnc"),"")</f>
        <v/>
      </c>
      <c r="E51" s="60" t="str">
        <f>IF(AND(COUNT($A51),'from RC summer'!C$6&gt;0),IFERROR(MATCH($A51,'from RC summer'!C$7:C$24,0),"dnc"),"")</f>
        <v/>
      </c>
      <c r="F51" s="60" t="str">
        <f>IF(AND(COUNT($A51),'from RC summer'!D$6&gt;0),IFERROR(MATCH($A51,'from RC summer'!D$7:D$24,0),"dnc"),"")</f>
        <v/>
      </c>
      <c r="G51" s="60" t="str">
        <f>IF(AND(COUNT($A51),'from RC summer'!E$6&gt;0),IFERROR(MATCH($A51,'from RC summer'!E$7:E$24,0),"dnc"),"")</f>
        <v/>
      </c>
      <c r="H51" s="60" t="str">
        <f>IF(AND(COUNT($A51),'from RC summer'!F$6&gt;0),IFERROR(MATCH($A51,'from RC summer'!F$7:F$24,0),"dnc"),"")</f>
        <v/>
      </c>
      <c r="I51" s="60" t="str">
        <f>IF(AND(COUNT($A51),'from RC summer'!G$6&gt;0),IFERROR(MATCH($A51,'from RC summer'!G$7:G$24,0),"dnc"),"")</f>
        <v/>
      </c>
      <c r="J51" s="60" t="str">
        <f>IF(AND(COUNT($A51),'from RC summer'!H$6&gt;0),IFERROR(MATCH($A51,'from RC summer'!H$7:H$24,0),"dnc"),"")</f>
        <v/>
      </c>
      <c r="K51" s="60" t="str">
        <f>IF(AND(COUNT($A51),'from RC summer'!I$6&gt;0),IFERROR(MATCH($A51,'from RC summer'!I$7:I$24,0),"dnc"),"")</f>
        <v/>
      </c>
      <c r="L51" s="60" t="str">
        <f>IF(AND(COUNT($A51),'from RC summer'!J$6&gt;0),IFERROR(MATCH($A51,'from RC summer'!J$7:J$24,0),"dnc"),"")</f>
        <v/>
      </c>
      <c r="M51" s="60" t="str">
        <f>IF(AND(COUNT($A51),'from RC summer'!K$6&gt;0),IFERROR(MATCH($A51,'from RC summer'!K$7:K$24,0),"dnc"),"")</f>
        <v/>
      </c>
      <c r="N51" s="60" t="str">
        <f>IF(AND(COUNT($A51),'from RC summer'!L$6&gt;0),IFERROR(MATCH($A51,'from RC summer'!L$7:L$24,0),"dnc"),"")</f>
        <v/>
      </c>
      <c r="O51" s="60" t="str">
        <f>IF(AND(COUNT($A51),'from RC summer'!M$6&gt;0),IFERROR(MATCH($A51,'from RC summer'!M$7:M$24,0),"dnc"),"")</f>
        <v/>
      </c>
      <c r="P51" s="60" t="str">
        <f>IF(AND(COUNT($A51),'from RC summer'!N$6&gt;0),IFERROR(MATCH($A51,'from RC summer'!N$7:N$24,0),"dnc"),"")</f>
        <v/>
      </c>
      <c r="Q51" s="60" t="str">
        <f>IF(AND(COUNT($A51),'from RC summer'!O$6&gt;0),IFERROR(MATCH($A51,'from RC summer'!O$7:O$24,0),"dnc"),"")</f>
        <v/>
      </c>
      <c r="R51" s="60" t="str">
        <f>IF(AND(COUNT($A51),'from RC summer'!P$6&gt;0),IFERROR(MATCH($A51,'from RC summer'!P$7:P$24,0),"dnc"),"")</f>
        <v/>
      </c>
      <c r="S51" s="60" t="str">
        <f>IF(AND(COUNT($A51),'from RC summer'!Q$6&gt;0),IFERROR(MATCH($A51,'from RC summer'!Q$7:Q$24,0),"dnc"),"")</f>
        <v/>
      </c>
      <c r="T51" s="60" t="str">
        <f>IF(AND(COUNT($A51),'from RC summer'!R$6&gt;0),IFERROR(MATCH($A51,'from RC summer'!R$7:R$24,0),"dnc"),"")</f>
        <v/>
      </c>
      <c r="U51" s="60" t="str">
        <f>IF(AND(COUNT($A51),'from RC summer'!S$6&gt;0),IFERROR(MATCH($A51,'from RC summer'!S$7:S$24,0),"dnc"),"")</f>
        <v/>
      </c>
      <c r="V51" t="str">
        <f t="shared" si="0"/>
        <v/>
      </c>
      <c r="Y51">
        <f t="shared" si="1"/>
        <v>18</v>
      </c>
    </row>
    <row r="52" spans="1:49" ht="13.6" thickBot="1">
      <c r="A52" s="101"/>
      <c r="B52" s="101"/>
      <c r="C52" s="101"/>
      <c r="D52" s="60" t="str">
        <f>IF(AND(COUNT($A52),'from RC summer'!B$6&gt;0),IFERROR(MATCH($A52,'from RC summer'!B$7:B$24,0),"dnc"),"")</f>
        <v/>
      </c>
      <c r="E52" s="60" t="str">
        <f>IF(AND(COUNT($A52),'from RC summer'!C$6&gt;0),IFERROR(MATCH($A52,'from RC summer'!C$7:C$24,0),"dnc"),"")</f>
        <v/>
      </c>
      <c r="F52" s="60" t="str">
        <f>IF(AND(COUNT($A52),'from RC summer'!D$6&gt;0),IFERROR(MATCH($A52,'from RC summer'!D$7:D$24,0),"dnc"),"")</f>
        <v/>
      </c>
      <c r="G52" s="60" t="str">
        <f>IF(AND(COUNT($A52),'from RC summer'!E$6&gt;0),IFERROR(MATCH($A52,'from RC summer'!E$7:E$24,0),"dnc"),"")</f>
        <v/>
      </c>
      <c r="H52" s="60" t="str">
        <f>IF(AND(COUNT($A52),'from RC summer'!F$6&gt;0),IFERROR(MATCH($A52,'from RC summer'!F$7:F$24,0),"dnc"),"")</f>
        <v/>
      </c>
      <c r="I52" s="60" t="str">
        <f>IF(AND(COUNT($A52),'from RC summer'!G$6&gt;0),IFERROR(MATCH($A52,'from RC summer'!G$7:G$24,0),"dnc"),"")</f>
        <v/>
      </c>
      <c r="J52" s="60" t="str">
        <f>IF(AND(COUNT($A52),'from RC summer'!H$6&gt;0),IFERROR(MATCH($A52,'from RC summer'!H$7:H$24,0),"dnc"),"")</f>
        <v/>
      </c>
      <c r="K52" s="60" t="str">
        <f>IF(AND(COUNT($A52),'from RC summer'!I$6&gt;0),IFERROR(MATCH($A52,'from RC summer'!I$7:I$24,0),"dnc"),"")</f>
        <v/>
      </c>
      <c r="L52" s="60" t="str">
        <f>IF(AND(COUNT($A52),'from RC summer'!J$6&gt;0),IFERROR(MATCH($A52,'from RC summer'!J$7:J$24,0),"dnc"),"")</f>
        <v/>
      </c>
      <c r="M52" s="60" t="str">
        <f>IF(AND(COUNT($A52),'from RC summer'!K$6&gt;0),IFERROR(MATCH($A52,'from RC summer'!K$7:K$24,0),"dnc"),"")</f>
        <v/>
      </c>
      <c r="N52" s="60" t="str">
        <f>IF(AND(COUNT($A52),'from RC summer'!L$6&gt;0),IFERROR(MATCH($A52,'from RC summer'!L$7:L$24,0),"dnc"),"")</f>
        <v/>
      </c>
      <c r="O52" s="60" t="str">
        <f>IF(AND(COUNT($A52),'from RC summer'!M$6&gt;0),IFERROR(MATCH($A52,'from RC summer'!M$7:M$24,0),"dnc"),"")</f>
        <v/>
      </c>
      <c r="P52" s="60" t="str">
        <f>IF(AND(COUNT($A52),'from RC summer'!N$6&gt;0),IFERROR(MATCH($A52,'from RC summer'!N$7:N$24,0),"dnc"),"")</f>
        <v/>
      </c>
      <c r="Q52" s="60" t="str">
        <f>IF(AND(COUNT($A52),'from RC summer'!O$6&gt;0),IFERROR(MATCH($A52,'from RC summer'!O$7:O$24,0),"dnc"),"")</f>
        <v/>
      </c>
      <c r="R52" s="60" t="str">
        <f>IF(AND(COUNT($A52),'from RC summer'!P$6&gt;0),IFERROR(MATCH($A52,'from RC summer'!P$7:P$24,0),"dnc"),"")</f>
        <v/>
      </c>
      <c r="S52" s="60" t="str">
        <f>IF(AND(COUNT($A52),'from RC summer'!Q$6&gt;0),IFERROR(MATCH($A52,'from RC summer'!Q$7:Q$24,0),"dnc"),"")</f>
        <v/>
      </c>
      <c r="T52" s="60" t="str">
        <f>IF(AND(COUNT($A52),'from RC summer'!R$6&gt;0),IFERROR(MATCH($A52,'from RC summer'!R$7:R$24,0),"dnc"),"")</f>
        <v/>
      </c>
      <c r="U52" s="60" t="str">
        <f>IF(AND(COUNT($A52),'from RC summer'!S$6&gt;0),IFERROR(MATCH($A52,'from RC summer'!S$7:S$24,0),"dnc"),"")</f>
        <v/>
      </c>
      <c r="V52" t="str">
        <f t="shared" si="0"/>
        <v/>
      </c>
      <c r="W52" t="str">
        <f>IF(B52=0,"",B52)</f>
        <v/>
      </c>
    </row>
    <row r="53" spans="1:49" ht="13.6" thickBot="1">
      <c r="A53" s="101"/>
      <c r="B53" s="101"/>
      <c r="C53" s="101"/>
      <c r="D53" s="60" t="str">
        <f>IF(AND(COUNT($A53),'from RC summer'!B$6&gt;0),IFERROR(MATCH($A53,'from RC summer'!B$7:B$24,0),"dnc"),"")</f>
        <v/>
      </c>
      <c r="E53" s="60" t="str">
        <f>IF(AND(COUNT($A53),'from RC summer'!C$6&gt;0),IFERROR(MATCH($A53,'from RC summer'!C$7:C$24,0),"dnc"),"")</f>
        <v/>
      </c>
      <c r="F53" s="60" t="str">
        <f>IF(AND(COUNT($A53),'from RC summer'!D$6&gt;0),IFERROR(MATCH($A53,'from RC summer'!D$7:D$24,0),"dnc"),"")</f>
        <v/>
      </c>
      <c r="G53" s="60" t="str">
        <f>IF(AND(COUNT($A53),'from RC summer'!E$6&gt;0),IFERROR(MATCH($A53,'from RC summer'!E$7:E$24,0),"dnc"),"")</f>
        <v/>
      </c>
      <c r="H53" s="60" t="str">
        <f>IF(AND(COUNT($A53),'from RC summer'!F$6&gt;0),IFERROR(MATCH($A53,'from RC summer'!F$7:F$24,0),"dnc"),"")</f>
        <v/>
      </c>
      <c r="I53" s="60" t="str">
        <f>IF(AND(COUNT($A53),'from RC summer'!G$6&gt;0),IFERROR(MATCH($A53,'from RC summer'!G$7:G$24,0),"dnc"),"")</f>
        <v/>
      </c>
      <c r="J53" s="60" t="str">
        <f>IF(AND(COUNT($A53),'from RC summer'!H$6&gt;0),IFERROR(MATCH($A53,'from RC summer'!H$7:H$24,0),"dnc"),"")</f>
        <v/>
      </c>
      <c r="K53" s="60" t="str">
        <f>IF(AND(COUNT($A53),'from RC summer'!I$6&gt;0),IFERROR(MATCH($A53,'from RC summer'!I$7:I$24,0),"dnc"),"")</f>
        <v/>
      </c>
      <c r="L53" s="60" t="str">
        <f>IF(AND(COUNT($A53),'from RC summer'!J$6&gt;0),IFERROR(MATCH($A53,'from RC summer'!J$7:J$24,0),"dnc"),"")</f>
        <v/>
      </c>
      <c r="M53" s="60" t="str">
        <f>IF(AND(COUNT($A53),'from RC summer'!K$6&gt;0),IFERROR(MATCH($A53,'from RC summer'!K$7:K$24,0),"dnc"),"")</f>
        <v/>
      </c>
      <c r="N53" s="60" t="str">
        <f>IF(AND(COUNT($A53),'from RC summer'!L$6&gt;0),IFERROR(MATCH($A53,'from RC summer'!L$7:L$24,0),"dnc"),"")</f>
        <v/>
      </c>
      <c r="O53" s="60" t="str">
        <f>IF(AND(COUNT($A53),'from RC summer'!M$6&gt;0),IFERROR(MATCH($A53,'from RC summer'!M$7:M$24,0),"dnc"),"")</f>
        <v/>
      </c>
      <c r="P53" s="60" t="str">
        <f>IF(AND(COUNT($A53),'from RC summer'!N$6&gt;0),IFERROR(MATCH($A53,'from RC summer'!N$7:N$24,0),"dnc"),"")</f>
        <v/>
      </c>
      <c r="Q53" s="60" t="str">
        <f>IF(AND(COUNT($A53),'from RC summer'!O$6&gt;0),IFERROR(MATCH($A53,'from RC summer'!O$7:O$24,0),"dnc"),"")</f>
        <v/>
      </c>
      <c r="R53" s="60" t="str">
        <f>IF(AND(COUNT($A53),'from RC summer'!P$6&gt;0),IFERROR(MATCH($A53,'from RC summer'!P$7:P$24,0),"dnc"),"")</f>
        <v/>
      </c>
      <c r="S53" s="60" t="str">
        <f>IF(AND(COUNT($A53),'from RC summer'!Q$6&gt;0),IFERROR(MATCH($A53,'from RC summer'!Q$7:Q$24,0),"dnc"),"")</f>
        <v/>
      </c>
      <c r="T53" s="60" t="str">
        <f>IF(AND(COUNT($A53),'from RC summer'!R$6&gt;0),IFERROR(MATCH($A53,'from RC summer'!R$7:R$24,0),"dnc"),"")</f>
        <v/>
      </c>
      <c r="U53" s="60" t="str">
        <f>IF(AND(COUNT($A53),'from RC summer'!S$6&gt;0),IFERROR(MATCH($A53,'from RC summer'!S$7:S$24,0),"dnc"),"")</f>
        <v/>
      </c>
    </row>
    <row r="54" spans="1:49" ht="13.6" thickBot="1">
      <c r="A54" s="101"/>
      <c r="B54" s="101"/>
      <c r="C54" s="101"/>
      <c r="D54" s="60" t="str">
        <f>IF(AND(COUNT($A54),'from RC summer'!B$6&gt;0),IFERROR(MATCH($A54,'from RC summer'!B$7:B$24,0),"dnc"),"")</f>
        <v/>
      </c>
      <c r="E54" s="60" t="str">
        <f>IF(AND(COUNT($A54),'from RC summer'!C$6&gt;0),IFERROR(MATCH($A54,'from RC summer'!C$7:C$24,0),"dnc"),"")</f>
        <v/>
      </c>
      <c r="F54" s="60" t="str">
        <f>IF(AND(COUNT($A54),'from RC summer'!D$6&gt;0),IFERROR(MATCH($A54,'from RC summer'!D$7:D$24,0),"dnc"),"")</f>
        <v/>
      </c>
      <c r="G54" s="60" t="str">
        <f>IF(AND(COUNT($A54),'from RC summer'!E$6&gt;0),IFERROR(MATCH($A54,'from RC summer'!E$7:E$24,0),"dnc"),"")</f>
        <v/>
      </c>
      <c r="H54" s="60" t="str">
        <f>IF(AND(COUNT($A54),'from RC summer'!F$6&gt;0),IFERROR(MATCH($A54,'from RC summer'!F$7:F$24,0),"dnc"),"")</f>
        <v/>
      </c>
      <c r="I54" s="60" t="str">
        <f>IF(AND(COUNT($A54),'from RC summer'!G$6&gt;0),IFERROR(MATCH($A54,'from RC summer'!G$7:G$24,0),"dnc"),"")</f>
        <v/>
      </c>
      <c r="J54" s="60" t="str">
        <f>IF(AND(COUNT($A54),'from RC summer'!H$6&gt;0),IFERROR(MATCH($A54,'from RC summer'!H$7:H$24,0),"dnc"),"")</f>
        <v/>
      </c>
      <c r="K54" s="60" t="str">
        <f>IF(AND(COUNT($A54),'from RC summer'!I$6&gt;0),IFERROR(MATCH($A54,'from RC summer'!I$7:I$24,0),"dnc"),"")</f>
        <v/>
      </c>
      <c r="L54" s="60" t="str">
        <f>IF(AND(COUNT($A54),'from RC summer'!J$6&gt;0),IFERROR(MATCH($A54,'from RC summer'!J$7:J$24,0),"dnc"),"")</f>
        <v/>
      </c>
      <c r="M54" s="60" t="str">
        <f>IF(AND(COUNT($A54),'from RC summer'!K$6&gt;0),IFERROR(MATCH($A54,'from RC summer'!K$7:K$24,0),"dnc"),"")</f>
        <v/>
      </c>
      <c r="N54" s="60" t="str">
        <f>IF(AND(COUNT($A54),'from RC summer'!L$6&gt;0),IFERROR(MATCH($A54,'from RC summer'!L$7:L$24,0),"dnc"),"")</f>
        <v/>
      </c>
      <c r="O54" s="60" t="str">
        <f>IF(AND(COUNT($A54),'from RC summer'!M$6&gt;0),IFERROR(MATCH($A54,'from RC summer'!M$7:M$24,0),"dnc"),"")</f>
        <v/>
      </c>
      <c r="P54" s="60" t="str">
        <f>IF(AND(COUNT($A54),'from RC summer'!N$6&gt;0),IFERROR(MATCH($A54,'from RC summer'!N$7:N$24,0),"dnc"),"")</f>
        <v/>
      </c>
      <c r="Q54" s="60" t="str">
        <f>IF(AND(COUNT($A54),'from RC summer'!O$6&gt;0),IFERROR(MATCH($A54,'from RC summer'!O$7:O$24,0),"dnc"),"")</f>
        <v/>
      </c>
      <c r="R54" s="60" t="str">
        <f>IF(AND(COUNT($A54),'from RC summer'!P$6&gt;0),IFERROR(MATCH($A54,'from RC summer'!P$7:P$24,0),"dnc"),"")</f>
        <v/>
      </c>
      <c r="S54" s="60" t="str">
        <f>IF(AND(COUNT($A54),'from RC summer'!Q$6&gt;0),IFERROR(MATCH($A54,'from RC summer'!Q$7:Q$24,0),"dnc"),"")</f>
        <v/>
      </c>
      <c r="T54" s="60" t="str">
        <f>IF(AND(COUNT($A54),'from RC summer'!R$6&gt;0),IFERROR(MATCH($A54,'from RC summer'!R$7:R$24,0),"dnc"),"")</f>
        <v/>
      </c>
      <c r="U54" s="60" t="str">
        <f>IF(AND(COUNT($A54),'from RC summer'!S$6&gt;0),IFERROR(MATCH($A54,'from RC summer'!S$7:S$24,0),"dnc"),"")</f>
        <v/>
      </c>
    </row>
    <row r="55" spans="1:49" ht="13.6" thickBot="1">
      <c r="A55" s="101"/>
      <c r="B55" s="101"/>
      <c r="C55" s="101"/>
      <c r="D55" s="60" t="str">
        <f>IF(AND(COUNT($A55),'from RC summer'!B$6&gt;0),IFERROR(MATCH($A55,'from RC summer'!B$7:B$24,0),"dnc"),"")</f>
        <v/>
      </c>
      <c r="E55" s="60" t="str">
        <f>IF(AND(COUNT($A55),'from RC summer'!C$6&gt;0),IFERROR(MATCH($A55,'from RC summer'!C$7:C$24,0),"dnc"),"")</f>
        <v/>
      </c>
      <c r="F55" s="60" t="str">
        <f>IF(AND(COUNT($A55),'from RC summer'!D$6&gt;0),IFERROR(MATCH($A55,'from RC summer'!D$7:D$24,0),"dnc"),"")</f>
        <v/>
      </c>
      <c r="G55" s="60" t="str">
        <f>IF(AND(COUNT($A55),'from RC summer'!E$6&gt;0),IFERROR(MATCH($A55,'from RC summer'!E$7:E$24,0),"dnc"),"")</f>
        <v/>
      </c>
      <c r="H55" s="60" t="str">
        <f>IF(AND(COUNT($A55),'from RC summer'!F$6&gt;0),IFERROR(MATCH($A55,'from RC summer'!F$7:F$24,0),"dnc"),"")</f>
        <v/>
      </c>
      <c r="I55" s="60" t="str">
        <f>IF(AND(COUNT($A55),'from RC summer'!G$6&gt;0),IFERROR(MATCH($A55,'from RC summer'!G$7:G$24,0),"dnc"),"")</f>
        <v/>
      </c>
      <c r="J55" s="60" t="str">
        <f>IF(AND(COUNT($A55),'from RC summer'!H$6&gt;0),IFERROR(MATCH($A55,'from RC summer'!H$7:H$24,0),"dnc"),"")</f>
        <v/>
      </c>
      <c r="K55" s="60" t="str">
        <f>IF(AND(COUNT($A55),'from RC summer'!I$6&gt;0),IFERROR(MATCH($A55,'from RC summer'!I$7:I$24,0),"dnc"),"")</f>
        <v/>
      </c>
      <c r="L55" s="60" t="str">
        <f>IF(AND(COUNT($A55),'from RC summer'!J$6&gt;0),IFERROR(MATCH($A55,'from RC summer'!J$7:J$24,0),"dnc"),"")</f>
        <v/>
      </c>
      <c r="M55" s="60" t="str">
        <f>IF(AND(COUNT($A55),'from RC summer'!K$6&gt;0),IFERROR(MATCH($A55,'from RC summer'!K$7:K$24,0),"dnc"),"")</f>
        <v/>
      </c>
      <c r="N55" s="60" t="str">
        <f>IF(AND(COUNT($A55),'from RC summer'!L$6&gt;0),IFERROR(MATCH($A55,'from RC summer'!L$7:L$24,0),"dnc"),"")</f>
        <v/>
      </c>
      <c r="O55" s="60" t="str">
        <f>IF(AND(COUNT($A55),'from RC summer'!M$6&gt;0),IFERROR(MATCH($A55,'from RC summer'!M$7:M$24,0),"dnc"),"")</f>
        <v/>
      </c>
      <c r="P55" s="60" t="str">
        <f>IF(AND(COUNT($A55),'from RC summer'!N$6&gt;0),IFERROR(MATCH($A55,'from RC summer'!N$7:N$24,0),"dnc"),"")</f>
        <v/>
      </c>
      <c r="Q55" s="60" t="str">
        <f>IF(AND(COUNT($A55),'from RC summer'!O$6&gt;0),IFERROR(MATCH($A55,'from RC summer'!O$7:O$24,0),"dnc"),"")</f>
        <v/>
      </c>
      <c r="R55" s="60" t="str">
        <f>IF(AND(COUNT($A55),'from RC summer'!P$6&gt;0),IFERROR(MATCH($A55,'from RC summer'!P$7:P$24,0),"dnc"),"")</f>
        <v/>
      </c>
      <c r="S55" s="60" t="str">
        <f>IF(AND(COUNT($A55),'from RC summer'!Q$6&gt;0),IFERROR(MATCH($A55,'from RC summer'!Q$7:Q$24,0),"dnc"),"")</f>
        <v/>
      </c>
      <c r="T55" s="60" t="str">
        <f>IF(AND(COUNT($A55),'from RC summer'!R$6&gt;0),IFERROR(MATCH($A55,'from RC summer'!R$7:R$24,0),"dnc"),"")</f>
        <v/>
      </c>
      <c r="U55" s="60" t="str">
        <f>IF(AND(COUNT($A55),'from RC summer'!S$6&gt;0),IFERROR(MATCH($A55,'from RC summer'!S$7:S$24,0),"dnc"),"")</f>
        <v/>
      </c>
      <c r="AB55" t="s">
        <v>77</v>
      </c>
      <c r="AC55" s="39">
        <f>MATCH(Races_Sailed,$D63:$U63,0)</f>
        <v>14</v>
      </c>
    </row>
    <row r="56" spans="1:49" ht="13.6" thickBot="1">
      <c r="A56" s="101"/>
      <c r="B56" s="101"/>
      <c r="C56" s="101"/>
      <c r="D56" s="60" t="str">
        <f>IF(AND(COUNT($A56),'from RC summer'!B$6&gt;0),IFERROR(MATCH($A56,'from RC summer'!B$7:B$24,0),"dnc"),"")</f>
        <v/>
      </c>
      <c r="E56" s="60" t="str">
        <f>IF(AND(COUNT($A56),'from RC summer'!C$6&gt;0),IFERROR(MATCH($A56,'from RC summer'!C$7:C$24,0),"dnc"),"")</f>
        <v/>
      </c>
      <c r="F56" s="60" t="str">
        <f>IF(AND(COUNT($A56),'from RC summer'!D$6&gt;0),IFERROR(MATCH($A56,'from RC summer'!D$7:D$24,0),"dnc"),"")</f>
        <v/>
      </c>
      <c r="G56" s="60" t="str">
        <f>IF(AND(COUNT($A56),'from RC summer'!E$6&gt;0),IFERROR(MATCH($A56,'from RC summer'!E$7:E$24,0),"dnc"),"")</f>
        <v/>
      </c>
      <c r="H56" s="60" t="str">
        <f>IF(AND(COUNT($A56),'from RC summer'!F$6&gt;0),IFERROR(MATCH($A56,'from RC summer'!F$7:F$24,0),"dnc"),"")</f>
        <v/>
      </c>
      <c r="I56" s="60" t="str">
        <f>IF(AND(COUNT($A56),'from RC summer'!G$6&gt;0),IFERROR(MATCH($A56,'from RC summer'!G$7:G$24,0),"dnc"),"")</f>
        <v/>
      </c>
      <c r="J56" s="60" t="str">
        <f>IF(AND(COUNT($A56),'from RC summer'!H$6&gt;0),IFERROR(MATCH($A56,'from RC summer'!H$7:H$24,0),"dnc"),"")</f>
        <v/>
      </c>
      <c r="K56" s="60" t="str">
        <f>IF(AND(COUNT($A56),'from RC summer'!I$6&gt;0),IFERROR(MATCH($A56,'from RC summer'!I$7:I$24,0),"dnc"),"")</f>
        <v/>
      </c>
      <c r="L56" s="60" t="str">
        <f>IF(AND(COUNT($A56),'from RC summer'!J$6&gt;0),IFERROR(MATCH($A56,'from RC summer'!J$7:J$24,0),"dnc"),"")</f>
        <v/>
      </c>
      <c r="M56" s="60" t="str">
        <f>IF(AND(COUNT($A56),'from RC summer'!K$6&gt;0),IFERROR(MATCH($A56,'from RC summer'!K$7:K$24,0),"dnc"),"")</f>
        <v/>
      </c>
      <c r="N56" s="60" t="str">
        <f>IF(AND(COUNT($A56),'from RC summer'!L$6&gt;0),IFERROR(MATCH($A56,'from RC summer'!L$7:L$24,0),"dnc"),"")</f>
        <v/>
      </c>
      <c r="O56" s="60" t="str">
        <f>IF(AND(COUNT($A56),'from RC summer'!M$6&gt;0),IFERROR(MATCH($A56,'from RC summer'!M$7:M$24,0),"dnc"),"")</f>
        <v/>
      </c>
      <c r="P56" s="60" t="str">
        <f>IF(AND(COUNT($A56),'from RC summer'!N$6&gt;0),IFERROR(MATCH($A56,'from RC summer'!N$7:N$24,0),"dnc"),"")</f>
        <v/>
      </c>
      <c r="Q56" s="60" t="str">
        <f>IF(AND(COUNT($A56),'from RC summer'!O$6&gt;0),IFERROR(MATCH($A56,'from RC summer'!O$7:O$24,0),"dnc"),"")</f>
        <v/>
      </c>
      <c r="R56" s="60" t="str">
        <f>IF(AND(COUNT($A56),'from RC summer'!P$6&gt;0),IFERROR(MATCH($A56,'from RC summer'!P$7:P$24,0),"dnc"),"")</f>
        <v/>
      </c>
      <c r="S56" s="60" t="str">
        <f>IF(AND(COUNT($A56),'from RC summer'!Q$6&gt;0),IFERROR(MATCH($A56,'from RC summer'!Q$7:Q$24,0),"dnc"),"")</f>
        <v/>
      </c>
      <c r="T56" s="60" t="str">
        <f>IF(AND(COUNT($A56),'from RC summer'!R$6&gt;0),IFERROR(MATCH($A56,'from RC summer'!R$7:R$24,0),"dnc"),"")</f>
        <v/>
      </c>
      <c r="U56" s="60" t="str">
        <f>IF(AND(COUNT($A56),'from RC summer'!S$6&gt;0),IFERROR(MATCH($A56,'from RC summer'!S$7:S$24,0),"dnc"),"")</f>
        <v/>
      </c>
      <c r="AB56" t="s">
        <v>78</v>
      </c>
      <c r="AC56" s="39">
        <f>IF(Races_Sailed = 1, 1,MATCH(Races_Sailed-1,$D63:$U63,0))</f>
        <v>13</v>
      </c>
      <c r="AD56" s="206" t="s">
        <v>216</v>
      </c>
    </row>
    <row r="57" spans="1:49" ht="13.6" thickBot="1">
      <c r="A57" s="101"/>
      <c r="B57" s="101"/>
      <c r="C57" s="101"/>
      <c r="D57" s="60" t="str">
        <f>IF(AND(COUNT($A57),'from RC summer'!B$6&gt;0),IFERROR(MATCH($A57,'from RC summer'!B$7:B$24,0),"dnc"),"")</f>
        <v/>
      </c>
      <c r="E57" s="60" t="str">
        <f>IF(AND(COUNT($A57),'from RC summer'!C$6&gt;0),IFERROR(MATCH($A57,'from RC summer'!C$7:C$24,0),"dnc"),"")</f>
        <v/>
      </c>
      <c r="F57" s="60" t="str">
        <f>IF(AND(COUNT($A57),'from RC summer'!D$6&gt;0),IFERROR(MATCH($A57,'from RC summer'!D$7:D$24,0),"dnc"),"")</f>
        <v/>
      </c>
      <c r="G57" s="60" t="str">
        <f>IF(AND(COUNT($A57),'from RC summer'!E$6&gt;0),IFERROR(MATCH($A57,'from RC summer'!E$7:E$24,0),"dnc"),"")</f>
        <v/>
      </c>
      <c r="H57" s="60" t="str">
        <f>IF(AND(COUNT($A57),'from RC summer'!F$6&gt;0),IFERROR(MATCH($A57,'from RC summer'!F$7:F$24,0),"dnc"),"")</f>
        <v/>
      </c>
      <c r="I57" s="60" t="str">
        <f>IF(AND(COUNT($A57),'from RC summer'!G$6&gt;0),IFERROR(MATCH($A57,'from RC summer'!G$7:G$24,0),"dnc"),"")</f>
        <v/>
      </c>
      <c r="J57" s="60" t="str">
        <f>IF(AND(COUNT($A57),'from RC summer'!H$6&gt;0),IFERROR(MATCH($A57,'from RC summer'!H$7:H$24,0),"dnc"),"")</f>
        <v/>
      </c>
      <c r="K57" s="60" t="str">
        <f>IF(AND(COUNT($A57),'from RC summer'!I$6&gt;0),IFERROR(MATCH($A57,'from RC summer'!I$7:I$24,0),"dnc"),"")</f>
        <v/>
      </c>
      <c r="L57" s="60" t="str">
        <f>IF(AND(COUNT($A57),'from RC summer'!J$6&gt;0),IFERROR(MATCH($A57,'from RC summer'!J$7:J$24,0),"dnc"),"")</f>
        <v/>
      </c>
      <c r="M57" s="60" t="str">
        <f>IF(AND(COUNT($A57),'from RC summer'!K$6&gt;0),IFERROR(MATCH($A57,'from RC summer'!K$7:K$24,0),"dnc"),"")</f>
        <v/>
      </c>
      <c r="N57" s="60" t="str">
        <f>IF(AND(COUNT($A57),'from RC summer'!L$6&gt;0),IFERROR(MATCH($A57,'from RC summer'!L$7:L$24,0),"dnc"),"")</f>
        <v/>
      </c>
      <c r="O57" s="60" t="str">
        <f>IF(AND(COUNT($A57),'from RC summer'!M$6&gt;0),IFERROR(MATCH($A57,'from RC summer'!M$7:M$24,0),"dnc"),"")</f>
        <v/>
      </c>
      <c r="P57" s="60" t="str">
        <f>IF(AND(COUNT($A57),'from RC summer'!N$6&gt;0),IFERROR(MATCH($A57,'from RC summer'!N$7:N$24,0),"dnc"),"")</f>
        <v/>
      </c>
      <c r="Q57" s="60" t="str">
        <f>IF(AND(COUNT($A57),'from RC summer'!O$6&gt;0),IFERROR(MATCH($A57,'from RC summer'!O$7:O$24,0),"dnc"),"")</f>
        <v/>
      </c>
      <c r="R57" s="60" t="str">
        <f>IF(AND(COUNT($A57),'from RC summer'!P$6&gt;0),IFERROR(MATCH($A57,'from RC summer'!P$7:P$24,0),"dnc"),"")</f>
        <v/>
      </c>
      <c r="S57" s="60" t="str">
        <f>IF(AND(COUNT($A57),'from RC summer'!Q$6&gt;0),IFERROR(MATCH($A57,'from RC summer'!Q$7:Q$24,0),"dnc"),"")</f>
        <v/>
      </c>
      <c r="T57" s="60" t="str">
        <f>IF(AND(COUNT($A57),'from RC summer'!R$6&gt;0),IFERROR(MATCH($A57,'from RC summer'!R$7:R$24,0),"dnc"),"")</f>
        <v/>
      </c>
      <c r="U57" s="60" t="str">
        <f>IF(AND(COUNT($A57),'from RC summer'!S$6&gt;0),IFERROR(MATCH($A57,'from RC summer'!S$7:S$24,0),"dnc"),"")</f>
        <v/>
      </c>
      <c r="AB57" t="s">
        <v>79</v>
      </c>
      <c r="AC57" s="58">
        <f>COUNT($W$67:$W$91)</f>
        <v>13</v>
      </c>
    </row>
    <row r="58" spans="1:49">
      <c r="A58" s="101"/>
      <c r="B58" s="101"/>
      <c r="C58" s="101"/>
      <c r="D58" s="60" t="str">
        <f>IF(AND(COUNT($A58),'from RC summer'!B$6&gt;0),IFERROR(MATCH($A58,'from RC summer'!B$7:B$24,0),"dnc"),"")</f>
        <v/>
      </c>
      <c r="E58" s="60" t="str">
        <f>IF(AND(COUNT($A58),'from RC summer'!C$6&gt;0),IFERROR(MATCH($A58,'from RC summer'!C$7:C$24,0),"dnc"),"")</f>
        <v/>
      </c>
      <c r="F58" s="60" t="str">
        <f>IF(AND(COUNT($A58),'from RC summer'!D$6&gt;0),IFERROR(MATCH($A58,'from RC summer'!D$7:D$24,0),"dnc"),"")</f>
        <v/>
      </c>
      <c r="G58" s="60" t="str">
        <f>IF(AND(COUNT($A58),'from RC summer'!E$6&gt;0),IFERROR(MATCH($A58,'from RC summer'!E$7:E$24,0),"dnc"),"")</f>
        <v/>
      </c>
      <c r="H58" s="60" t="str">
        <f>IF(AND(COUNT($A58),'from RC summer'!F$6&gt;0),IFERROR(MATCH($A58,'from RC summer'!F$7:F$24,0),"dnc"),"")</f>
        <v/>
      </c>
      <c r="I58" s="60" t="str">
        <f>IF(AND(COUNT($A58),'from RC summer'!G$6&gt;0),IFERROR(MATCH($A58,'from RC summer'!G$7:G$24,0),"dnc"),"")</f>
        <v/>
      </c>
      <c r="J58" s="60" t="str">
        <f>IF(AND(COUNT($A58),'from RC summer'!H$6&gt;0),IFERROR(MATCH($A58,'from RC summer'!H$7:H$24,0),"dnc"),"")</f>
        <v/>
      </c>
      <c r="K58" s="60" t="str">
        <f>IF(AND(COUNT($A58),'from RC summer'!I$6&gt;0),IFERROR(MATCH($A58,'from RC summer'!I$7:I$24,0),"dnc"),"")</f>
        <v/>
      </c>
      <c r="L58" s="60" t="str">
        <f>IF(AND(COUNT($A58),'from RC summer'!J$6&gt;0),IFERROR(MATCH($A58,'from RC summer'!J$7:J$24,0),"dnc"),"")</f>
        <v/>
      </c>
      <c r="M58" s="60" t="str">
        <f>IF(AND(COUNT($A58),'from RC summer'!K$6&gt;0),IFERROR(MATCH($A58,'from RC summer'!K$7:K$24,0),"dnc"),"")</f>
        <v/>
      </c>
      <c r="N58" s="60" t="str">
        <f>IF(AND(COUNT($A58),'from RC summer'!L$6&gt;0),IFERROR(MATCH($A58,'from RC summer'!L$7:L$24,0),"dnc"),"")</f>
        <v/>
      </c>
      <c r="O58" s="60" t="str">
        <f>IF(AND(COUNT($A58),'from RC summer'!M$6&gt;0),IFERROR(MATCH($A58,'from RC summer'!M$7:M$24,0),"dnc"),"")</f>
        <v/>
      </c>
      <c r="P58" s="60" t="str">
        <f>IF(AND(COUNT($A58),'from RC summer'!N$6&gt;0),IFERROR(MATCH($A58,'from RC summer'!N$7:N$24,0),"dnc"),"")</f>
        <v/>
      </c>
      <c r="Q58" s="60" t="str">
        <f>IF(AND(COUNT($A58),'from RC summer'!O$6&gt;0),IFERROR(MATCH($A58,'from RC summer'!O$7:O$24,0),"dnc"),"")</f>
        <v/>
      </c>
      <c r="R58" s="60" t="str">
        <f>IF(AND(COUNT($A58),'from RC summer'!P$6&gt;0),IFERROR(MATCH($A58,'from RC summer'!P$7:P$24,0),"dnc"),"")</f>
        <v/>
      </c>
      <c r="S58" s="60" t="str">
        <f>IF(AND(COUNT($A58),'from RC summer'!Q$6&gt;0),IFERROR(MATCH($A58,'from RC summer'!Q$7:Q$24,0),"dnc"),"")</f>
        <v/>
      </c>
      <c r="T58" s="60" t="str">
        <f>IF(AND(COUNT($A58),'from RC summer'!R$6&gt;0),IFERROR(MATCH($A58,'from RC summer'!R$7:R$24,0),"dnc"),"")</f>
        <v/>
      </c>
      <c r="U58" s="60" t="str">
        <f>IF(AND(COUNT($A58),'from RC summer'!S$6&gt;0),IFERROR(MATCH($A58,'from RC summer'!S$7:S$24,0),"dnc"),"")</f>
        <v/>
      </c>
      <c r="V58" t="str">
        <f>IF(B58=0,"",B58)</f>
        <v/>
      </c>
      <c r="W58" t="str">
        <f>IF(B58=0,"",B58)</f>
        <v/>
      </c>
    </row>
    <row r="59" spans="1:49">
      <c r="B59" s="8" t="s">
        <v>28</v>
      </c>
      <c r="S59" s="1"/>
      <c r="T59" s="1"/>
      <c r="U59" s="1"/>
      <c r="V59" s="1"/>
      <c r="W59" s="2"/>
    </row>
    <row r="60" spans="1:49">
      <c r="C60" s="8" t="s">
        <v>80</v>
      </c>
      <c r="D60" s="196">
        <f>COUNTA(D34:D58)-COUNTBLANK(D34:D58)-COUNTIF(D34:D58,"dnc")</f>
        <v>12</v>
      </c>
      <c r="E60" s="196">
        <f>COUNTA(E34:E58)-COUNTBLANK(E34:E58)-COUNTIF(E34:E58,"dnc")</f>
        <v>0</v>
      </c>
      <c r="F60" s="196">
        <f t="shared" ref="F60:U60" si="2">COUNTA(F34:F58)-COUNTBLANK(F34:F58)-COUNTIF(F34:F58,"dnc")</f>
        <v>0</v>
      </c>
      <c r="G60" s="196">
        <f t="shared" si="2"/>
        <v>10</v>
      </c>
      <c r="H60" s="196">
        <f t="shared" si="2"/>
        <v>0</v>
      </c>
      <c r="I60" s="196">
        <f t="shared" si="2"/>
        <v>0</v>
      </c>
      <c r="J60" s="196">
        <f t="shared" si="2"/>
        <v>11</v>
      </c>
      <c r="K60" s="196">
        <f t="shared" si="2"/>
        <v>11</v>
      </c>
      <c r="L60" s="196">
        <f>COUNTA(L34:L58)-COUNTBLANK(L34:L58)-COUNTIF(L34:L58,"dnc")</f>
        <v>11</v>
      </c>
      <c r="M60" s="196">
        <f t="shared" si="2"/>
        <v>0</v>
      </c>
      <c r="N60" s="196">
        <f t="shared" si="2"/>
        <v>0</v>
      </c>
      <c r="O60" s="196">
        <f t="shared" si="2"/>
        <v>0</v>
      </c>
      <c r="P60" s="196">
        <f t="shared" si="2"/>
        <v>10</v>
      </c>
      <c r="Q60" s="196">
        <f t="shared" si="2"/>
        <v>10</v>
      </c>
      <c r="R60" s="196">
        <f t="shared" si="2"/>
        <v>0</v>
      </c>
      <c r="S60" s="196">
        <f t="shared" si="2"/>
        <v>0</v>
      </c>
      <c r="T60" s="196">
        <f t="shared" si="2"/>
        <v>0</v>
      </c>
      <c r="U60" s="196">
        <f t="shared" si="2"/>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s="230" customFormat="1">
      <c r="A61" s="1"/>
      <c r="C61" s="8" t="s">
        <v>207</v>
      </c>
      <c r="D61" s="5">
        <f>COUNT(D34:D58)</f>
        <v>11</v>
      </c>
      <c r="E61" s="5">
        <f t="shared" ref="E61:U61" si="3">COUNT(E34:E58)</f>
        <v>0</v>
      </c>
      <c r="F61" s="5">
        <f t="shared" si="3"/>
        <v>0</v>
      </c>
      <c r="G61" s="5">
        <f>COUNT(G34:G58)+COUNTIF(G34:G58,"dsq")</f>
        <v>6</v>
      </c>
      <c r="H61" s="5">
        <f t="shared" si="3"/>
        <v>0</v>
      </c>
      <c r="I61" s="5">
        <f t="shared" si="3"/>
        <v>0</v>
      </c>
      <c r="J61" s="5">
        <f t="shared" si="3"/>
        <v>11</v>
      </c>
      <c r="K61" s="5">
        <f t="shared" si="3"/>
        <v>11</v>
      </c>
      <c r="L61" s="5">
        <f t="shared" si="3"/>
        <v>11</v>
      </c>
      <c r="M61" s="5">
        <f t="shared" si="3"/>
        <v>0</v>
      </c>
      <c r="N61" s="5">
        <f t="shared" si="3"/>
        <v>0</v>
      </c>
      <c r="O61" s="5">
        <f t="shared" si="3"/>
        <v>0</v>
      </c>
      <c r="P61" s="5">
        <f t="shared" si="3"/>
        <v>10</v>
      </c>
      <c r="Q61" s="5">
        <f t="shared" si="3"/>
        <v>10</v>
      </c>
      <c r="R61" s="5">
        <f t="shared" si="3"/>
        <v>0</v>
      </c>
      <c r="S61" s="5">
        <f t="shared" si="3"/>
        <v>0</v>
      </c>
      <c r="T61" s="5">
        <f t="shared" si="3"/>
        <v>0</v>
      </c>
      <c r="U61" s="5">
        <f t="shared" si="3"/>
        <v>0</v>
      </c>
      <c r="V61" s="5">
        <f>COUNTA(V34:V58)-COUNTIF(V34:V58,"dnc")-COUNTIF(V34:V58,"ocs")-COUNTIF(V34:V58,"dns")-COUNTIF(V34:V58,"dnf")-COUNTIF(V34:V58,"tlx")</f>
        <v>20</v>
      </c>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s="230" customFormat="1">
      <c r="A62" s="1"/>
      <c r="C62" s="8" t="s">
        <v>227</v>
      </c>
      <c r="D62" s="5">
        <f>COUNT(D34:D58)+COUNTIF(D34:D58,"dsq")+COUNTIF(D34:D58,"dnf")+COUNTIF(D34:D58,"tlx")+COUNTIF(D34:D58,"raf")+COUNTIF(D34:D58,"ocs")</f>
        <v>12</v>
      </c>
      <c r="E62" s="5">
        <f t="shared" ref="E62:U62" si="4">COUNT(E34:E58)+COUNTIF(E34:E58,"dsq")+COUNTIF(E34:E58,"dnf")+COUNTIF(E34:E58,"tlx")+COUNTIF(E34:E58,"raf")+COUNTIF(E34:E58,"ocs")</f>
        <v>0</v>
      </c>
      <c r="F62" s="5">
        <f t="shared" si="4"/>
        <v>0</v>
      </c>
      <c r="G62" s="5">
        <f t="shared" si="4"/>
        <v>10</v>
      </c>
      <c r="H62" s="5">
        <f t="shared" si="4"/>
        <v>0</v>
      </c>
      <c r="I62" s="5">
        <f t="shared" si="4"/>
        <v>0</v>
      </c>
      <c r="J62" s="5">
        <f t="shared" si="4"/>
        <v>11</v>
      </c>
      <c r="K62" s="5">
        <f t="shared" si="4"/>
        <v>11</v>
      </c>
      <c r="L62" s="5">
        <f t="shared" si="4"/>
        <v>11</v>
      </c>
      <c r="M62" s="5">
        <f t="shared" si="4"/>
        <v>0</v>
      </c>
      <c r="N62" s="5">
        <f t="shared" si="4"/>
        <v>0</v>
      </c>
      <c r="O62" s="5">
        <f t="shared" si="4"/>
        <v>0</v>
      </c>
      <c r="P62" s="5">
        <f t="shared" si="4"/>
        <v>10</v>
      </c>
      <c r="Q62" s="5">
        <f t="shared" si="4"/>
        <v>10</v>
      </c>
      <c r="R62" s="5">
        <f t="shared" si="4"/>
        <v>0</v>
      </c>
      <c r="S62" s="5">
        <f t="shared" si="4"/>
        <v>0</v>
      </c>
      <c r="T62" s="5">
        <f t="shared" si="4"/>
        <v>0</v>
      </c>
      <c r="U62" s="5">
        <f t="shared" si="4"/>
        <v>0</v>
      </c>
      <c r="V62" s="5"/>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c r="B63" s="38"/>
      <c r="C63" s="38" t="s">
        <v>66</v>
      </c>
      <c r="D63" s="58">
        <f>IF(D60&gt;=3,1,"")</f>
        <v>1</v>
      </c>
      <c r="E63" s="58" t="str">
        <f>IF(E60&gt;=3,COUNT($D63:D63)+1,"")</f>
        <v/>
      </c>
      <c r="F63" s="58" t="str">
        <f>IF(F60&gt;=3,COUNT($D63:E63)+1,"")</f>
        <v/>
      </c>
      <c r="G63" s="58">
        <f>IF(G60&gt;=3,COUNT($D63:F63)+1,"")</f>
        <v>2</v>
      </c>
      <c r="H63" s="58" t="str">
        <f>IF(H60&gt;=3,COUNT($D63:G63)+1,"")</f>
        <v/>
      </c>
      <c r="I63" s="58" t="str">
        <f>IF(I60&gt;=3,COUNT($D63:H63)+1,"")</f>
        <v/>
      </c>
      <c r="J63" s="58">
        <f>IF(J60&gt;=3,COUNT($D63:I63)+1,"")</f>
        <v>3</v>
      </c>
      <c r="K63" s="58">
        <f>IF(K60&gt;=3,COUNT($D63:J63)+1,"")</f>
        <v>4</v>
      </c>
      <c r="L63" s="58">
        <f>IF(L60&gt;=3,COUNT($D63:K63)+1,"")</f>
        <v>5</v>
      </c>
      <c r="M63" s="58" t="str">
        <f>IF(M60&gt;=3,COUNT($D63:L63)+1,"")</f>
        <v/>
      </c>
      <c r="N63" s="58" t="str">
        <f>IF(N60&gt;=3,COUNT($D63:M63)+1,"")</f>
        <v/>
      </c>
      <c r="O63" s="58" t="str">
        <f>IF(O60&gt;=3,COUNT($D63:N63)+1,"")</f>
        <v/>
      </c>
      <c r="P63" s="58">
        <f>IF(P60&gt;=3,COUNT($D63:O63)+1,"")</f>
        <v>6</v>
      </c>
      <c r="Q63" s="58">
        <f>IF(Q60&gt;=3,COUNT($D63:P63)+1,"")</f>
        <v>7</v>
      </c>
      <c r="R63" s="58" t="str">
        <f>IF(R60&gt;=3,COUNT($D63:Q63)+1,"")</f>
        <v/>
      </c>
      <c r="S63" s="58" t="str">
        <f>IF(S60&gt;=3,COUNT($D63:R63)+1,"")</f>
        <v/>
      </c>
      <c r="T63" s="58" t="str">
        <f>IF(T60&gt;=3,COUNT($D63:S63)+1,"")</f>
        <v/>
      </c>
      <c r="U63" s="58" t="str">
        <f>IF(U60&gt;=3,COUNT($D63:T63)+1,"")</f>
        <v/>
      </c>
      <c r="V63" s="1"/>
      <c r="W63" s="1"/>
      <c r="X63" s="1"/>
      <c r="Y63" s="1"/>
      <c r="Z63" s="1"/>
      <c r="AA63" s="1"/>
      <c r="AD63" s="30"/>
      <c r="AE63" s="18"/>
      <c r="AF63" s="19"/>
      <c r="AG63" s="19"/>
      <c r="AH63" s="19"/>
      <c r="AI63" s="19"/>
      <c r="AJ63" s="19"/>
      <c r="AK63" s="19"/>
      <c r="AL63" s="19"/>
      <c r="AM63" s="19"/>
      <c r="AN63" s="19"/>
      <c r="AO63" s="19"/>
      <c r="AP63" s="19"/>
      <c r="AQ63" s="30"/>
      <c r="AR63" s="30"/>
      <c r="AS63" s="30"/>
      <c r="AT63" s="30"/>
      <c r="AU63" s="30"/>
      <c r="AV63" s="30"/>
      <c r="AW63" s="41"/>
    </row>
    <row r="64" spans="1:49">
      <c r="B64" s="38"/>
      <c r="C64" s="38" t="s">
        <v>56</v>
      </c>
      <c r="D64" s="58">
        <v>1</v>
      </c>
      <c r="E64" s="58">
        <v>1</v>
      </c>
      <c r="F64" s="58">
        <v>1</v>
      </c>
      <c r="G64" s="58">
        <v>2</v>
      </c>
      <c r="H64" s="58">
        <v>2</v>
      </c>
      <c r="I64" s="58">
        <v>2</v>
      </c>
      <c r="J64" s="58">
        <v>3</v>
      </c>
      <c r="K64" s="58">
        <v>3</v>
      </c>
      <c r="L64" s="58">
        <v>3</v>
      </c>
      <c r="M64" s="58">
        <v>4</v>
      </c>
      <c r="N64" s="58">
        <v>4</v>
      </c>
      <c r="O64" s="58">
        <v>4</v>
      </c>
      <c r="P64" s="58">
        <v>5</v>
      </c>
      <c r="Q64" s="58">
        <v>5</v>
      </c>
      <c r="R64" s="58">
        <v>5</v>
      </c>
      <c r="S64" s="58">
        <v>6</v>
      </c>
      <c r="T64" s="58">
        <v>6</v>
      </c>
      <c r="U64" s="58">
        <v>6</v>
      </c>
      <c r="V64" s="1"/>
      <c r="W64" s="1"/>
      <c r="X64" s="1"/>
      <c r="Y64" s="1"/>
      <c r="Z64" s="1"/>
      <c r="AA64" s="1"/>
      <c r="AD64" s="30"/>
      <c r="AE64" s="18"/>
      <c r="AF64" s="19"/>
      <c r="AG64" s="19"/>
      <c r="AH64" s="19"/>
      <c r="AI64" s="19"/>
      <c r="AJ64" s="19"/>
      <c r="AK64" s="19"/>
      <c r="AL64" s="19"/>
      <c r="AM64" s="19"/>
      <c r="AN64" s="19"/>
      <c r="AO64" s="19"/>
      <c r="AP64" s="19"/>
      <c r="AQ64" s="30"/>
      <c r="AR64" s="30"/>
      <c r="AS64" s="30"/>
      <c r="AT64" s="30"/>
      <c r="AU64" s="30"/>
      <c r="AV64" s="30"/>
      <c r="AW64" s="41"/>
    </row>
    <row r="65" spans="1:49" ht="25" customHeight="1">
      <c r="B65" s="121" t="s">
        <v>83</v>
      </c>
      <c r="C65" s="4"/>
      <c r="D65" s="3"/>
      <c r="E65" s="3"/>
      <c r="F65" s="3"/>
      <c r="G65" s="3"/>
      <c r="H65" s="3"/>
      <c r="I65" s="3"/>
      <c r="J65" s="3"/>
      <c r="K65" s="3"/>
      <c r="L65" s="3"/>
      <c r="M65" s="3"/>
      <c r="N65" s="3"/>
      <c r="O65" s="3"/>
      <c r="P65" s="6"/>
      <c r="Q65" s="6"/>
      <c r="R65" s="6"/>
      <c r="S65" s="6"/>
      <c r="T65" s="6"/>
      <c r="U65" s="6"/>
      <c r="V65" s="1"/>
      <c r="W65" s="1" t="s">
        <v>58</v>
      </c>
      <c r="X65" s="1" t="s">
        <v>5</v>
      </c>
      <c r="Y65" s="1" t="s">
        <v>8</v>
      </c>
      <c r="Z65" s="1" t="s">
        <v>6</v>
      </c>
      <c r="AA65" s="1"/>
      <c r="AD65" s="30" t="s">
        <v>81</v>
      </c>
      <c r="AE65" s="18" t="s">
        <v>59</v>
      </c>
      <c r="AF65" s="19"/>
      <c r="AG65" s="19"/>
      <c r="AH65" s="19"/>
      <c r="AI65" s="19"/>
      <c r="AJ65" s="20"/>
      <c r="AK65" s="18" t="s">
        <v>60</v>
      </c>
      <c r="AL65" s="19"/>
      <c r="AM65" s="19"/>
      <c r="AN65" s="19"/>
      <c r="AO65" s="19"/>
      <c r="AP65" s="19"/>
      <c r="AQ65" s="30" t="s">
        <v>48</v>
      </c>
      <c r="AR65" s="30" t="s">
        <v>63</v>
      </c>
      <c r="AS65" s="30" t="s">
        <v>63</v>
      </c>
      <c r="AT65" s="30" t="s">
        <v>68</v>
      </c>
      <c r="AU65" s="30" t="s">
        <v>67</v>
      </c>
      <c r="AV65" s="30" t="s">
        <v>73</v>
      </c>
      <c r="AW65" s="41" t="s">
        <v>63</v>
      </c>
    </row>
    <row r="66" spans="1:49" s="15" customFormat="1" ht="38.75">
      <c r="A66" s="17" t="s">
        <v>75</v>
      </c>
      <c r="B66" s="15" t="s">
        <v>74</v>
      </c>
      <c r="C66" s="15" t="s">
        <v>76</v>
      </c>
      <c r="D66" s="16">
        <f t="shared" ref="D66:U66" si="5">D33</f>
        <v>41081</v>
      </c>
      <c r="E66" s="16">
        <f t="shared" si="5"/>
        <v>41081</v>
      </c>
      <c r="F66" s="16">
        <f t="shared" si="5"/>
        <v>41081</v>
      </c>
      <c r="G66" s="16">
        <f t="shared" si="5"/>
        <v>41088</v>
      </c>
      <c r="H66" s="16">
        <f t="shared" si="5"/>
        <v>41088</v>
      </c>
      <c r="I66" s="16">
        <f t="shared" si="5"/>
        <v>41088</v>
      </c>
      <c r="J66" s="16">
        <f t="shared" si="5"/>
        <v>41095</v>
      </c>
      <c r="K66" s="16">
        <f t="shared" si="5"/>
        <v>41095</v>
      </c>
      <c r="L66" s="16">
        <f t="shared" si="5"/>
        <v>41095</v>
      </c>
      <c r="M66" s="16">
        <f t="shared" si="5"/>
        <v>41102</v>
      </c>
      <c r="N66" s="16">
        <f t="shared" si="5"/>
        <v>41102</v>
      </c>
      <c r="O66" s="16">
        <f t="shared" si="5"/>
        <v>41102</v>
      </c>
      <c r="P66" s="16">
        <f t="shared" si="5"/>
        <v>41109</v>
      </c>
      <c r="Q66" s="16">
        <f t="shared" si="5"/>
        <v>41109</v>
      </c>
      <c r="R66" s="16">
        <f t="shared" si="5"/>
        <v>41109</v>
      </c>
      <c r="S66" s="16">
        <f t="shared" si="5"/>
        <v>41116</v>
      </c>
      <c r="T66" s="16">
        <f t="shared" si="5"/>
        <v>41116</v>
      </c>
      <c r="U66" s="16">
        <f t="shared" si="5"/>
        <v>41116</v>
      </c>
      <c r="V66" s="17" t="s">
        <v>7</v>
      </c>
      <c r="W66" s="17" t="s">
        <v>4</v>
      </c>
      <c r="X66" s="17" t="s">
        <v>49</v>
      </c>
      <c r="Y66" s="17" t="s">
        <v>9</v>
      </c>
      <c r="Z66" s="17" t="s">
        <v>7</v>
      </c>
      <c r="AA66" s="17" t="s">
        <v>16</v>
      </c>
      <c r="AB66" s="15" t="s">
        <v>74</v>
      </c>
      <c r="AC66" s="175" t="s">
        <v>210</v>
      </c>
      <c r="AD66" s="31" t="s">
        <v>82</v>
      </c>
      <c r="AE66" s="21" t="s">
        <v>50</v>
      </c>
      <c r="AF66" s="15" t="s">
        <v>51</v>
      </c>
      <c r="AG66" s="15" t="s">
        <v>52</v>
      </c>
      <c r="AH66" s="15" t="s">
        <v>53</v>
      </c>
      <c r="AI66" s="15" t="s">
        <v>54</v>
      </c>
      <c r="AJ66" s="22" t="s">
        <v>55</v>
      </c>
      <c r="AK66" s="21" t="s">
        <v>50</v>
      </c>
      <c r="AL66" s="15" t="s">
        <v>51</v>
      </c>
      <c r="AM66" s="15" t="s">
        <v>52</v>
      </c>
      <c r="AN66" s="15" t="s">
        <v>53</v>
      </c>
      <c r="AO66" s="15" t="s">
        <v>54</v>
      </c>
      <c r="AP66" s="15" t="s">
        <v>55</v>
      </c>
      <c r="AQ66" s="31" t="s">
        <v>56</v>
      </c>
      <c r="AR66" s="31" t="s">
        <v>64</v>
      </c>
      <c r="AS66" s="31" t="s">
        <v>65</v>
      </c>
      <c r="AT66" s="31" t="s">
        <v>4</v>
      </c>
      <c r="AU66" s="31" t="s">
        <v>4</v>
      </c>
      <c r="AV66" s="31" t="s">
        <v>69</v>
      </c>
      <c r="AW66" s="31" t="s">
        <v>65</v>
      </c>
    </row>
    <row r="67" spans="1:49">
      <c r="A67" s="49">
        <f t="shared" ref="A67:A90" si="6">IF($A34=0,"",$A34)</f>
        <v>1151</v>
      </c>
      <c r="B67" s="50" t="str">
        <f t="shared" ref="B67:B84" si="7">IF($B34=0,"",$B34)</f>
        <v>FKA</v>
      </c>
      <c r="C67" s="50" t="str">
        <f t="shared" ref="C67:C84" si="8">IF($C34=0,"",$C34)</f>
        <v>Beckwith</v>
      </c>
      <c r="D67" s="47">
        <f>IF(OR(D34="dnf",D34="dsq",D34="ocs",D34="raf"),D$60+1,IF(D34="dnc",IF($AQ67=D$64,"bye",D$60+1),IF(D34="tlx",D$61+1,D34)))</f>
        <v>3</v>
      </c>
      <c r="E67" s="47" t="str">
        <f t="shared" ref="E67:U67" si="9">IF(OR(E34="dnf",E34="dsq",E34="ocs",E34="raf"),E$60+1,IF(E34="dnc",IF($AQ67=E$64,"bye",E$60+1),IF(E34="tlx",E$61+1,E34)))</f>
        <v/>
      </c>
      <c r="F67" s="47" t="str">
        <f t="shared" si="9"/>
        <v/>
      </c>
      <c r="G67" s="47">
        <f t="shared" si="9"/>
        <v>2</v>
      </c>
      <c r="H67" s="47" t="str">
        <f t="shared" si="9"/>
        <v/>
      </c>
      <c r="I67" s="47" t="str">
        <f t="shared" si="9"/>
        <v/>
      </c>
      <c r="J67" s="47">
        <f t="shared" si="9"/>
        <v>4</v>
      </c>
      <c r="K67" s="47">
        <f t="shared" si="9"/>
        <v>3</v>
      </c>
      <c r="L67" s="47">
        <f t="shared" si="9"/>
        <v>3</v>
      </c>
      <c r="M67" s="47" t="str">
        <f t="shared" si="9"/>
        <v/>
      </c>
      <c r="N67" s="47" t="str">
        <f t="shared" si="9"/>
        <v/>
      </c>
      <c r="O67" s="47" t="str">
        <f t="shared" si="9"/>
        <v/>
      </c>
      <c r="P67" s="47">
        <f t="shared" si="9"/>
        <v>1</v>
      </c>
      <c r="Q67" s="47">
        <f t="shared" si="9"/>
        <v>2</v>
      </c>
      <c r="R67" s="47" t="str">
        <f t="shared" si="9"/>
        <v/>
      </c>
      <c r="S67" s="47" t="str">
        <f t="shared" si="9"/>
        <v/>
      </c>
      <c r="T67" s="47" t="str">
        <f t="shared" si="9"/>
        <v/>
      </c>
      <c r="U67" s="47" t="str">
        <f t="shared" si="9"/>
        <v/>
      </c>
      <c r="V67" s="47">
        <f t="shared" ref="V67:V83" si="10">IF(AQ67&gt;0,INDEX(AK67:AP67,AQ67),0)</f>
        <v>0</v>
      </c>
      <c r="W67" s="47">
        <f t="shared" ref="W67:W91" si="11">IF(SUM(D67:U67)&gt;0,SUM(D67:U67),"")</f>
        <v>18</v>
      </c>
      <c r="X67" s="47">
        <f t="shared" ref="X67:X91" si="12">IF(Throwouts&gt;0,LARGE((D67:U67),1),0)+IF(Throwouts&gt;1,LARGE((D67:U67),2),0)+IF(Throwouts&gt;2,LARGE((D67:U67),2),0)+IF(Throwouts&gt;3,LARGE((D67:U67),3),0)</f>
        <v>4</v>
      </c>
      <c r="Y67" s="47">
        <f t="shared" ref="Y67:Y91" si="13">IF(W67="",0,W67-X67)</f>
        <v>14</v>
      </c>
      <c r="Z67" s="48">
        <f t="shared" ref="Z67:Z91" si="14">IF(W67="",0,Y67*(Races_Sailed-Throwouts)/(Races_Sailed-Throwouts-V67)+(AS67*0.001)+(AW67*0.00001))</f>
        <v>14.00301</v>
      </c>
      <c r="AA67" s="49">
        <f t="shared" ref="AA67:AA91" si="15">IF(RANK(Z67,Z$67:Z$91,1)=1,"",RANK(Z67,Z$67:Z$91,1)-25+ScoredBoats+AC67)</f>
        <v>3</v>
      </c>
      <c r="AB67" s="50" t="str">
        <f t="shared" ref="AB67:AB84" si="16">IF($B34=0,"",$B34)</f>
        <v>FKA</v>
      </c>
      <c r="AC67" s="85"/>
      <c r="AD67" s="37">
        <f t="shared" ref="AD67:AD91" si="17">IF(AA98="",0,MATCH(AA98,AA$67:AA$91,0))</f>
        <v>9</v>
      </c>
      <c r="AE67" s="23">
        <f t="shared" ref="AE67:AE91" si="18">IF($D34="dnc",$D$60+1,0)+IF($E34="dnc",$E$60+1,0)+IF($F34="dnc",$F$60+1,0)</f>
        <v>0</v>
      </c>
      <c r="AF67" s="24">
        <f t="shared" ref="AF67:AF91" si="19">IF($G34="dnc",$G$60+1,0)+IF($H34="dnc",$H$60+1,0)+IF($I34="dnc",$I$60+1,0)</f>
        <v>0</v>
      </c>
      <c r="AG67" s="24">
        <f>IF($J34="dnc",$J$60+1,0)+IF($K34="dnc",$K$60+1,0)+IF($L34="dnc",$L$60+1,0)</f>
        <v>0</v>
      </c>
      <c r="AH67" s="24">
        <f t="shared" ref="AH67:AH91" si="20">IF($M34="dnc",$M$60+1,0)+IF($N34="dnc",$N$60+1,0)+IF($O34="dnc",$O$60+1,0)</f>
        <v>0</v>
      </c>
      <c r="AI67" s="24">
        <f t="shared" ref="AI67:AI91" si="21">IF($P34="dnc",$P$60+1,0)+IF($Q34="dnc",$Q$60+1,0)+IF($R34="dnc",$R$60+1,0)</f>
        <v>0</v>
      </c>
      <c r="AJ67" s="25">
        <f t="shared" ref="AJ67:AJ91" si="22">IF($S34="dnc",$S$60+1,0)+IF($T34="dnc",$T$60+1,0)+IF($U34="dnc",$U$60+1,0)</f>
        <v>0</v>
      </c>
      <c r="AK67" s="23">
        <f t="shared" ref="AK67:AK91" si="23">COUNTIF(D34:F34,"dnc")</f>
        <v>0</v>
      </c>
      <c r="AL67" s="24">
        <f t="shared" ref="AL67:AL91" si="24">COUNTIF(G34:I34,"dnc")</f>
        <v>0</v>
      </c>
      <c r="AM67" s="24">
        <f>COUNTIF(J34:L34,"dnc")</f>
        <v>0</v>
      </c>
      <c r="AN67" s="24">
        <f t="shared" ref="AN67:AN91" si="25">COUNTIF(M34:O34,"dnc")</f>
        <v>0</v>
      </c>
      <c r="AO67" s="24">
        <f t="shared" ref="AO67:AO91" si="26">COUNTIF(P34:R34,"dnc")</f>
        <v>0</v>
      </c>
      <c r="AP67" s="24">
        <f t="shared" ref="AP67:AP91" si="27">COUNTIF(S34:U34,"dnc")</f>
        <v>0</v>
      </c>
      <c r="AQ67" s="35">
        <f t="shared" ref="AQ67:AQ91" si="28">IF(SUM(AE67:AJ67)&gt;0,MATCH(MAX(AE67:AJ67),AE67:AJ67,0),0)</f>
        <v>0</v>
      </c>
      <c r="AR67" s="40">
        <f t="shared" ref="AR67:AR91" si="29">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1.231E+16</v>
      </c>
      <c r="AS67" s="37">
        <f t="shared" ref="AS67:AS91" si="30">IF($Y67=0,0,(RANK($AR67,$AR$67:$AR$91,0)))</f>
        <v>3</v>
      </c>
      <c r="AT67" s="45">
        <f t="shared" ref="AT67:AT91" si="31">IF(INDEX($D67:$U67,LastRaceIndex)="bye",$Y67/(Races_Sailed-Throwouts),INDEX($D67:$U67,LastRaceIndex))</f>
        <v>2</v>
      </c>
      <c r="AU67" s="45">
        <f t="shared" ref="AU67:AU91" si="32">IF(INDEX($D67:$U67,NextLastIndex)="bye",$Y67/(Races_Sailed-Throwouts),INDEX($D67:$U67,NextLastIndex))</f>
        <v>1</v>
      </c>
      <c r="AV67" s="46">
        <f>IFERROR(AT67*100+AU67,0)</f>
        <v>201</v>
      </c>
      <c r="AW67" s="37">
        <f>IF($Y67="",0,(RANK($AV67,$AV$67:$AV$91,1))-25+C$20)</f>
        <v>1</v>
      </c>
    </row>
    <row r="68" spans="1:49">
      <c r="A68" s="49">
        <f t="shared" si="6"/>
        <v>1153</v>
      </c>
      <c r="B68" s="50" t="str">
        <f t="shared" si="7"/>
        <v>Gostosa</v>
      </c>
      <c r="C68" s="50" t="str">
        <f t="shared" si="8"/>
        <v>Hayes/Kirchhoff</v>
      </c>
      <c r="D68" s="47">
        <f t="shared" ref="D68:U68" si="33">IF(OR(D35="dnf",D35="dsq",D35="ocs",D35="raf"),D$60+1,IF(D35="dnc",IF($AQ68=D$64,"bye",D$60+1),IF(D35="tlx",D$61+1,D35)))</f>
        <v>6</v>
      </c>
      <c r="E68" s="47" t="str">
        <f t="shared" si="33"/>
        <v/>
      </c>
      <c r="F68" s="47" t="str">
        <f t="shared" si="33"/>
        <v/>
      </c>
      <c r="G68" s="47">
        <f t="shared" si="33"/>
        <v>7</v>
      </c>
      <c r="H68" s="47" t="str">
        <f t="shared" si="33"/>
        <v/>
      </c>
      <c r="I68" s="47" t="str">
        <f t="shared" si="33"/>
        <v/>
      </c>
      <c r="J68" s="47">
        <f t="shared" si="33"/>
        <v>3</v>
      </c>
      <c r="K68" s="47">
        <f t="shared" si="33"/>
        <v>2</v>
      </c>
      <c r="L68" s="47">
        <f t="shared" si="33"/>
        <v>5</v>
      </c>
      <c r="M68" s="47" t="str">
        <f t="shared" si="33"/>
        <v/>
      </c>
      <c r="N68" s="47" t="str">
        <f t="shared" si="33"/>
        <v/>
      </c>
      <c r="O68" s="47" t="str">
        <f t="shared" si="33"/>
        <v/>
      </c>
      <c r="P68" s="47" t="str">
        <f t="shared" si="33"/>
        <v>bye</v>
      </c>
      <c r="Q68" s="47" t="str">
        <f t="shared" si="33"/>
        <v>bye</v>
      </c>
      <c r="R68" s="47" t="str">
        <f t="shared" si="33"/>
        <v/>
      </c>
      <c r="S68" s="47" t="str">
        <f t="shared" si="33"/>
        <v/>
      </c>
      <c r="T68" s="47" t="str">
        <f t="shared" si="33"/>
        <v/>
      </c>
      <c r="U68" s="47" t="str">
        <f t="shared" si="33"/>
        <v/>
      </c>
      <c r="V68" s="47">
        <f t="shared" si="10"/>
        <v>2</v>
      </c>
      <c r="W68" s="47">
        <f t="shared" si="11"/>
        <v>23</v>
      </c>
      <c r="X68" s="47">
        <f t="shared" si="12"/>
        <v>7</v>
      </c>
      <c r="Y68" s="47">
        <f t="shared" si="13"/>
        <v>16</v>
      </c>
      <c r="Z68" s="48">
        <f t="shared" si="14"/>
        <v>24.007020000000001</v>
      </c>
      <c r="AA68" s="49">
        <f t="shared" si="15"/>
        <v>6</v>
      </c>
      <c r="AB68" s="50" t="str">
        <f t="shared" si="16"/>
        <v>Gostosa</v>
      </c>
      <c r="AC68" s="85"/>
      <c r="AD68" s="37">
        <f t="shared" si="17"/>
        <v>3</v>
      </c>
      <c r="AE68" s="23">
        <f t="shared" si="18"/>
        <v>0</v>
      </c>
      <c r="AF68" s="24">
        <f t="shared" si="19"/>
        <v>0</v>
      </c>
      <c r="AG68" s="24">
        <f t="shared" ref="AG68:AG91" si="34">IF($J35="dnc",$J$60+1,0)+IF($K35="dnc",$K$60+1,0)+IF($L35="dnc",$L$60+1,0)</f>
        <v>0</v>
      </c>
      <c r="AH68" s="24">
        <f t="shared" si="20"/>
        <v>0</v>
      </c>
      <c r="AI68" s="24">
        <f t="shared" si="21"/>
        <v>22</v>
      </c>
      <c r="AJ68" s="25">
        <f t="shared" si="22"/>
        <v>0</v>
      </c>
      <c r="AK68" s="23">
        <f t="shared" si="23"/>
        <v>0</v>
      </c>
      <c r="AL68" s="24">
        <f t="shared" si="24"/>
        <v>0</v>
      </c>
      <c r="AM68" s="24">
        <f t="shared" ref="AM68:AM91" si="35">COUNTIF(J35:L35,"dnc")</f>
        <v>0</v>
      </c>
      <c r="AN68" s="24">
        <f t="shared" si="25"/>
        <v>0</v>
      </c>
      <c r="AO68" s="24">
        <f t="shared" si="26"/>
        <v>2</v>
      </c>
      <c r="AP68" s="24">
        <f t="shared" si="27"/>
        <v>0</v>
      </c>
      <c r="AQ68" s="35">
        <f t="shared" si="28"/>
        <v>5</v>
      </c>
      <c r="AR68" s="40">
        <f t="shared" si="29"/>
        <v>1101110000000000</v>
      </c>
      <c r="AS68" s="37">
        <f t="shared" si="30"/>
        <v>7</v>
      </c>
      <c r="AT68" s="45">
        <f t="shared" si="31"/>
        <v>2.6666666666666665</v>
      </c>
      <c r="AU68" s="45">
        <f t="shared" si="32"/>
        <v>2.6666666666666665</v>
      </c>
      <c r="AV68" s="46">
        <f t="shared" ref="AV68:AV91" si="36">IFERROR(AT68*100+AU68,0)</f>
        <v>269.33333333333331</v>
      </c>
      <c r="AW68" s="37">
        <f t="shared" ref="AW68:AW91" si="37">IF($Y68=0,0,(RANK($AV68,$AV$67:$AV$91,1))-25+C$20)</f>
        <v>2</v>
      </c>
    </row>
    <row r="69" spans="1:49">
      <c r="A69" s="49">
        <f t="shared" si="6"/>
        <v>485</v>
      </c>
      <c r="B69" s="50" t="str">
        <f t="shared" si="7"/>
        <v>Argo III</v>
      </c>
      <c r="C69" s="50" t="str">
        <f t="shared" si="8"/>
        <v>C. Nickerson</v>
      </c>
      <c r="D69" s="47">
        <f t="shared" ref="D69:U69" si="38">IF(OR(D36="dnf",D36="dsq",D36="ocs",D36="raf"),D$60+1,IF(D36="dnc",IF($AQ69=D$64,"bye",D$60+1),IF(D36="tlx",D$61+1,D36)))</f>
        <v>7</v>
      </c>
      <c r="E69" s="47" t="str">
        <f t="shared" si="38"/>
        <v/>
      </c>
      <c r="F69" s="47" t="str">
        <f t="shared" si="38"/>
        <v/>
      </c>
      <c r="G69" s="47" t="str">
        <f t="shared" si="38"/>
        <v>bye</v>
      </c>
      <c r="H69" s="47" t="str">
        <f t="shared" si="38"/>
        <v/>
      </c>
      <c r="I69" s="47" t="str">
        <f t="shared" si="38"/>
        <v/>
      </c>
      <c r="J69" s="47">
        <f t="shared" si="38"/>
        <v>1</v>
      </c>
      <c r="K69" s="47">
        <f t="shared" si="38"/>
        <v>1</v>
      </c>
      <c r="L69" s="47">
        <f t="shared" si="38"/>
        <v>2</v>
      </c>
      <c r="M69" s="47" t="str">
        <f t="shared" si="38"/>
        <v/>
      </c>
      <c r="N69" s="47" t="str">
        <f t="shared" si="38"/>
        <v/>
      </c>
      <c r="O69" s="47" t="str">
        <f t="shared" si="38"/>
        <v/>
      </c>
      <c r="P69" s="47">
        <f t="shared" si="38"/>
        <v>3</v>
      </c>
      <c r="Q69" s="47">
        <f t="shared" si="38"/>
        <v>4</v>
      </c>
      <c r="R69" s="47" t="str">
        <f t="shared" si="38"/>
        <v/>
      </c>
      <c r="S69" s="47" t="str">
        <f t="shared" si="38"/>
        <v/>
      </c>
      <c r="T69" s="47" t="str">
        <f t="shared" si="38"/>
        <v/>
      </c>
      <c r="U69" s="47" t="str">
        <f t="shared" si="38"/>
        <v/>
      </c>
      <c r="V69" s="47">
        <f t="shared" si="10"/>
        <v>1</v>
      </c>
      <c r="W69" s="47">
        <f t="shared" si="11"/>
        <v>18</v>
      </c>
      <c r="X69" s="47">
        <f t="shared" si="12"/>
        <v>7</v>
      </c>
      <c r="Y69" s="47">
        <f t="shared" si="13"/>
        <v>11</v>
      </c>
      <c r="Z69" s="48">
        <f t="shared" si="14"/>
        <v>13.201039999999999</v>
      </c>
      <c r="AA69" s="49">
        <f t="shared" si="15"/>
        <v>2</v>
      </c>
      <c r="AB69" s="50" t="str">
        <f t="shared" si="16"/>
        <v>Argo III</v>
      </c>
      <c r="AC69" s="85"/>
      <c r="AD69" s="37">
        <f t="shared" si="17"/>
        <v>1</v>
      </c>
      <c r="AE69" s="23">
        <f t="shared" si="18"/>
        <v>0</v>
      </c>
      <c r="AF69" s="24">
        <f t="shared" si="19"/>
        <v>11</v>
      </c>
      <c r="AG69" s="24">
        <f t="shared" si="34"/>
        <v>0</v>
      </c>
      <c r="AH69" s="24">
        <f t="shared" si="20"/>
        <v>0</v>
      </c>
      <c r="AI69" s="24">
        <f t="shared" si="21"/>
        <v>0</v>
      </c>
      <c r="AJ69" s="25">
        <f t="shared" si="22"/>
        <v>0</v>
      </c>
      <c r="AK69" s="23">
        <f t="shared" si="23"/>
        <v>0</v>
      </c>
      <c r="AL69" s="24">
        <f t="shared" si="24"/>
        <v>1</v>
      </c>
      <c r="AM69" s="24">
        <f t="shared" si="35"/>
        <v>0</v>
      </c>
      <c r="AN69" s="24">
        <f t="shared" si="25"/>
        <v>0</v>
      </c>
      <c r="AO69" s="24">
        <f t="shared" si="26"/>
        <v>0</v>
      </c>
      <c r="AP69" s="24">
        <f t="shared" si="27"/>
        <v>0</v>
      </c>
      <c r="AQ69" s="35">
        <f t="shared" si="28"/>
        <v>2</v>
      </c>
      <c r="AR69" s="40">
        <f t="shared" si="29"/>
        <v>2.111001E+16</v>
      </c>
      <c r="AS69" s="37">
        <f t="shared" si="30"/>
        <v>1</v>
      </c>
      <c r="AT69" s="45">
        <f t="shared" si="31"/>
        <v>4</v>
      </c>
      <c r="AU69" s="45">
        <f t="shared" si="32"/>
        <v>3</v>
      </c>
      <c r="AV69" s="46">
        <f t="shared" si="36"/>
        <v>403</v>
      </c>
      <c r="AW69" s="37">
        <f t="shared" si="37"/>
        <v>4</v>
      </c>
    </row>
    <row r="70" spans="1:49">
      <c r="A70" s="49">
        <f t="shared" si="6"/>
        <v>667</v>
      </c>
      <c r="B70" s="50" t="str">
        <f t="shared" si="7"/>
        <v>Pressure</v>
      </c>
      <c r="C70" s="50" t="str">
        <f t="shared" si="8"/>
        <v>G/W Nickerson</v>
      </c>
      <c r="D70" s="47">
        <f t="shared" ref="D70:U70" si="39">IF(OR(D37="dnf",D37="dsq",D37="ocs",D37="raf"),D$60+1,IF(D37="dnc",IF($AQ70=D$64,"bye",D$60+1),IF(D37="tlx",D$61+1,D37)))</f>
        <v>2</v>
      </c>
      <c r="E70" s="47" t="str">
        <f t="shared" si="39"/>
        <v/>
      </c>
      <c r="F70" s="47" t="str">
        <f t="shared" si="39"/>
        <v/>
      </c>
      <c r="G70" s="47" t="str">
        <f t="shared" si="39"/>
        <v>bye</v>
      </c>
      <c r="H70" s="47" t="str">
        <f t="shared" si="39"/>
        <v/>
      </c>
      <c r="I70" s="47" t="str">
        <f t="shared" si="39"/>
        <v/>
      </c>
      <c r="J70" s="47">
        <f t="shared" si="39"/>
        <v>6</v>
      </c>
      <c r="K70" s="47">
        <f t="shared" si="39"/>
        <v>5</v>
      </c>
      <c r="L70" s="47">
        <f t="shared" si="39"/>
        <v>4</v>
      </c>
      <c r="M70" s="47" t="str">
        <f t="shared" si="39"/>
        <v/>
      </c>
      <c r="N70" s="47" t="str">
        <f t="shared" si="39"/>
        <v/>
      </c>
      <c r="O70" s="47" t="str">
        <f t="shared" si="39"/>
        <v/>
      </c>
      <c r="P70" s="47">
        <f t="shared" si="39"/>
        <v>4</v>
      </c>
      <c r="Q70" s="47">
        <f t="shared" si="39"/>
        <v>1</v>
      </c>
      <c r="R70" s="47" t="str">
        <f t="shared" si="39"/>
        <v/>
      </c>
      <c r="S70" s="47" t="str">
        <f t="shared" si="39"/>
        <v/>
      </c>
      <c r="T70" s="47" t="str">
        <f t="shared" si="39"/>
        <v/>
      </c>
      <c r="U70" s="47" t="str">
        <f t="shared" si="39"/>
        <v/>
      </c>
      <c r="V70" s="47">
        <f t="shared" si="10"/>
        <v>1</v>
      </c>
      <c r="W70" s="47">
        <f t="shared" si="11"/>
        <v>22</v>
      </c>
      <c r="X70" s="47">
        <f t="shared" si="12"/>
        <v>6</v>
      </c>
      <c r="Y70" s="47">
        <f t="shared" si="13"/>
        <v>16</v>
      </c>
      <c r="Z70" s="48">
        <f t="shared" si="14"/>
        <v>19.203990000000001</v>
      </c>
      <c r="AA70" s="49">
        <f t="shared" si="15"/>
        <v>4</v>
      </c>
      <c r="AB70" s="50" t="str">
        <f t="shared" si="16"/>
        <v>Pressure</v>
      </c>
      <c r="AC70" s="85"/>
      <c r="AD70" s="37">
        <f t="shared" si="17"/>
        <v>4</v>
      </c>
      <c r="AE70" s="23">
        <f t="shared" si="18"/>
        <v>0</v>
      </c>
      <c r="AF70" s="23">
        <f>IF($D37="dnc",$D$60+1,0)+IF($E37="dnc",$E$60+1,0)+IF($G37="dnc",$F$60+1,0)</f>
        <v>1</v>
      </c>
      <c r="AG70" s="24">
        <f t="shared" si="34"/>
        <v>0</v>
      </c>
      <c r="AH70" s="24">
        <f t="shared" si="20"/>
        <v>0</v>
      </c>
      <c r="AI70" s="24">
        <f t="shared" si="21"/>
        <v>0</v>
      </c>
      <c r="AJ70" s="25">
        <f t="shared" si="22"/>
        <v>0</v>
      </c>
      <c r="AK70" s="23">
        <f>COUNTIF(D37:G37,"dnc")</f>
        <v>1</v>
      </c>
      <c r="AL70" s="24">
        <f>COUNTIF(G37:I37,"dnc")</f>
        <v>1</v>
      </c>
      <c r="AM70" s="24">
        <f t="shared" si="35"/>
        <v>0</v>
      </c>
      <c r="AN70" s="24">
        <f t="shared" si="25"/>
        <v>0</v>
      </c>
      <c r="AO70" s="24">
        <f t="shared" si="26"/>
        <v>0</v>
      </c>
      <c r="AP70" s="24">
        <f t="shared" si="27"/>
        <v>0</v>
      </c>
      <c r="AQ70" s="35">
        <f t="shared" si="28"/>
        <v>2</v>
      </c>
      <c r="AR70" s="40">
        <f t="shared" si="29"/>
        <v>1.10211E+16</v>
      </c>
      <c r="AS70" s="37">
        <f t="shared" si="30"/>
        <v>4</v>
      </c>
      <c r="AT70" s="45">
        <f t="shared" si="31"/>
        <v>1</v>
      </c>
      <c r="AU70" s="45">
        <f t="shared" si="32"/>
        <v>4</v>
      </c>
      <c r="AV70" s="46">
        <f t="shared" si="36"/>
        <v>104</v>
      </c>
      <c r="AW70" s="37">
        <f t="shared" si="37"/>
        <v>-1</v>
      </c>
    </row>
    <row r="71" spans="1:49">
      <c r="A71" s="49">
        <f t="shared" si="6"/>
        <v>1325</v>
      </c>
      <c r="B71" s="50" t="str">
        <f t="shared" si="7"/>
        <v>Bad Dog</v>
      </c>
      <c r="C71" s="50" t="str">
        <f t="shared" si="8"/>
        <v>Morrison</v>
      </c>
      <c r="D71" s="47">
        <f t="shared" ref="D71:U71" si="40">IF(OR(D38="dnf",D38="dsq",D38="ocs",D38="raf"),D$60+1,IF(D38="dnc",IF($AQ71=D$64,"bye",D$60+1),IF(D38="tlx",D$61+1,D38)))</f>
        <v>11</v>
      </c>
      <c r="E71" s="47" t="str">
        <f t="shared" si="40"/>
        <v/>
      </c>
      <c r="F71" s="47" t="str">
        <f t="shared" si="40"/>
        <v/>
      </c>
      <c r="G71" s="47">
        <f t="shared" si="40"/>
        <v>7</v>
      </c>
      <c r="H71" s="47" t="str">
        <f t="shared" si="40"/>
        <v/>
      </c>
      <c r="I71" s="47" t="str">
        <f t="shared" si="40"/>
        <v/>
      </c>
      <c r="J71" s="47">
        <f t="shared" si="40"/>
        <v>11</v>
      </c>
      <c r="K71" s="47">
        <f t="shared" si="40"/>
        <v>11</v>
      </c>
      <c r="L71" s="47">
        <f t="shared" si="40"/>
        <v>11</v>
      </c>
      <c r="M71" s="47" t="str">
        <f t="shared" si="40"/>
        <v/>
      </c>
      <c r="N71" s="47" t="str">
        <f t="shared" si="40"/>
        <v/>
      </c>
      <c r="O71" s="47" t="str">
        <f t="shared" si="40"/>
        <v/>
      </c>
      <c r="P71" s="47" t="str">
        <f t="shared" si="40"/>
        <v>bye</v>
      </c>
      <c r="Q71" s="47" t="str">
        <f t="shared" si="40"/>
        <v>bye</v>
      </c>
      <c r="R71" s="47" t="str">
        <f t="shared" si="40"/>
        <v/>
      </c>
      <c r="S71" s="47" t="str">
        <f t="shared" si="40"/>
        <v/>
      </c>
      <c r="T71" s="47" t="str">
        <f t="shared" si="40"/>
        <v/>
      </c>
      <c r="U71" s="47" t="str">
        <f t="shared" si="40"/>
        <v/>
      </c>
      <c r="V71" s="47">
        <f t="shared" si="10"/>
        <v>2</v>
      </c>
      <c r="W71" s="47">
        <f t="shared" si="11"/>
        <v>51</v>
      </c>
      <c r="X71" s="47">
        <f t="shared" si="12"/>
        <v>11</v>
      </c>
      <c r="Y71" s="47">
        <f t="shared" si="13"/>
        <v>40</v>
      </c>
      <c r="Z71" s="48">
        <f t="shared" si="14"/>
        <v>60.013069999999999</v>
      </c>
      <c r="AA71" s="49">
        <f t="shared" si="15"/>
        <v>13</v>
      </c>
      <c r="AB71" s="50" t="str">
        <f t="shared" si="16"/>
        <v>Bad Dog</v>
      </c>
      <c r="AC71" s="85"/>
      <c r="AD71" s="37">
        <f t="shared" si="17"/>
        <v>12</v>
      </c>
      <c r="AE71" s="23">
        <f t="shared" si="18"/>
        <v>0</v>
      </c>
      <c r="AF71" s="24">
        <f t="shared" si="19"/>
        <v>0</v>
      </c>
      <c r="AG71" s="24">
        <f t="shared" si="34"/>
        <v>0</v>
      </c>
      <c r="AH71" s="24">
        <f t="shared" si="20"/>
        <v>0</v>
      </c>
      <c r="AI71" s="24">
        <f t="shared" si="21"/>
        <v>22</v>
      </c>
      <c r="AJ71" s="25">
        <f t="shared" si="22"/>
        <v>0</v>
      </c>
      <c r="AK71" s="23">
        <f t="shared" si="23"/>
        <v>0</v>
      </c>
      <c r="AL71" s="24">
        <f t="shared" si="24"/>
        <v>0</v>
      </c>
      <c r="AM71" s="24">
        <f t="shared" si="35"/>
        <v>0</v>
      </c>
      <c r="AN71" s="24">
        <f t="shared" si="25"/>
        <v>0</v>
      </c>
      <c r="AO71" s="24">
        <f t="shared" si="26"/>
        <v>2</v>
      </c>
      <c r="AP71" s="24">
        <f t="shared" si="27"/>
        <v>0</v>
      </c>
      <c r="AQ71" s="35">
        <f t="shared" si="28"/>
        <v>5</v>
      </c>
      <c r="AR71" s="40">
        <f t="shared" si="29"/>
        <v>10004000000</v>
      </c>
      <c r="AS71" s="37">
        <f t="shared" si="30"/>
        <v>13</v>
      </c>
      <c r="AT71" s="45">
        <f t="shared" si="31"/>
        <v>6.666666666666667</v>
      </c>
      <c r="AU71" s="45">
        <f t="shared" si="32"/>
        <v>6.666666666666667</v>
      </c>
      <c r="AV71" s="46">
        <f t="shared" si="36"/>
        <v>673.33333333333337</v>
      </c>
      <c r="AW71" s="37">
        <f t="shared" si="37"/>
        <v>7</v>
      </c>
    </row>
    <row r="72" spans="1:49">
      <c r="A72" s="49">
        <f t="shared" si="6"/>
        <v>175</v>
      </c>
      <c r="B72" s="50" t="str">
        <f t="shared" si="7"/>
        <v>Over the Edge</v>
      </c>
      <c r="C72" s="50" t="str">
        <f t="shared" si="8"/>
        <v>Scott</v>
      </c>
      <c r="D72" s="47">
        <f t="shared" ref="D72:U72" si="41">IF(OR(D39="dnf",D39="dsq",D39="ocs",D39="raf"),D$60+1,IF(D39="dnc",IF($AQ72=D$64,"bye",D$60+1),IF(D39="tlx",D$61+1,D39)))</f>
        <v>10</v>
      </c>
      <c r="E72" s="47" t="str">
        <f t="shared" si="41"/>
        <v/>
      </c>
      <c r="F72" s="47" t="str">
        <f t="shared" si="41"/>
        <v/>
      </c>
      <c r="G72" s="47">
        <f t="shared" si="41"/>
        <v>4</v>
      </c>
      <c r="H72" s="47" t="str">
        <f t="shared" si="41"/>
        <v/>
      </c>
      <c r="I72" s="47" t="str">
        <f t="shared" si="41"/>
        <v/>
      </c>
      <c r="J72" s="47" t="str">
        <f t="shared" si="41"/>
        <v>bye</v>
      </c>
      <c r="K72" s="47" t="str">
        <f t="shared" si="41"/>
        <v>bye</v>
      </c>
      <c r="L72" s="47" t="str">
        <f t="shared" si="41"/>
        <v>bye</v>
      </c>
      <c r="M72" s="47" t="str">
        <f t="shared" si="41"/>
        <v/>
      </c>
      <c r="N72" s="47" t="str">
        <f t="shared" si="41"/>
        <v/>
      </c>
      <c r="O72" s="47" t="str">
        <f t="shared" si="41"/>
        <v/>
      </c>
      <c r="P72" s="47">
        <f t="shared" si="41"/>
        <v>10</v>
      </c>
      <c r="Q72" s="47">
        <f t="shared" si="41"/>
        <v>10</v>
      </c>
      <c r="R72" s="47" t="str">
        <f t="shared" si="41"/>
        <v/>
      </c>
      <c r="S72" s="47" t="str">
        <f t="shared" si="41"/>
        <v/>
      </c>
      <c r="T72" s="47" t="str">
        <f t="shared" si="41"/>
        <v/>
      </c>
      <c r="U72" s="47" t="str">
        <f t="shared" si="41"/>
        <v/>
      </c>
      <c r="V72" s="47">
        <f t="shared" si="10"/>
        <v>3</v>
      </c>
      <c r="W72" s="47">
        <f t="shared" si="11"/>
        <v>34</v>
      </c>
      <c r="X72" s="47">
        <f t="shared" si="12"/>
        <v>10</v>
      </c>
      <c r="Y72" s="47">
        <f t="shared" si="13"/>
        <v>24</v>
      </c>
      <c r="Z72" s="48">
        <f t="shared" si="14"/>
        <v>48.00911</v>
      </c>
      <c r="AA72" s="49">
        <f t="shared" si="15"/>
        <v>11</v>
      </c>
      <c r="AB72" s="50" t="str">
        <f t="shared" si="16"/>
        <v>Over the Edge</v>
      </c>
      <c r="AC72" s="85"/>
      <c r="AD72" s="37">
        <f t="shared" si="17"/>
        <v>2</v>
      </c>
      <c r="AE72" s="23">
        <f t="shared" si="18"/>
        <v>0</v>
      </c>
      <c r="AF72" s="24">
        <f t="shared" si="19"/>
        <v>0</v>
      </c>
      <c r="AG72" s="24">
        <f t="shared" si="34"/>
        <v>36</v>
      </c>
      <c r="AH72" s="24">
        <f t="shared" si="20"/>
        <v>0</v>
      </c>
      <c r="AI72" s="24">
        <f t="shared" si="21"/>
        <v>0</v>
      </c>
      <c r="AJ72" s="25">
        <f t="shared" si="22"/>
        <v>0</v>
      </c>
      <c r="AK72" s="23">
        <f t="shared" si="23"/>
        <v>0</v>
      </c>
      <c r="AL72" s="24">
        <f t="shared" si="24"/>
        <v>0</v>
      </c>
      <c r="AM72" s="24">
        <f t="shared" si="35"/>
        <v>3</v>
      </c>
      <c r="AN72" s="24">
        <f t="shared" si="25"/>
        <v>0</v>
      </c>
      <c r="AO72" s="24">
        <f t="shared" si="26"/>
        <v>0</v>
      </c>
      <c r="AP72" s="24">
        <f t="shared" si="27"/>
        <v>0</v>
      </c>
      <c r="AQ72" s="35">
        <f t="shared" si="28"/>
        <v>3</v>
      </c>
      <c r="AR72" s="40">
        <f t="shared" si="29"/>
        <v>10000030000000</v>
      </c>
      <c r="AS72" s="37">
        <f t="shared" si="30"/>
        <v>9</v>
      </c>
      <c r="AT72" s="45">
        <f t="shared" si="31"/>
        <v>10</v>
      </c>
      <c r="AU72" s="45">
        <f t="shared" si="32"/>
        <v>10</v>
      </c>
      <c r="AV72" s="46">
        <f t="shared" si="36"/>
        <v>1010</v>
      </c>
      <c r="AW72" s="37">
        <f t="shared" si="37"/>
        <v>11</v>
      </c>
    </row>
    <row r="73" spans="1:49">
      <c r="A73" s="49">
        <f t="shared" si="6"/>
        <v>249</v>
      </c>
      <c r="B73" s="50" t="str">
        <f t="shared" si="7"/>
        <v>Dolce</v>
      </c>
      <c r="C73" s="50" t="str">
        <f t="shared" si="8"/>
        <v>Sonn</v>
      </c>
      <c r="D73" s="47">
        <f t="shared" ref="D73:U73" si="42">IF(OR(D40="dnf",D40="dsq",D40="ocs",D40="raf"),D$60+1,IF(D40="dnc",IF($AQ73=D$64,"bye",D$60+1),IF(D40="tlx",D$61+1,D40)))</f>
        <v>12</v>
      </c>
      <c r="E73" s="47" t="str">
        <f t="shared" si="42"/>
        <v/>
      </c>
      <c r="F73" s="47" t="str">
        <f t="shared" si="42"/>
        <v/>
      </c>
      <c r="G73" s="47">
        <f t="shared" si="42"/>
        <v>7</v>
      </c>
      <c r="H73" s="47" t="str">
        <f t="shared" si="42"/>
        <v/>
      </c>
      <c r="I73" s="47" t="str">
        <f t="shared" si="42"/>
        <v/>
      </c>
      <c r="J73" s="47">
        <f t="shared" si="42"/>
        <v>10</v>
      </c>
      <c r="K73" s="47">
        <f t="shared" si="42"/>
        <v>10</v>
      </c>
      <c r="L73" s="47">
        <f t="shared" si="42"/>
        <v>10</v>
      </c>
      <c r="M73" s="47" t="str">
        <f t="shared" si="42"/>
        <v/>
      </c>
      <c r="N73" s="47" t="str">
        <f t="shared" si="42"/>
        <v/>
      </c>
      <c r="O73" s="47" t="str">
        <f t="shared" si="42"/>
        <v/>
      </c>
      <c r="P73" s="47">
        <f t="shared" si="42"/>
        <v>9</v>
      </c>
      <c r="Q73" s="47">
        <f t="shared" si="42"/>
        <v>7</v>
      </c>
      <c r="R73" s="47" t="str">
        <f t="shared" si="42"/>
        <v/>
      </c>
      <c r="S73" s="47" t="str">
        <f t="shared" si="42"/>
        <v/>
      </c>
      <c r="T73" s="47" t="str">
        <f t="shared" si="42"/>
        <v/>
      </c>
      <c r="U73" s="47" t="str">
        <f t="shared" si="42"/>
        <v/>
      </c>
      <c r="V73" s="47">
        <f t="shared" si="10"/>
        <v>0</v>
      </c>
      <c r="W73" s="47">
        <f t="shared" si="11"/>
        <v>65</v>
      </c>
      <c r="X73" s="47">
        <f t="shared" si="12"/>
        <v>12</v>
      </c>
      <c r="Y73" s="47">
        <f t="shared" si="13"/>
        <v>53</v>
      </c>
      <c r="Z73" s="48">
        <f t="shared" si="14"/>
        <v>53.012079999999997</v>
      </c>
      <c r="AA73" s="49">
        <f t="shared" si="15"/>
        <v>12</v>
      </c>
      <c r="AB73" s="50" t="str">
        <f t="shared" si="16"/>
        <v>Dolce</v>
      </c>
      <c r="AC73" s="85"/>
      <c r="AD73" s="37">
        <f t="shared" si="17"/>
        <v>13</v>
      </c>
      <c r="AE73" s="23">
        <f t="shared" si="18"/>
        <v>0</v>
      </c>
      <c r="AF73" s="24">
        <f t="shared" si="19"/>
        <v>0</v>
      </c>
      <c r="AG73" s="24">
        <f t="shared" si="34"/>
        <v>0</v>
      </c>
      <c r="AH73" s="24">
        <f t="shared" si="20"/>
        <v>0</v>
      </c>
      <c r="AI73" s="24">
        <f t="shared" si="21"/>
        <v>0</v>
      </c>
      <c r="AJ73" s="25">
        <f t="shared" si="22"/>
        <v>0</v>
      </c>
      <c r="AK73" s="23">
        <f t="shared" si="23"/>
        <v>0</v>
      </c>
      <c r="AL73" s="24">
        <f t="shared" si="24"/>
        <v>0</v>
      </c>
      <c r="AM73" s="24">
        <f t="shared" si="35"/>
        <v>0</v>
      </c>
      <c r="AN73" s="24">
        <f t="shared" si="25"/>
        <v>0</v>
      </c>
      <c r="AO73" s="24">
        <f t="shared" si="26"/>
        <v>0</v>
      </c>
      <c r="AP73" s="24">
        <f t="shared" si="27"/>
        <v>0</v>
      </c>
      <c r="AQ73" s="35">
        <f t="shared" si="28"/>
        <v>0</v>
      </c>
      <c r="AR73" s="40">
        <f t="shared" si="29"/>
        <v>20130100000</v>
      </c>
      <c r="AS73" s="37">
        <f t="shared" si="30"/>
        <v>12</v>
      </c>
      <c r="AT73" s="45">
        <f t="shared" si="31"/>
        <v>7</v>
      </c>
      <c r="AU73" s="45">
        <f t="shared" si="32"/>
        <v>9</v>
      </c>
      <c r="AV73" s="46">
        <f t="shared" si="36"/>
        <v>709</v>
      </c>
      <c r="AW73" s="37">
        <f t="shared" si="37"/>
        <v>8</v>
      </c>
    </row>
    <row r="74" spans="1:49">
      <c r="A74" s="49">
        <f t="shared" si="6"/>
        <v>676</v>
      </c>
      <c r="B74" s="50" t="str">
        <f t="shared" si="7"/>
        <v>Paradox</v>
      </c>
      <c r="C74" s="50" t="str">
        <f t="shared" si="8"/>
        <v>Stowe</v>
      </c>
      <c r="D74" s="47">
        <f t="shared" ref="D74:U74" si="43">IF(OR(D41="dnf",D41="dsq",D41="ocs",D41="raf"),D$60+1,IF(D41="dnc",IF($AQ74=D$64,"bye",D$60+1),IF(D41="tlx",D$61+1,D41)))</f>
        <v>9</v>
      </c>
      <c r="E74" s="47" t="str">
        <f t="shared" si="43"/>
        <v/>
      </c>
      <c r="F74" s="47" t="str">
        <f t="shared" si="43"/>
        <v/>
      </c>
      <c r="G74" s="47" t="str">
        <f t="shared" si="43"/>
        <v>bye</v>
      </c>
      <c r="H74" s="47" t="str">
        <f t="shared" si="43"/>
        <v/>
      </c>
      <c r="I74" s="47" t="str">
        <f t="shared" si="43"/>
        <v/>
      </c>
      <c r="J74" s="47">
        <f t="shared" si="43"/>
        <v>9</v>
      </c>
      <c r="K74" s="47">
        <f t="shared" si="43"/>
        <v>8</v>
      </c>
      <c r="L74" s="47">
        <f t="shared" si="43"/>
        <v>7</v>
      </c>
      <c r="M74" s="47" t="str">
        <f t="shared" si="43"/>
        <v/>
      </c>
      <c r="N74" s="47" t="str">
        <f t="shared" si="43"/>
        <v/>
      </c>
      <c r="O74" s="47" t="str">
        <f t="shared" si="43"/>
        <v/>
      </c>
      <c r="P74" s="47">
        <f t="shared" si="43"/>
        <v>6</v>
      </c>
      <c r="Q74" s="47">
        <f t="shared" si="43"/>
        <v>8</v>
      </c>
      <c r="R74" s="47" t="str">
        <f t="shared" si="43"/>
        <v/>
      </c>
      <c r="S74" s="47" t="str">
        <f t="shared" si="43"/>
        <v/>
      </c>
      <c r="T74" s="47" t="str">
        <f t="shared" si="43"/>
        <v/>
      </c>
      <c r="U74" s="47" t="str">
        <f t="shared" si="43"/>
        <v/>
      </c>
      <c r="V74" s="47">
        <f t="shared" si="10"/>
        <v>1</v>
      </c>
      <c r="W74" s="47">
        <f t="shared" si="11"/>
        <v>47</v>
      </c>
      <c r="X74" s="47">
        <f t="shared" si="12"/>
        <v>9</v>
      </c>
      <c r="Y74" s="47">
        <f t="shared" si="13"/>
        <v>38</v>
      </c>
      <c r="Z74" s="48">
        <f t="shared" si="14"/>
        <v>45.611090000000004</v>
      </c>
      <c r="AA74" s="49">
        <f t="shared" si="15"/>
        <v>10</v>
      </c>
      <c r="AB74" s="50" t="str">
        <f t="shared" si="16"/>
        <v>Paradox</v>
      </c>
      <c r="AC74" s="85"/>
      <c r="AD74" s="37">
        <f t="shared" si="17"/>
        <v>10</v>
      </c>
      <c r="AE74" s="23">
        <f t="shared" si="18"/>
        <v>0</v>
      </c>
      <c r="AF74" s="24">
        <f t="shared" si="19"/>
        <v>11</v>
      </c>
      <c r="AG74" s="24">
        <f t="shared" si="34"/>
        <v>0</v>
      </c>
      <c r="AH74" s="24">
        <f t="shared" si="20"/>
        <v>0</v>
      </c>
      <c r="AI74" s="24">
        <f t="shared" si="21"/>
        <v>0</v>
      </c>
      <c r="AJ74" s="25">
        <f t="shared" si="22"/>
        <v>0</v>
      </c>
      <c r="AK74" s="23">
        <f t="shared" si="23"/>
        <v>0</v>
      </c>
      <c r="AL74" s="24">
        <f t="shared" si="24"/>
        <v>1</v>
      </c>
      <c r="AM74" s="24">
        <f t="shared" si="35"/>
        <v>0</v>
      </c>
      <c r="AN74" s="24">
        <f t="shared" si="25"/>
        <v>0</v>
      </c>
      <c r="AO74" s="24">
        <f t="shared" si="26"/>
        <v>0</v>
      </c>
      <c r="AP74" s="24">
        <f t="shared" si="27"/>
        <v>0</v>
      </c>
      <c r="AQ74" s="35">
        <f t="shared" si="28"/>
        <v>2</v>
      </c>
      <c r="AR74" s="40">
        <f t="shared" si="29"/>
        <v>112200000000</v>
      </c>
      <c r="AS74" s="37">
        <f t="shared" si="30"/>
        <v>11</v>
      </c>
      <c r="AT74" s="45">
        <f t="shared" si="31"/>
        <v>8</v>
      </c>
      <c r="AU74" s="45">
        <f t="shared" si="32"/>
        <v>6</v>
      </c>
      <c r="AV74" s="46">
        <f t="shared" si="36"/>
        <v>806</v>
      </c>
      <c r="AW74" s="37">
        <f t="shared" si="37"/>
        <v>9</v>
      </c>
    </row>
    <row r="75" spans="1:49">
      <c r="A75" s="49">
        <f t="shared" si="6"/>
        <v>588</v>
      </c>
      <c r="B75" s="50" t="str">
        <f t="shared" si="7"/>
        <v>Gallant Fox</v>
      </c>
      <c r="C75" s="50" t="str">
        <f t="shared" si="8"/>
        <v>Dempsey</v>
      </c>
      <c r="D75" s="47">
        <f t="shared" ref="D75:U75" si="44">IF(OR(D42="dnf",D42="dsq",D42="ocs",D42="raf"),D$60+1,IF(D42="dnc",IF($AQ75=D$64,"bye",D$60+1),IF(D42="tlx",D$61+1,D42)))</f>
        <v>1</v>
      </c>
      <c r="E75" s="47" t="str">
        <f t="shared" si="44"/>
        <v/>
      </c>
      <c r="F75" s="47" t="str">
        <f t="shared" si="44"/>
        <v/>
      </c>
      <c r="G75" s="47">
        <f t="shared" si="44"/>
        <v>5</v>
      </c>
      <c r="H75" s="47" t="str">
        <f t="shared" si="44"/>
        <v/>
      </c>
      <c r="I75" s="47" t="str">
        <f t="shared" si="44"/>
        <v/>
      </c>
      <c r="J75" s="47">
        <f t="shared" si="44"/>
        <v>2</v>
      </c>
      <c r="K75" s="47">
        <f t="shared" si="44"/>
        <v>4</v>
      </c>
      <c r="L75" s="47">
        <f t="shared" si="44"/>
        <v>1</v>
      </c>
      <c r="M75" s="47" t="str">
        <f t="shared" si="44"/>
        <v/>
      </c>
      <c r="N75" s="47" t="str">
        <f t="shared" si="44"/>
        <v/>
      </c>
      <c r="O75" s="47" t="str">
        <f t="shared" si="44"/>
        <v/>
      </c>
      <c r="P75" s="47" t="str">
        <f t="shared" si="44"/>
        <v>bye</v>
      </c>
      <c r="Q75" s="47" t="str">
        <f t="shared" si="44"/>
        <v>bye</v>
      </c>
      <c r="R75" s="47" t="str">
        <f t="shared" si="44"/>
        <v/>
      </c>
      <c r="S75" s="47" t="str">
        <f t="shared" si="44"/>
        <v/>
      </c>
      <c r="T75" s="47" t="str">
        <f t="shared" si="44"/>
        <v/>
      </c>
      <c r="U75" s="47" t="str">
        <f t="shared" si="44"/>
        <v/>
      </c>
      <c r="V75" s="47">
        <f t="shared" si="10"/>
        <v>2</v>
      </c>
      <c r="W75" s="47">
        <f t="shared" si="11"/>
        <v>13</v>
      </c>
      <c r="X75" s="47">
        <f t="shared" si="12"/>
        <v>5</v>
      </c>
      <c r="Y75" s="47">
        <f t="shared" si="13"/>
        <v>8</v>
      </c>
      <c r="Z75" s="48">
        <f t="shared" si="14"/>
        <v>12.002000000000001</v>
      </c>
      <c r="AA75" s="49">
        <f t="shared" si="15"/>
        <v>1</v>
      </c>
      <c r="AB75" s="50" t="str">
        <f t="shared" si="16"/>
        <v>Gallant Fox</v>
      </c>
      <c r="AC75" s="37"/>
      <c r="AD75" s="37">
        <f t="shared" si="17"/>
        <v>11</v>
      </c>
      <c r="AE75" s="23">
        <f t="shared" si="18"/>
        <v>0</v>
      </c>
      <c r="AF75" s="24">
        <f t="shared" si="19"/>
        <v>0</v>
      </c>
      <c r="AG75" s="24">
        <f t="shared" si="34"/>
        <v>0</v>
      </c>
      <c r="AH75" s="24">
        <f t="shared" si="20"/>
        <v>0</v>
      </c>
      <c r="AI75" s="24">
        <f t="shared" si="21"/>
        <v>22</v>
      </c>
      <c r="AJ75" s="25">
        <f t="shared" si="22"/>
        <v>0</v>
      </c>
      <c r="AK75" s="23">
        <f t="shared" si="23"/>
        <v>0</v>
      </c>
      <c r="AL75" s="24">
        <f t="shared" si="24"/>
        <v>0</v>
      </c>
      <c r="AM75" s="24">
        <f t="shared" si="35"/>
        <v>0</v>
      </c>
      <c r="AN75" s="24">
        <f t="shared" si="25"/>
        <v>0</v>
      </c>
      <c r="AO75" s="24">
        <f t="shared" si="26"/>
        <v>2</v>
      </c>
      <c r="AP75" s="24">
        <f t="shared" si="27"/>
        <v>0</v>
      </c>
      <c r="AQ75" s="35">
        <f t="shared" si="28"/>
        <v>5</v>
      </c>
      <c r="AR75" s="40">
        <f t="shared" si="29"/>
        <v>2.1011E+16</v>
      </c>
      <c r="AS75" s="37">
        <f t="shared" si="30"/>
        <v>2</v>
      </c>
      <c r="AT75" s="45">
        <f t="shared" si="31"/>
        <v>1.3333333333333333</v>
      </c>
      <c r="AU75" s="45">
        <f t="shared" si="32"/>
        <v>1.3333333333333333</v>
      </c>
      <c r="AV75" s="46">
        <f t="shared" si="36"/>
        <v>134.66666666666666</v>
      </c>
      <c r="AW75" s="37">
        <f t="shared" si="37"/>
        <v>0</v>
      </c>
    </row>
    <row r="76" spans="1:49">
      <c r="A76" s="49">
        <f t="shared" si="6"/>
        <v>591</v>
      </c>
      <c r="B76" s="50" t="str">
        <f t="shared" si="7"/>
        <v>Shamrock VI</v>
      </c>
      <c r="C76" s="50" t="str">
        <f t="shared" si="8"/>
        <v>Mullen</v>
      </c>
      <c r="D76" s="47">
        <f t="shared" ref="D76:U76" si="45">IF(OR(D43="dnf",D43="dsq",D43="ocs",D43="raf"),D$60+1,IF(D43="dnc",IF($AQ76=D$64,"bye",D$60+1),IF(D43="tlx",D$61+1,D43)))</f>
        <v>4</v>
      </c>
      <c r="E76" s="47" t="str">
        <f t="shared" si="45"/>
        <v/>
      </c>
      <c r="F76" s="47" t="str">
        <f t="shared" si="45"/>
        <v/>
      </c>
      <c r="G76" s="47">
        <f t="shared" si="45"/>
        <v>11</v>
      </c>
      <c r="H76" s="47" t="str">
        <f t="shared" si="45"/>
        <v/>
      </c>
      <c r="I76" s="47" t="str">
        <f t="shared" si="45"/>
        <v/>
      </c>
      <c r="J76" s="47">
        <f t="shared" si="45"/>
        <v>8</v>
      </c>
      <c r="K76" s="47">
        <f t="shared" si="45"/>
        <v>7</v>
      </c>
      <c r="L76" s="47">
        <f t="shared" si="45"/>
        <v>8</v>
      </c>
      <c r="M76" s="47" t="str">
        <f t="shared" si="45"/>
        <v/>
      </c>
      <c r="N76" s="47" t="str">
        <f t="shared" si="45"/>
        <v/>
      </c>
      <c r="O76" s="47" t="str">
        <f t="shared" si="45"/>
        <v/>
      </c>
      <c r="P76" s="47">
        <f t="shared" si="45"/>
        <v>7</v>
      </c>
      <c r="Q76" s="47">
        <f t="shared" si="45"/>
        <v>5</v>
      </c>
      <c r="R76" s="47" t="str">
        <f t="shared" si="45"/>
        <v/>
      </c>
      <c r="S76" s="47" t="str">
        <f t="shared" si="45"/>
        <v/>
      </c>
      <c r="T76" s="47" t="str">
        <f t="shared" si="45"/>
        <v/>
      </c>
      <c r="U76" s="47" t="str">
        <f t="shared" si="45"/>
        <v/>
      </c>
      <c r="V76" s="47">
        <f t="shared" si="10"/>
        <v>0</v>
      </c>
      <c r="W76" s="47">
        <f t="shared" si="11"/>
        <v>50</v>
      </c>
      <c r="X76" s="47">
        <f t="shared" si="12"/>
        <v>11</v>
      </c>
      <c r="Y76" s="47">
        <f t="shared" si="13"/>
        <v>39</v>
      </c>
      <c r="Z76" s="48">
        <f t="shared" si="14"/>
        <v>39.008050000000004</v>
      </c>
      <c r="AA76" s="49">
        <f t="shared" si="15"/>
        <v>8</v>
      </c>
      <c r="AB76" s="50" t="str">
        <f t="shared" si="16"/>
        <v>Shamrock VI</v>
      </c>
      <c r="AC76" s="37"/>
      <c r="AD76" s="37">
        <f t="shared" si="17"/>
        <v>8</v>
      </c>
      <c r="AE76" s="23">
        <f t="shared" si="18"/>
        <v>0</v>
      </c>
      <c r="AF76" s="24">
        <f t="shared" si="19"/>
        <v>0</v>
      </c>
      <c r="AG76" s="24">
        <f t="shared" si="34"/>
        <v>0</v>
      </c>
      <c r="AH76" s="24">
        <f t="shared" si="20"/>
        <v>0</v>
      </c>
      <c r="AI76" s="24">
        <f t="shared" si="21"/>
        <v>0</v>
      </c>
      <c r="AJ76" s="25">
        <f t="shared" si="22"/>
        <v>0</v>
      </c>
      <c r="AK76" s="23">
        <f t="shared" si="23"/>
        <v>0</v>
      </c>
      <c r="AL76" s="24">
        <f t="shared" si="24"/>
        <v>0</v>
      </c>
      <c r="AM76" s="24">
        <f t="shared" si="35"/>
        <v>0</v>
      </c>
      <c r="AN76" s="24">
        <f t="shared" si="25"/>
        <v>0</v>
      </c>
      <c r="AO76" s="24">
        <f t="shared" si="26"/>
        <v>0</v>
      </c>
      <c r="AP76" s="24">
        <f t="shared" si="27"/>
        <v>0</v>
      </c>
      <c r="AQ76" s="35">
        <f t="shared" si="28"/>
        <v>0</v>
      </c>
      <c r="AR76" s="40">
        <f t="shared" si="29"/>
        <v>11022001000000</v>
      </c>
      <c r="AS76" s="37">
        <f t="shared" si="30"/>
        <v>8</v>
      </c>
      <c r="AT76" s="45">
        <f t="shared" si="31"/>
        <v>5</v>
      </c>
      <c r="AU76" s="45">
        <f t="shared" si="32"/>
        <v>7</v>
      </c>
      <c r="AV76" s="46">
        <f t="shared" si="36"/>
        <v>507</v>
      </c>
      <c r="AW76" s="37">
        <f t="shared" si="37"/>
        <v>5</v>
      </c>
    </row>
    <row r="77" spans="1:49">
      <c r="A77" s="49">
        <f t="shared" si="6"/>
        <v>484</v>
      </c>
      <c r="B77" s="50" t="str">
        <f t="shared" si="7"/>
        <v>Jolly Mon</v>
      </c>
      <c r="C77" s="50" t="str">
        <f t="shared" si="8"/>
        <v>LaVin/Rochlis</v>
      </c>
      <c r="D77" s="47">
        <f t="shared" ref="D77:U77" si="46">IF(OR(D44="dnf",D44="dsq",D44="ocs",D44="raf"),D$60+1,IF(D44="dnc",IF($AQ77=D$64,"bye",D$60+1),IF(D44="tlx",D$61+1,D44)))</f>
        <v>8</v>
      </c>
      <c r="E77" s="47" t="str">
        <f t="shared" si="46"/>
        <v/>
      </c>
      <c r="F77" s="47" t="str">
        <f t="shared" si="46"/>
        <v/>
      </c>
      <c r="G77" s="47">
        <f t="shared" si="46"/>
        <v>7</v>
      </c>
      <c r="H77" s="47" t="str">
        <f t="shared" si="46"/>
        <v/>
      </c>
      <c r="I77" s="47" t="str">
        <f t="shared" si="46"/>
        <v/>
      </c>
      <c r="J77" s="47">
        <f t="shared" si="46"/>
        <v>5</v>
      </c>
      <c r="K77" s="47">
        <f t="shared" si="46"/>
        <v>9</v>
      </c>
      <c r="L77" s="47">
        <f t="shared" si="46"/>
        <v>6</v>
      </c>
      <c r="M77" s="47" t="str">
        <f t="shared" si="46"/>
        <v/>
      </c>
      <c r="N77" s="47" t="str">
        <f t="shared" si="46"/>
        <v/>
      </c>
      <c r="O77" s="47" t="str">
        <f t="shared" si="46"/>
        <v/>
      </c>
      <c r="P77" s="47">
        <f t="shared" si="46"/>
        <v>8</v>
      </c>
      <c r="Q77" s="47">
        <f t="shared" si="46"/>
        <v>9</v>
      </c>
      <c r="R77" s="47" t="str">
        <f t="shared" si="46"/>
        <v/>
      </c>
      <c r="S77" s="47" t="str">
        <f t="shared" si="46"/>
        <v/>
      </c>
      <c r="T77" s="47" t="str">
        <f t="shared" si="46"/>
        <v/>
      </c>
      <c r="U77" s="47" t="str">
        <f t="shared" si="46"/>
        <v/>
      </c>
      <c r="V77" s="47">
        <f t="shared" si="10"/>
        <v>0</v>
      </c>
      <c r="W77" s="47">
        <f t="shared" si="11"/>
        <v>52</v>
      </c>
      <c r="X77" s="47">
        <f t="shared" si="12"/>
        <v>9</v>
      </c>
      <c r="Y77" s="47">
        <f t="shared" si="13"/>
        <v>43</v>
      </c>
      <c r="Z77" s="48">
        <f t="shared" si="14"/>
        <v>43.010100000000001</v>
      </c>
      <c r="AA77" s="49">
        <f t="shared" si="15"/>
        <v>9</v>
      </c>
      <c r="AB77" s="50" t="str">
        <f t="shared" si="16"/>
        <v>Jolly Mon</v>
      </c>
      <c r="AC77" s="37"/>
      <c r="AD77" s="37">
        <f t="shared" si="17"/>
        <v>6</v>
      </c>
      <c r="AE77" s="23">
        <f t="shared" si="18"/>
        <v>0</v>
      </c>
      <c r="AF77" s="24">
        <f t="shared" si="19"/>
        <v>0</v>
      </c>
      <c r="AG77" s="24">
        <f t="shared" si="34"/>
        <v>0</v>
      </c>
      <c r="AH77" s="24">
        <f t="shared" si="20"/>
        <v>0</v>
      </c>
      <c r="AI77" s="24">
        <f t="shared" si="21"/>
        <v>0</v>
      </c>
      <c r="AJ77" s="25">
        <f t="shared" si="22"/>
        <v>0</v>
      </c>
      <c r="AK77" s="23">
        <f t="shared" si="23"/>
        <v>0</v>
      </c>
      <c r="AL77" s="24">
        <f t="shared" si="24"/>
        <v>0</v>
      </c>
      <c r="AM77" s="24">
        <f t="shared" si="35"/>
        <v>0</v>
      </c>
      <c r="AN77" s="24">
        <f t="shared" si="25"/>
        <v>0</v>
      </c>
      <c r="AO77" s="24">
        <f t="shared" si="26"/>
        <v>0</v>
      </c>
      <c r="AP77" s="24">
        <f t="shared" si="27"/>
        <v>0</v>
      </c>
      <c r="AQ77" s="35">
        <f t="shared" si="28"/>
        <v>0</v>
      </c>
      <c r="AR77" s="40">
        <f t="shared" si="29"/>
        <v>1112200000000</v>
      </c>
      <c r="AS77" s="37">
        <f t="shared" si="30"/>
        <v>10</v>
      </c>
      <c r="AT77" s="45">
        <f t="shared" si="31"/>
        <v>9</v>
      </c>
      <c r="AU77" s="45">
        <f t="shared" si="32"/>
        <v>8</v>
      </c>
      <c r="AV77" s="46">
        <f t="shared" si="36"/>
        <v>908</v>
      </c>
      <c r="AW77" s="37">
        <f t="shared" si="37"/>
        <v>10</v>
      </c>
    </row>
    <row r="78" spans="1:49">
      <c r="A78" s="49">
        <f t="shared" si="6"/>
        <v>82</v>
      </c>
      <c r="B78" s="50" t="str">
        <f t="shared" si="7"/>
        <v>Blues Power</v>
      </c>
      <c r="C78" s="50" t="str">
        <f t="shared" si="8"/>
        <v>Lemaire</v>
      </c>
      <c r="D78" s="47">
        <f t="shared" ref="D78:U78" si="47">IF(OR(D45="dnf",D45="dsq",D45="ocs",D45="raf"),D$60+1,IF(D45="dnc",IF($AQ78=D$64,"bye",D$60+1),IF(D45="tlx",D$61+1,D45)))</f>
        <v>5</v>
      </c>
      <c r="E78" s="47" t="str">
        <f t="shared" si="47"/>
        <v/>
      </c>
      <c r="F78" s="47" t="str">
        <f t="shared" si="47"/>
        <v/>
      </c>
      <c r="G78" s="47">
        <f t="shared" si="47"/>
        <v>1</v>
      </c>
      <c r="H78" s="47" t="str">
        <f t="shared" si="47"/>
        <v/>
      </c>
      <c r="I78" s="47" t="str">
        <f t="shared" si="47"/>
        <v/>
      </c>
      <c r="J78" s="47" t="str">
        <f t="shared" si="47"/>
        <v>bye</v>
      </c>
      <c r="K78" s="47" t="str">
        <f t="shared" si="47"/>
        <v>bye</v>
      </c>
      <c r="L78" s="47" t="str">
        <f t="shared" si="47"/>
        <v>bye</v>
      </c>
      <c r="M78" s="47" t="str">
        <f t="shared" si="47"/>
        <v/>
      </c>
      <c r="N78" s="47" t="str">
        <f t="shared" si="47"/>
        <v/>
      </c>
      <c r="O78" s="47" t="str">
        <f t="shared" si="47"/>
        <v/>
      </c>
      <c r="P78" s="47">
        <f t="shared" si="47"/>
        <v>5</v>
      </c>
      <c r="Q78" s="47">
        <f t="shared" si="47"/>
        <v>6</v>
      </c>
      <c r="R78" s="47" t="str">
        <f t="shared" si="47"/>
        <v/>
      </c>
      <c r="S78" s="47" t="str">
        <f t="shared" si="47"/>
        <v/>
      </c>
      <c r="T78" s="47" t="str">
        <f t="shared" si="47"/>
        <v/>
      </c>
      <c r="U78" s="47" t="str">
        <f t="shared" si="47"/>
        <v/>
      </c>
      <c r="V78" s="47">
        <f t="shared" si="10"/>
        <v>3</v>
      </c>
      <c r="W78" s="47">
        <f t="shared" si="11"/>
        <v>17</v>
      </c>
      <c r="X78" s="47">
        <f t="shared" si="12"/>
        <v>6</v>
      </c>
      <c r="Y78" s="47">
        <f t="shared" si="13"/>
        <v>11</v>
      </c>
      <c r="Z78" s="48">
        <f t="shared" si="14"/>
        <v>22.00506</v>
      </c>
      <c r="AA78" s="49">
        <f t="shared" si="15"/>
        <v>5</v>
      </c>
      <c r="AB78" s="50" t="str">
        <f t="shared" si="16"/>
        <v>Blues Power</v>
      </c>
      <c r="AC78" s="37"/>
      <c r="AD78" s="37">
        <f t="shared" si="17"/>
        <v>7</v>
      </c>
      <c r="AE78" s="23">
        <f t="shared" si="18"/>
        <v>0</v>
      </c>
      <c r="AF78" s="24">
        <f t="shared" si="19"/>
        <v>0</v>
      </c>
      <c r="AG78" s="24">
        <f t="shared" si="34"/>
        <v>36</v>
      </c>
      <c r="AH78" s="24">
        <f t="shared" si="20"/>
        <v>0</v>
      </c>
      <c r="AI78" s="24">
        <f t="shared" si="21"/>
        <v>0</v>
      </c>
      <c r="AJ78" s="25">
        <f t="shared" si="22"/>
        <v>0</v>
      </c>
      <c r="AK78" s="23">
        <f t="shared" si="23"/>
        <v>0</v>
      </c>
      <c r="AL78" s="24">
        <f t="shared" si="24"/>
        <v>0</v>
      </c>
      <c r="AM78" s="24">
        <f t="shared" si="35"/>
        <v>3</v>
      </c>
      <c r="AN78" s="24">
        <f t="shared" si="25"/>
        <v>0</v>
      </c>
      <c r="AO78" s="24">
        <f t="shared" si="26"/>
        <v>0</v>
      </c>
      <c r="AP78" s="24">
        <f t="shared" si="27"/>
        <v>0</v>
      </c>
      <c r="AQ78" s="35">
        <f t="shared" si="28"/>
        <v>3</v>
      </c>
      <c r="AR78" s="40">
        <f t="shared" si="29"/>
        <v>1.00021E+16</v>
      </c>
      <c r="AS78" s="37">
        <f t="shared" si="30"/>
        <v>5</v>
      </c>
      <c r="AT78" s="45">
        <f t="shared" si="31"/>
        <v>6</v>
      </c>
      <c r="AU78" s="45">
        <f t="shared" si="32"/>
        <v>5</v>
      </c>
      <c r="AV78" s="46">
        <f t="shared" si="36"/>
        <v>605</v>
      </c>
      <c r="AW78" s="37">
        <f t="shared" si="37"/>
        <v>6</v>
      </c>
    </row>
    <row r="79" spans="1:49">
      <c r="A79" s="49">
        <f t="shared" si="6"/>
        <v>584</v>
      </c>
      <c r="B79" s="50" t="str">
        <f t="shared" si="7"/>
        <v>He's Baaack!</v>
      </c>
      <c r="C79" s="50" t="str">
        <f t="shared" si="8"/>
        <v>Knowles</v>
      </c>
      <c r="D79" s="47" t="str">
        <f t="shared" ref="D79:U79" si="48">IF(OR(D46="dnf",D46="dsq",D46="ocs",D46="raf"),D$60+1,IF(D46="dnc",IF($AQ79=D$64,"bye",D$60+1),IF(D46="tlx",D$61+1,D46)))</f>
        <v>bye</v>
      </c>
      <c r="E79" s="47" t="str">
        <f t="shared" si="48"/>
        <v/>
      </c>
      <c r="F79" s="47" t="str">
        <f t="shared" si="48"/>
        <v/>
      </c>
      <c r="G79" s="47">
        <f t="shared" si="48"/>
        <v>3</v>
      </c>
      <c r="H79" s="47" t="str">
        <f t="shared" si="48"/>
        <v/>
      </c>
      <c r="I79" s="47" t="str">
        <f t="shared" si="48"/>
        <v/>
      </c>
      <c r="J79" s="47">
        <f t="shared" si="48"/>
        <v>7</v>
      </c>
      <c r="K79" s="47">
        <f t="shared" si="48"/>
        <v>6</v>
      </c>
      <c r="L79" s="47">
        <f t="shared" si="48"/>
        <v>9</v>
      </c>
      <c r="M79" s="47" t="str">
        <f t="shared" si="48"/>
        <v/>
      </c>
      <c r="N79" s="47" t="str">
        <f t="shared" si="48"/>
        <v/>
      </c>
      <c r="O79" s="47" t="str">
        <f t="shared" si="48"/>
        <v/>
      </c>
      <c r="P79" s="47">
        <f t="shared" si="48"/>
        <v>2</v>
      </c>
      <c r="Q79" s="47">
        <f t="shared" si="48"/>
        <v>3</v>
      </c>
      <c r="R79" s="47" t="str">
        <f t="shared" si="48"/>
        <v/>
      </c>
      <c r="S79" s="47" t="str">
        <f t="shared" si="48"/>
        <v/>
      </c>
      <c r="T79" s="47" t="str">
        <f t="shared" si="48"/>
        <v/>
      </c>
      <c r="U79" s="47" t="str">
        <f t="shared" si="48"/>
        <v/>
      </c>
      <c r="V79" s="47">
        <f t="shared" si="10"/>
        <v>1</v>
      </c>
      <c r="W79" s="47">
        <f t="shared" si="11"/>
        <v>30</v>
      </c>
      <c r="X79" s="47">
        <f t="shared" si="12"/>
        <v>9</v>
      </c>
      <c r="Y79" s="47">
        <f t="shared" si="13"/>
        <v>21</v>
      </c>
      <c r="Z79" s="48">
        <f t="shared" si="14"/>
        <v>25.206029999999998</v>
      </c>
      <c r="AA79" s="49">
        <f t="shared" si="15"/>
        <v>7</v>
      </c>
      <c r="AB79" s="50" t="str">
        <f t="shared" si="16"/>
        <v>He's Baaack!</v>
      </c>
      <c r="AC79" s="37"/>
      <c r="AD79" s="37">
        <f t="shared" si="17"/>
        <v>5</v>
      </c>
      <c r="AE79" s="23">
        <f t="shared" si="18"/>
        <v>13</v>
      </c>
      <c r="AF79" s="24">
        <f t="shared" si="19"/>
        <v>0</v>
      </c>
      <c r="AG79" s="24">
        <f t="shared" si="34"/>
        <v>0</v>
      </c>
      <c r="AH79" s="24">
        <f t="shared" si="20"/>
        <v>0</v>
      </c>
      <c r="AI79" s="24">
        <f t="shared" si="21"/>
        <v>0</v>
      </c>
      <c r="AJ79" s="25">
        <f t="shared" si="22"/>
        <v>0</v>
      </c>
      <c r="AK79" s="23">
        <f t="shared" si="23"/>
        <v>1</v>
      </c>
      <c r="AL79" s="24">
        <f t="shared" si="24"/>
        <v>0</v>
      </c>
      <c r="AM79" s="24">
        <f t="shared" si="35"/>
        <v>0</v>
      </c>
      <c r="AN79" s="24">
        <f t="shared" si="25"/>
        <v>0</v>
      </c>
      <c r="AO79" s="24">
        <f t="shared" si="26"/>
        <v>0</v>
      </c>
      <c r="AP79" s="24">
        <f t="shared" si="27"/>
        <v>0</v>
      </c>
      <c r="AQ79" s="35">
        <f t="shared" si="28"/>
        <v>1</v>
      </c>
      <c r="AR79" s="40">
        <f t="shared" si="29"/>
        <v>1200110100000000</v>
      </c>
      <c r="AS79" s="37">
        <f t="shared" si="30"/>
        <v>6</v>
      </c>
      <c r="AT79" s="45">
        <f t="shared" si="31"/>
        <v>3</v>
      </c>
      <c r="AU79" s="45">
        <f t="shared" si="32"/>
        <v>2</v>
      </c>
      <c r="AV79" s="46">
        <f t="shared" si="36"/>
        <v>302</v>
      </c>
      <c r="AW79" s="37">
        <f t="shared" si="37"/>
        <v>3</v>
      </c>
    </row>
    <row r="80" spans="1:49">
      <c r="A80" s="49" t="str">
        <f t="shared" si="6"/>
        <v/>
      </c>
      <c r="B80" s="50" t="str">
        <f t="shared" si="7"/>
        <v/>
      </c>
      <c r="C80" s="50" t="str">
        <f t="shared" si="8"/>
        <v/>
      </c>
      <c r="D80" s="47" t="str">
        <f t="shared" ref="D80:U80" si="49">IF(OR(D47="dnf",D47="dsq",D47="ocs",D47="raf"),D$60+1,IF(D47="dnc",IF($AQ80=D$64,"bye",D$60+1),IF(D47="tlx",D$61+1,D47)))</f>
        <v/>
      </c>
      <c r="E80" s="47" t="str">
        <f t="shared" si="49"/>
        <v/>
      </c>
      <c r="F80" s="47" t="str">
        <f t="shared" si="49"/>
        <v/>
      </c>
      <c r="G80" s="47" t="str">
        <f t="shared" si="49"/>
        <v/>
      </c>
      <c r="H80" s="47" t="str">
        <f t="shared" si="49"/>
        <v/>
      </c>
      <c r="I80" s="47" t="str">
        <f t="shared" si="49"/>
        <v/>
      </c>
      <c r="J80" s="47" t="str">
        <f t="shared" si="49"/>
        <v/>
      </c>
      <c r="K80" s="47" t="str">
        <f t="shared" si="49"/>
        <v/>
      </c>
      <c r="L80" s="47" t="str">
        <f t="shared" si="49"/>
        <v/>
      </c>
      <c r="M80" s="47" t="str">
        <f t="shared" si="49"/>
        <v/>
      </c>
      <c r="N80" s="47" t="str">
        <f t="shared" si="49"/>
        <v/>
      </c>
      <c r="O80" s="47" t="str">
        <f t="shared" si="49"/>
        <v/>
      </c>
      <c r="P80" s="47" t="str">
        <f t="shared" si="49"/>
        <v/>
      </c>
      <c r="Q80" s="47" t="str">
        <f t="shared" si="49"/>
        <v/>
      </c>
      <c r="R80" s="47" t="str">
        <f t="shared" si="49"/>
        <v/>
      </c>
      <c r="S80" s="47" t="str">
        <f t="shared" si="49"/>
        <v/>
      </c>
      <c r="T80" s="47" t="str">
        <f t="shared" si="49"/>
        <v/>
      </c>
      <c r="U80" s="47" t="str">
        <f t="shared" si="49"/>
        <v/>
      </c>
      <c r="V80" s="47">
        <f t="shared" si="10"/>
        <v>0</v>
      </c>
      <c r="W80" s="47" t="str">
        <f t="shared" si="11"/>
        <v/>
      </c>
      <c r="X80" s="47" t="e">
        <f t="shared" si="12"/>
        <v>#NUM!</v>
      </c>
      <c r="Y80" s="47">
        <f t="shared" si="13"/>
        <v>0</v>
      </c>
      <c r="Z80" s="48">
        <f t="shared" si="14"/>
        <v>0</v>
      </c>
      <c r="AA80" s="49" t="str">
        <f t="shared" si="15"/>
        <v/>
      </c>
      <c r="AB80" s="50" t="str">
        <f t="shared" si="16"/>
        <v/>
      </c>
      <c r="AC80" s="37"/>
      <c r="AD80" s="37">
        <f t="shared" si="17"/>
        <v>0</v>
      </c>
      <c r="AE80" s="23">
        <f t="shared" si="18"/>
        <v>0</v>
      </c>
      <c r="AF80" s="24">
        <f t="shared" si="19"/>
        <v>0</v>
      </c>
      <c r="AG80" s="24">
        <f t="shared" si="34"/>
        <v>0</v>
      </c>
      <c r="AH80" s="24">
        <f t="shared" si="20"/>
        <v>0</v>
      </c>
      <c r="AI80" s="24">
        <f t="shared" si="21"/>
        <v>0</v>
      </c>
      <c r="AJ80" s="25">
        <f t="shared" si="22"/>
        <v>0</v>
      </c>
      <c r="AK80" s="23">
        <f t="shared" si="23"/>
        <v>0</v>
      </c>
      <c r="AL80" s="24">
        <f t="shared" si="24"/>
        <v>0</v>
      </c>
      <c r="AM80" s="24">
        <f t="shared" si="35"/>
        <v>0</v>
      </c>
      <c r="AN80" s="24">
        <f t="shared" si="25"/>
        <v>0</v>
      </c>
      <c r="AO80" s="24">
        <f t="shared" si="26"/>
        <v>0</v>
      </c>
      <c r="AP80" s="24">
        <f t="shared" si="27"/>
        <v>0</v>
      </c>
      <c r="AQ80" s="35">
        <f t="shared" si="28"/>
        <v>0</v>
      </c>
      <c r="AR80" s="40">
        <f t="shared" si="29"/>
        <v>0</v>
      </c>
      <c r="AS80" s="37">
        <f t="shared" si="30"/>
        <v>0</v>
      </c>
      <c r="AT80" s="45" t="str">
        <f t="shared" si="31"/>
        <v/>
      </c>
      <c r="AU80" s="45" t="str">
        <f t="shared" si="32"/>
        <v/>
      </c>
      <c r="AV80" s="46">
        <f t="shared" si="36"/>
        <v>0</v>
      </c>
      <c r="AW80" s="37">
        <f t="shared" si="37"/>
        <v>0</v>
      </c>
    </row>
    <row r="81" spans="1:49">
      <c r="A81" s="49" t="str">
        <f t="shared" si="6"/>
        <v/>
      </c>
      <c r="B81" s="50" t="str">
        <f t="shared" si="7"/>
        <v/>
      </c>
      <c r="C81" s="50" t="str">
        <f t="shared" si="8"/>
        <v/>
      </c>
      <c r="D81" s="47" t="str">
        <f t="shared" ref="D81:U81" si="50">IF(OR(D48="dnf",D48="dsq",D48="ocs",D48="raf"),D$60+1,IF(D48="dnc",IF($AQ81=D$64,"bye",D$60+1),IF(D48="tlx",D$61+1,D48)))</f>
        <v/>
      </c>
      <c r="E81" s="47" t="str">
        <f t="shared" si="50"/>
        <v/>
      </c>
      <c r="F81" s="47" t="str">
        <f t="shared" si="50"/>
        <v/>
      </c>
      <c r="G81" s="47" t="str">
        <f t="shared" si="50"/>
        <v/>
      </c>
      <c r="H81" s="47" t="str">
        <f t="shared" si="50"/>
        <v/>
      </c>
      <c r="I81" s="47" t="str">
        <f t="shared" si="50"/>
        <v/>
      </c>
      <c r="J81" s="47" t="str">
        <f t="shared" si="50"/>
        <v/>
      </c>
      <c r="K81" s="47" t="str">
        <f t="shared" si="50"/>
        <v/>
      </c>
      <c r="L81" s="47" t="str">
        <f t="shared" si="50"/>
        <v/>
      </c>
      <c r="M81" s="47" t="str">
        <f t="shared" si="50"/>
        <v/>
      </c>
      <c r="N81" s="47" t="str">
        <f t="shared" si="50"/>
        <v/>
      </c>
      <c r="O81" s="47" t="str">
        <f t="shared" si="50"/>
        <v/>
      </c>
      <c r="P81" s="47" t="str">
        <f t="shared" si="50"/>
        <v/>
      </c>
      <c r="Q81" s="47" t="str">
        <f t="shared" si="50"/>
        <v/>
      </c>
      <c r="R81" s="47" t="str">
        <f t="shared" si="50"/>
        <v/>
      </c>
      <c r="S81" s="47" t="str">
        <f t="shared" si="50"/>
        <v/>
      </c>
      <c r="T81" s="47" t="str">
        <f t="shared" si="50"/>
        <v/>
      </c>
      <c r="U81" s="47" t="str">
        <f t="shared" si="50"/>
        <v/>
      </c>
      <c r="V81" s="47">
        <f t="shared" si="10"/>
        <v>0</v>
      </c>
      <c r="W81" s="47" t="str">
        <f t="shared" si="11"/>
        <v/>
      </c>
      <c r="X81" s="47" t="e">
        <f t="shared" si="12"/>
        <v>#NUM!</v>
      </c>
      <c r="Y81" s="47">
        <f t="shared" si="13"/>
        <v>0</v>
      </c>
      <c r="Z81" s="48">
        <f t="shared" si="14"/>
        <v>0</v>
      </c>
      <c r="AA81" s="49" t="str">
        <f t="shared" si="15"/>
        <v/>
      </c>
      <c r="AB81" s="50" t="str">
        <f t="shared" si="16"/>
        <v/>
      </c>
      <c r="AC81" s="37"/>
      <c r="AD81" s="37">
        <f t="shared" si="17"/>
        <v>0</v>
      </c>
      <c r="AE81" s="23">
        <f t="shared" si="18"/>
        <v>0</v>
      </c>
      <c r="AF81" s="24">
        <f t="shared" si="19"/>
        <v>0</v>
      </c>
      <c r="AG81" s="24">
        <f t="shared" si="34"/>
        <v>0</v>
      </c>
      <c r="AH81" s="24">
        <f t="shared" si="20"/>
        <v>0</v>
      </c>
      <c r="AI81" s="24">
        <f t="shared" si="21"/>
        <v>0</v>
      </c>
      <c r="AJ81" s="25">
        <f t="shared" si="22"/>
        <v>0</v>
      </c>
      <c r="AK81" s="23">
        <f t="shared" si="23"/>
        <v>0</v>
      </c>
      <c r="AL81" s="24">
        <f t="shared" si="24"/>
        <v>0</v>
      </c>
      <c r="AM81" s="24">
        <f t="shared" si="35"/>
        <v>0</v>
      </c>
      <c r="AN81" s="24">
        <f t="shared" si="25"/>
        <v>0</v>
      </c>
      <c r="AO81" s="24">
        <f t="shared" si="26"/>
        <v>0</v>
      </c>
      <c r="AP81" s="24">
        <f t="shared" si="27"/>
        <v>0</v>
      </c>
      <c r="AQ81" s="35">
        <f t="shared" si="28"/>
        <v>0</v>
      </c>
      <c r="AR81" s="40">
        <f t="shared" si="29"/>
        <v>0</v>
      </c>
      <c r="AS81" s="37">
        <f t="shared" si="30"/>
        <v>0</v>
      </c>
      <c r="AT81" s="45" t="str">
        <f t="shared" si="31"/>
        <v/>
      </c>
      <c r="AU81" s="45" t="str">
        <f t="shared" si="32"/>
        <v/>
      </c>
      <c r="AV81" s="46">
        <f t="shared" si="36"/>
        <v>0</v>
      </c>
      <c r="AW81" s="37">
        <f t="shared" si="37"/>
        <v>0</v>
      </c>
    </row>
    <row r="82" spans="1:49">
      <c r="A82" s="49" t="str">
        <f t="shared" si="6"/>
        <v/>
      </c>
      <c r="B82" s="50" t="str">
        <f t="shared" si="7"/>
        <v/>
      </c>
      <c r="C82" s="50" t="str">
        <f t="shared" si="8"/>
        <v/>
      </c>
      <c r="D82" s="47" t="str">
        <f t="shared" ref="D82:U82" si="51">IF(OR(D49="dnf",D49="dsq",D49="ocs",D49="raf"),D$60+1,IF(D49="dnc",IF($AQ82=D$64,"bye",D$60+1),IF(D49="tlx",D$61+1,D49)))</f>
        <v/>
      </c>
      <c r="E82" s="47" t="str">
        <f t="shared" si="51"/>
        <v/>
      </c>
      <c r="F82" s="47" t="str">
        <f t="shared" si="51"/>
        <v/>
      </c>
      <c r="G82" s="47" t="str">
        <f t="shared" si="51"/>
        <v/>
      </c>
      <c r="H82" s="47" t="str">
        <f t="shared" si="51"/>
        <v/>
      </c>
      <c r="I82" s="47" t="str">
        <f t="shared" si="51"/>
        <v/>
      </c>
      <c r="J82" s="47" t="str">
        <f t="shared" si="51"/>
        <v/>
      </c>
      <c r="K82" s="47" t="str">
        <f t="shared" si="51"/>
        <v/>
      </c>
      <c r="L82" s="47" t="str">
        <f t="shared" si="51"/>
        <v/>
      </c>
      <c r="M82" s="47" t="str">
        <f t="shared" si="51"/>
        <v/>
      </c>
      <c r="N82" s="47" t="str">
        <f t="shared" si="51"/>
        <v/>
      </c>
      <c r="O82" s="47" t="str">
        <f t="shared" si="51"/>
        <v/>
      </c>
      <c r="P82" s="47" t="str">
        <f t="shared" si="51"/>
        <v/>
      </c>
      <c r="Q82" s="47" t="str">
        <f t="shared" si="51"/>
        <v/>
      </c>
      <c r="R82" s="47" t="str">
        <f t="shared" si="51"/>
        <v/>
      </c>
      <c r="S82" s="47" t="str">
        <f t="shared" si="51"/>
        <v/>
      </c>
      <c r="T82" s="47" t="str">
        <f t="shared" si="51"/>
        <v/>
      </c>
      <c r="U82" s="47" t="str">
        <f t="shared" si="51"/>
        <v/>
      </c>
      <c r="V82" s="47">
        <f t="shared" si="10"/>
        <v>0</v>
      </c>
      <c r="W82" s="47" t="str">
        <f t="shared" si="11"/>
        <v/>
      </c>
      <c r="X82" s="47" t="e">
        <f t="shared" si="12"/>
        <v>#NUM!</v>
      </c>
      <c r="Y82" s="47">
        <f t="shared" si="13"/>
        <v>0</v>
      </c>
      <c r="Z82" s="48">
        <f t="shared" si="14"/>
        <v>0</v>
      </c>
      <c r="AA82" s="49" t="str">
        <f t="shared" si="15"/>
        <v/>
      </c>
      <c r="AB82" s="50" t="str">
        <f t="shared" si="16"/>
        <v/>
      </c>
      <c r="AC82" s="37"/>
      <c r="AD82" s="37">
        <f t="shared" si="17"/>
        <v>0</v>
      </c>
      <c r="AE82" s="23">
        <f t="shared" si="18"/>
        <v>0</v>
      </c>
      <c r="AF82" s="24">
        <f t="shared" si="19"/>
        <v>0</v>
      </c>
      <c r="AG82" s="24">
        <f t="shared" si="34"/>
        <v>0</v>
      </c>
      <c r="AH82" s="24">
        <f t="shared" si="20"/>
        <v>0</v>
      </c>
      <c r="AI82" s="24">
        <f t="shared" si="21"/>
        <v>0</v>
      </c>
      <c r="AJ82" s="25">
        <f t="shared" si="22"/>
        <v>0</v>
      </c>
      <c r="AK82" s="23">
        <f t="shared" si="23"/>
        <v>0</v>
      </c>
      <c r="AL82" s="24">
        <f t="shared" si="24"/>
        <v>0</v>
      </c>
      <c r="AM82" s="24">
        <f t="shared" si="35"/>
        <v>0</v>
      </c>
      <c r="AN82" s="24">
        <f t="shared" si="25"/>
        <v>0</v>
      </c>
      <c r="AO82" s="24">
        <f t="shared" si="26"/>
        <v>0</v>
      </c>
      <c r="AP82" s="24">
        <f t="shared" si="27"/>
        <v>0</v>
      </c>
      <c r="AQ82" s="35">
        <f t="shared" si="28"/>
        <v>0</v>
      </c>
      <c r="AR82" s="40">
        <f t="shared" si="29"/>
        <v>0</v>
      </c>
      <c r="AS82" s="37">
        <f t="shared" si="30"/>
        <v>0</v>
      </c>
      <c r="AT82" s="45" t="str">
        <f t="shared" si="31"/>
        <v/>
      </c>
      <c r="AU82" s="45" t="str">
        <f t="shared" si="32"/>
        <v/>
      </c>
      <c r="AV82" s="46">
        <f t="shared" si="36"/>
        <v>0</v>
      </c>
      <c r="AW82" s="37">
        <f t="shared" si="37"/>
        <v>0</v>
      </c>
    </row>
    <row r="83" spans="1:49">
      <c r="A83" s="49" t="str">
        <f t="shared" si="6"/>
        <v/>
      </c>
      <c r="B83" s="50" t="str">
        <f t="shared" si="7"/>
        <v/>
      </c>
      <c r="C83" s="50" t="str">
        <f t="shared" si="8"/>
        <v/>
      </c>
      <c r="D83" s="47" t="str">
        <f t="shared" ref="D83:U83" si="52">IF(OR(D50="dnf",D50="dsq",D50="ocs",D50="raf"),D$60+1,IF(D50="dnc",IF($AQ83=D$64,"bye",D$60+1),IF(D50="tlx",D$61+1,D50)))</f>
        <v/>
      </c>
      <c r="E83" s="47" t="str">
        <f t="shared" si="52"/>
        <v/>
      </c>
      <c r="F83" s="47" t="str">
        <f t="shared" si="52"/>
        <v/>
      </c>
      <c r="G83" s="47" t="str">
        <f t="shared" si="52"/>
        <v/>
      </c>
      <c r="H83" s="47" t="str">
        <f t="shared" si="52"/>
        <v/>
      </c>
      <c r="I83" s="47" t="str">
        <f t="shared" si="52"/>
        <v/>
      </c>
      <c r="J83" s="47" t="str">
        <f t="shared" si="52"/>
        <v/>
      </c>
      <c r="K83" s="47" t="str">
        <f t="shared" si="52"/>
        <v/>
      </c>
      <c r="L83" s="47" t="str">
        <f t="shared" si="52"/>
        <v/>
      </c>
      <c r="M83" s="47" t="str">
        <f t="shared" si="52"/>
        <v/>
      </c>
      <c r="N83" s="47" t="str">
        <f t="shared" si="52"/>
        <v/>
      </c>
      <c r="O83" s="47" t="str">
        <f t="shared" si="52"/>
        <v/>
      </c>
      <c r="P83" s="47" t="str">
        <f t="shared" si="52"/>
        <v/>
      </c>
      <c r="Q83" s="47" t="str">
        <f t="shared" si="52"/>
        <v/>
      </c>
      <c r="R83" s="47" t="str">
        <f t="shared" si="52"/>
        <v/>
      </c>
      <c r="S83" s="47" t="str">
        <f t="shared" si="52"/>
        <v/>
      </c>
      <c r="T83" s="47" t="str">
        <f t="shared" si="52"/>
        <v/>
      </c>
      <c r="U83" s="47" t="str">
        <f t="shared" si="52"/>
        <v/>
      </c>
      <c r="V83" s="47">
        <f t="shared" si="10"/>
        <v>0</v>
      </c>
      <c r="W83" s="47" t="str">
        <f t="shared" si="11"/>
        <v/>
      </c>
      <c r="X83" s="47" t="e">
        <f t="shared" si="12"/>
        <v>#NUM!</v>
      </c>
      <c r="Y83" s="47">
        <f t="shared" si="13"/>
        <v>0</v>
      </c>
      <c r="Z83" s="48">
        <f t="shared" si="14"/>
        <v>0</v>
      </c>
      <c r="AA83" s="49" t="str">
        <f t="shared" si="15"/>
        <v/>
      </c>
      <c r="AB83" s="50" t="str">
        <f t="shared" si="16"/>
        <v/>
      </c>
      <c r="AC83" s="37"/>
      <c r="AD83" s="37">
        <f t="shared" si="17"/>
        <v>0</v>
      </c>
      <c r="AE83" s="23">
        <f t="shared" si="18"/>
        <v>0</v>
      </c>
      <c r="AF83" s="24">
        <f t="shared" si="19"/>
        <v>0</v>
      </c>
      <c r="AG83" s="24">
        <f t="shared" si="34"/>
        <v>0</v>
      </c>
      <c r="AH83" s="24">
        <f t="shared" si="20"/>
        <v>0</v>
      </c>
      <c r="AI83" s="24">
        <f t="shared" si="21"/>
        <v>0</v>
      </c>
      <c r="AJ83" s="25">
        <f t="shared" si="22"/>
        <v>0</v>
      </c>
      <c r="AK83" s="23">
        <f t="shared" si="23"/>
        <v>0</v>
      </c>
      <c r="AL83" s="24">
        <f t="shared" si="24"/>
        <v>0</v>
      </c>
      <c r="AM83" s="24">
        <f t="shared" si="35"/>
        <v>0</v>
      </c>
      <c r="AN83" s="24">
        <f t="shared" si="25"/>
        <v>0</v>
      </c>
      <c r="AO83" s="24">
        <f t="shared" si="26"/>
        <v>0</v>
      </c>
      <c r="AP83" s="24">
        <f t="shared" si="27"/>
        <v>0</v>
      </c>
      <c r="AQ83" s="35">
        <f t="shared" si="28"/>
        <v>0</v>
      </c>
      <c r="AR83" s="40">
        <f t="shared" si="29"/>
        <v>0</v>
      </c>
      <c r="AS83" s="37">
        <f t="shared" si="30"/>
        <v>0</v>
      </c>
      <c r="AT83" s="45" t="str">
        <f t="shared" si="31"/>
        <v/>
      </c>
      <c r="AU83" s="45" t="str">
        <f t="shared" si="32"/>
        <v/>
      </c>
      <c r="AV83" s="46">
        <f t="shared" si="36"/>
        <v>0</v>
      </c>
      <c r="AW83" s="37">
        <f t="shared" si="37"/>
        <v>0</v>
      </c>
    </row>
    <row r="84" spans="1:49">
      <c r="A84" s="49" t="str">
        <f t="shared" si="6"/>
        <v/>
      </c>
      <c r="B84" s="50" t="str">
        <f t="shared" si="7"/>
        <v/>
      </c>
      <c r="C84" s="50" t="str">
        <f t="shared" si="8"/>
        <v/>
      </c>
      <c r="D84" s="47" t="str">
        <f t="shared" ref="D84:U84" si="53">IF(OR(D51="dnf",D51="dsq",D51="ocs",D51="raf"),D$60+1,IF(D51="dnc",IF($AQ84=D$64,"bye",D$60+1),IF(D51="tlx",D$61+1,D51)))</f>
        <v/>
      </c>
      <c r="E84" s="47" t="str">
        <f t="shared" si="53"/>
        <v/>
      </c>
      <c r="F84" s="47" t="str">
        <f t="shared" si="53"/>
        <v/>
      </c>
      <c r="G84" s="47" t="str">
        <f t="shared" si="53"/>
        <v/>
      </c>
      <c r="H84" s="47" t="str">
        <f t="shared" si="53"/>
        <v/>
      </c>
      <c r="I84" s="47" t="str">
        <f t="shared" si="53"/>
        <v/>
      </c>
      <c r="J84" s="47" t="str">
        <f t="shared" si="53"/>
        <v/>
      </c>
      <c r="K84" s="47" t="str">
        <f t="shared" si="53"/>
        <v/>
      </c>
      <c r="L84" s="47" t="str">
        <f t="shared" si="53"/>
        <v/>
      </c>
      <c r="M84" s="47" t="str">
        <f t="shared" si="53"/>
        <v/>
      </c>
      <c r="N84" s="47" t="str">
        <f t="shared" si="53"/>
        <v/>
      </c>
      <c r="O84" s="47" t="str">
        <f t="shared" si="53"/>
        <v/>
      </c>
      <c r="P84" s="47" t="str">
        <f t="shared" si="53"/>
        <v/>
      </c>
      <c r="Q84" s="47" t="str">
        <f t="shared" si="53"/>
        <v/>
      </c>
      <c r="R84" s="47" t="str">
        <f t="shared" si="53"/>
        <v/>
      </c>
      <c r="S84" s="47" t="str">
        <f t="shared" si="53"/>
        <v/>
      </c>
      <c r="T84" s="47" t="str">
        <f t="shared" si="53"/>
        <v/>
      </c>
      <c r="U84" s="47" t="str">
        <f t="shared" si="53"/>
        <v/>
      </c>
      <c r="V84" s="47">
        <f>COUNTIF(D84:U84,"bye")</f>
        <v>0</v>
      </c>
      <c r="W84" s="47" t="str">
        <f t="shared" si="11"/>
        <v/>
      </c>
      <c r="X84" s="47" t="e">
        <f t="shared" si="12"/>
        <v>#NUM!</v>
      </c>
      <c r="Y84" s="47">
        <f t="shared" si="13"/>
        <v>0</v>
      </c>
      <c r="Z84" s="48">
        <f t="shared" si="14"/>
        <v>0</v>
      </c>
      <c r="AA84" s="49" t="str">
        <f t="shared" si="15"/>
        <v/>
      </c>
      <c r="AB84" s="50" t="str">
        <f t="shared" si="16"/>
        <v/>
      </c>
      <c r="AC84" s="85"/>
      <c r="AD84" s="37">
        <f t="shared" si="17"/>
        <v>0</v>
      </c>
      <c r="AE84" s="23">
        <f t="shared" si="18"/>
        <v>0</v>
      </c>
      <c r="AF84" s="24">
        <f t="shared" si="19"/>
        <v>0</v>
      </c>
      <c r="AG84" s="24">
        <f t="shared" si="34"/>
        <v>0</v>
      </c>
      <c r="AH84" s="24">
        <f t="shared" si="20"/>
        <v>0</v>
      </c>
      <c r="AI84" s="24">
        <f t="shared" si="21"/>
        <v>0</v>
      </c>
      <c r="AJ84" s="25">
        <f t="shared" si="22"/>
        <v>0</v>
      </c>
      <c r="AK84" s="23">
        <f>COUNTIF(D51:F51,"dnc")</f>
        <v>0</v>
      </c>
      <c r="AL84" s="24">
        <f t="shared" si="24"/>
        <v>0</v>
      </c>
      <c r="AM84" s="24">
        <f t="shared" si="35"/>
        <v>0</v>
      </c>
      <c r="AN84" s="24">
        <f t="shared" si="25"/>
        <v>0</v>
      </c>
      <c r="AO84" s="24">
        <f t="shared" si="26"/>
        <v>0</v>
      </c>
      <c r="AP84" s="24">
        <f t="shared" si="27"/>
        <v>0</v>
      </c>
      <c r="AQ84" s="35">
        <f t="shared" si="28"/>
        <v>0</v>
      </c>
      <c r="AR84" s="40">
        <f t="shared" si="29"/>
        <v>0</v>
      </c>
      <c r="AS84" s="37">
        <f t="shared" si="30"/>
        <v>0</v>
      </c>
      <c r="AT84" s="36" t="str">
        <f t="shared" si="31"/>
        <v/>
      </c>
      <c r="AU84" s="36" t="str">
        <f t="shared" si="32"/>
        <v/>
      </c>
      <c r="AV84" s="46">
        <f t="shared" si="36"/>
        <v>0</v>
      </c>
      <c r="AW84" s="37">
        <f t="shared" si="37"/>
        <v>0</v>
      </c>
    </row>
    <row r="85" spans="1:49">
      <c r="A85" s="49" t="str">
        <f t="shared" si="6"/>
        <v/>
      </c>
      <c r="B85" s="50"/>
      <c r="C85" s="50"/>
      <c r="D85" s="47" t="str">
        <f t="shared" ref="D85:U85" si="54">IF(OR(D52="dnf",D52="dsq",D52="ocs",D52="raf"),D$60+1,IF(D52="dnc",IF($AQ85=D$64,"bye",D$60+1),IF(D52="tlx",D$61+1,D52)))</f>
        <v/>
      </c>
      <c r="E85" s="47" t="str">
        <f t="shared" si="54"/>
        <v/>
      </c>
      <c r="F85" s="47" t="str">
        <f t="shared" si="54"/>
        <v/>
      </c>
      <c r="G85" s="47" t="str">
        <f t="shared" si="54"/>
        <v/>
      </c>
      <c r="H85" s="47" t="str">
        <f t="shared" si="54"/>
        <v/>
      </c>
      <c r="I85" s="47" t="str">
        <f t="shared" si="54"/>
        <v/>
      </c>
      <c r="J85" s="47" t="str">
        <f t="shared" si="54"/>
        <v/>
      </c>
      <c r="K85" s="47" t="str">
        <f t="shared" si="54"/>
        <v/>
      </c>
      <c r="L85" s="47" t="str">
        <f t="shared" si="54"/>
        <v/>
      </c>
      <c r="M85" s="47" t="str">
        <f t="shared" si="54"/>
        <v/>
      </c>
      <c r="N85" s="47" t="str">
        <f t="shared" si="54"/>
        <v/>
      </c>
      <c r="O85" s="47" t="str">
        <f t="shared" si="54"/>
        <v/>
      </c>
      <c r="P85" s="47" t="str">
        <f t="shared" si="54"/>
        <v/>
      </c>
      <c r="Q85" s="47" t="str">
        <f t="shared" si="54"/>
        <v/>
      </c>
      <c r="R85" s="47" t="str">
        <f t="shared" si="54"/>
        <v/>
      </c>
      <c r="S85" s="47" t="str">
        <f t="shared" si="54"/>
        <v/>
      </c>
      <c r="T85" s="47" t="str">
        <f t="shared" si="54"/>
        <v/>
      </c>
      <c r="U85" s="47" t="str">
        <f t="shared" si="54"/>
        <v/>
      </c>
      <c r="V85" s="47"/>
      <c r="W85" s="47" t="str">
        <f t="shared" si="11"/>
        <v/>
      </c>
      <c r="X85" s="47" t="e">
        <f t="shared" si="12"/>
        <v>#NUM!</v>
      </c>
      <c r="Y85" s="47">
        <f t="shared" si="13"/>
        <v>0</v>
      </c>
      <c r="Z85" s="48">
        <f t="shared" si="14"/>
        <v>0</v>
      </c>
      <c r="AA85" s="49" t="str">
        <f t="shared" si="15"/>
        <v/>
      </c>
      <c r="AB85" s="50"/>
      <c r="AC85" s="85"/>
      <c r="AD85" s="37">
        <f t="shared" si="17"/>
        <v>0</v>
      </c>
      <c r="AE85" s="23">
        <f t="shared" si="18"/>
        <v>0</v>
      </c>
      <c r="AF85" s="24">
        <f t="shared" si="19"/>
        <v>0</v>
      </c>
      <c r="AG85" s="24">
        <f t="shared" si="34"/>
        <v>0</v>
      </c>
      <c r="AH85" s="24">
        <f t="shared" si="20"/>
        <v>0</v>
      </c>
      <c r="AI85" s="24">
        <f t="shared" si="21"/>
        <v>0</v>
      </c>
      <c r="AJ85" s="25">
        <f t="shared" si="22"/>
        <v>0</v>
      </c>
      <c r="AK85" s="23">
        <f t="shared" si="23"/>
        <v>0</v>
      </c>
      <c r="AL85" s="24">
        <f t="shared" si="24"/>
        <v>0</v>
      </c>
      <c r="AM85" s="24">
        <f t="shared" si="35"/>
        <v>0</v>
      </c>
      <c r="AN85" s="24">
        <f t="shared" si="25"/>
        <v>0</v>
      </c>
      <c r="AO85" s="24">
        <f t="shared" si="26"/>
        <v>0</v>
      </c>
      <c r="AP85" s="24">
        <f t="shared" si="27"/>
        <v>0</v>
      </c>
      <c r="AQ85" s="35">
        <f t="shared" si="28"/>
        <v>0</v>
      </c>
      <c r="AR85" s="40">
        <f t="shared" si="29"/>
        <v>0</v>
      </c>
      <c r="AS85" s="37">
        <f t="shared" si="30"/>
        <v>0</v>
      </c>
      <c r="AT85" s="36" t="str">
        <f t="shared" si="31"/>
        <v/>
      </c>
      <c r="AU85" s="36" t="str">
        <f t="shared" si="32"/>
        <v/>
      </c>
      <c r="AV85" s="46">
        <f t="shared" si="36"/>
        <v>0</v>
      </c>
      <c r="AW85" s="37">
        <f t="shared" si="37"/>
        <v>0</v>
      </c>
    </row>
    <row r="86" spans="1:49">
      <c r="A86" s="49" t="str">
        <f t="shared" si="6"/>
        <v/>
      </c>
      <c r="B86" s="50"/>
      <c r="C86" s="50"/>
      <c r="D86" s="47" t="str">
        <f t="shared" ref="D86:U86" si="55">IF(OR(D53="dnf",D53="dsq",D53="ocs",D53="raf"),D$60+1,IF(D53="dnc",IF($AQ86=D$64,"bye",D$60+1),IF(D53="tlx",D$61+1,D53)))</f>
        <v/>
      </c>
      <c r="E86" s="47" t="str">
        <f t="shared" si="55"/>
        <v/>
      </c>
      <c r="F86" s="47" t="str">
        <f t="shared" si="55"/>
        <v/>
      </c>
      <c r="G86" s="47" t="str">
        <f t="shared" si="55"/>
        <v/>
      </c>
      <c r="H86" s="47" t="str">
        <f t="shared" si="55"/>
        <v/>
      </c>
      <c r="I86" s="47" t="str">
        <f t="shared" si="55"/>
        <v/>
      </c>
      <c r="J86" s="47" t="str">
        <f t="shared" si="55"/>
        <v/>
      </c>
      <c r="K86" s="47" t="str">
        <f t="shared" si="55"/>
        <v/>
      </c>
      <c r="L86" s="47" t="str">
        <f t="shared" si="55"/>
        <v/>
      </c>
      <c r="M86" s="47" t="str">
        <f t="shared" si="55"/>
        <v/>
      </c>
      <c r="N86" s="47" t="str">
        <f t="shared" si="55"/>
        <v/>
      </c>
      <c r="O86" s="47" t="str">
        <f t="shared" si="55"/>
        <v/>
      </c>
      <c r="P86" s="47" t="str">
        <f t="shared" si="55"/>
        <v/>
      </c>
      <c r="Q86" s="47" t="str">
        <f t="shared" si="55"/>
        <v/>
      </c>
      <c r="R86" s="47" t="str">
        <f t="shared" si="55"/>
        <v/>
      </c>
      <c r="S86" s="47" t="str">
        <f t="shared" si="55"/>
        <v/>
      </c>
      <c r="T86" s="47" t="str">
        <f t="shared" si="55"/>
        <v/>
      </c>
      <c r="U86" s="47" t="str">
        <f t="shared" si="55"/>
        <v/>
      </c>
      <c r="V86" s="47"/>
      <c r="W86" s="47" t="str">
        <f t="shared" si="11"/>
        <v/>
      </c>
      <c r="X86" s="47" t="e">
        <f t="shared" si="12"/>
        <v>#NUM!</v>
      </c>
      <c r="Y86" s="47">
        <f t="shared" si="13"/>
        <v>0</v>
      </c>
      <c r="Z86" s="48">
        <f t="shared" si="14"/>
        <v>0</v>
      </c>
      <c r="AA86" s="49" t="str">
        <f t="shared" si="15"/>
        <v/>
      </c>
      <c r="AB86" s="50"/>
      <c r="AC86" s="85"/>
      <c r="AD86" s="37">
        <f t="shared" si="17"/>
        <v>0</v>
      </c>
      <c r="AE86" s="23">
        <f t="shared" si="18"/>
        <v>0</v>
      </c>
      <c r="AF86" s="24">
        <f t="shared" si="19"/>
        <v>0</v>
      </c>
      <c r="AG86" s="24">
        <f t="shared" si="34"/>
        <v>0</v>
      </c>
      <c r="AH86" s="24">
        <f t="shared" si="20"/>
        <v>0</v>
      </c>
      <c r="AI86" s="24">
        <f t="shared" si="21"/>
        <v>0</v>
      </c>
      <c r="AJ86" s="25">
        <f t="shared" si="22"/>
        <v>0</v>
      </c>
      <c r="AK86" s="23">
        <f t="shared" si="23"/>
        <v>0</v>
      </c>
      <c r="AL86" s="24">
        <f t="shared" si="24"/>
        <v>0</v>
      </c>
      <c r="AM86" s="24">
        <f t="shared" si="35"/>
        <v>0</v>
      </c>
      <c r="AN86" s="24">
        <f t="shared" si="25"/>
        <v>0</v>
      </c>
      <c r="AO86" s="24">
        <f t="shared" si="26"/>
        <v>0</v>
      </c>
      <c r="AP86" s="24">
        <f t="shared" si="27"/>
        <v>0</v>
      </c>
      <c r="AQ86" s="35">
        <f t="shared" si="28"/>
        <v>0</v>
      </c>
      <c r="AR86" s="40">
        <f t="shared" si="29"/>
        <v>0</v>
      </c>
      <c r="AS86" s="37">
        <f t="shared" si="30"/>
        <v>0</v>
      </c>
      <c r="AT86" s="36" t="str">
        <f t="shared" si="31"/>
        <v/>
      </c>
      <c r="AU86" s="36" t="str">
        <f t="shared" si="32"/>
        <v/>
      </c>
      <c r="AV86" s="46">
        <f t="shared" si="36"/>
        <v>0</v>
      </c>
      <c r="AW86" s="37">
        <f t="shared" si="37"/>
        <v>0</v>
      </c>
    </row>
    <row r="87" spans="1:49">
      <c r="A87" s="49" t="str">
        <f t="shared" si="6"/>
        <v/>
      </c>
      <c r="B87" s="50"/>
      <c r="C87" s="50"/>
      <c r="D87" s="47" t="str">
        <f t="shared" ref="D87:U87" si="56">IF(OR(D54="dnf",D54="dsq",D54="ocs",D54="raf"),D$60+1,IF(D54="dnc",IF($AQ87=D$64,"bye",D$60+1),IF(D54="tlx",D$61+1,D54)))</f>
        <v/>
      </c>
      <c r="E87" s="47" t="str">
        <f t="shared" si="56"/>
        <v/>
      </c>
      <c r="F87" s="47" t="str">
        <f t="shared" si="56"/>
        <v/>
      </c>
      <c r="G87" s="47" t="str">
        <f t="shared" si="56"/>
        <v/>
      </c>
      <c r="H87" s="47" t="str">
        <f t="shared" si="56"/>
        <v/>
      </c>
      <c r="I87" s="47" t="str">
        <f t="shared" si="56"/>
        <v/>
      </c>
      <c r="J87" s="47" t="str">
        <f t="shared" si="56"/>
        <v/>
      </c>
      <c r="K87" s="47" t="str">
        <f t="shared" si="56"/>
        <v/>
      </c>
      <c r="L87" s="47" t="str">
        <f t="shared" si="56"/>
        <v/>
      </c>
      <c r="M87" s="47" t="str">
        <f t="shared" si="56"/>
        <v/>
      </c>
      <c r="N87" s="47" t="str">
        <f t="shared" si="56"/>
        <v/>
      </c>
      <c r="O87" s="47" t="str">
        <f t="shared" si="56"/>
        <v/>
      </c>
      <c r="P87" s="47" t="str">
        <f t="shared" si="56"/>
        <v/>
      </c>
      <c r="Q87" s="47" t="str">
        <f t="shared" si="56"/>
        <v/>
      </c>
      <c r="R87" s="47" t="str">
        <f t="shared" si="56"/>
        <v/>
      </c>
      <c r="S87" s="47" t="str">
        <f t="shared" si="56"/>
        <v/>
      </c>
      <c r="T87" s="47" t="str">
        <f t="shared" si="56"/>
        <v/>
      </c>
      <c r="U87" s="47" t="str">
        <f t="shared" si="56"/>
        <v/>
      </c>
      <c r="V87" s="50"/>
      <c r="W87" s="47" t="str">
        <f t="shared" si="11"/>
        <v/>
      </c>
      <c r="X87" s="47" t="e">
        <f t="shared" si="12"/>
        <v>#NUM!</v>
      </c>
      <c r="Y87" s="47">
        <f t="shared" si="13"/>
        <v>0</v>
      </c>
      <c r="Z87" s="48">
        <f t="shared" si="14"/>
        <v>0</v>
      </c>
      <c r="AA87" s="49" t="str">
        <f t="shared" si="15"/>
        <v/>
      </c>
      <c r="AB87" s="50"/>
      <c r="AC87" s="85"/>
      <c r="AD87" s="37">
        <f t="shared" si="17"/>
        <v>0</v>
      </c>
      <c r="AE87" s="23">
        <f t="shared" si="18"/>
        <v>0</v>
      </c>
      <c r="AF87" s="24">
        <f t="shared" si="19"/>
        <v>0</v>
      </c>
      <c r="AG87" s="24">
        <f t="shared" si="34"/>
        <v>0</v>
      </c>
      <c r="AH87" s="24">
        <f t="shared" si="20"/>
        <v>0</v>
      </c>
      <c r="AI87" s="24">
        <f t="shared" si="21"/>
        <v>0</v>
      </c>
      <c r="AJ87" s="25">
        <f t="shared" si="22"/>
        <v>0</v>
      </c>
      <c r="AK87" s="23">
        <f t="shared" si="23"/>
        <v>0</v>
      </c>
      <c r="AL87" s="24">
        <f t="shared" si="24"/>
        <v>0</v>
      </c>
      <c r="AM87" s="24">
        <f t="shared" si="35"/>
        <v>0</v>
      </c>
      <c r="AN87" s="24">
        <f t="shared" si="25"/>
        <v>0</v>
      </c>
      <c r="AO87" s="24">
        <f t="shared" si="26"/>
        <v>0</v>
      </c>
      <c r="AP87" s="24">
        <f t="shared" si="27"/>
        <v>0</v>
      </c>
      <c r="AQ87" s="35">
        <f t="shared" si="28"/>
        <v>0</v>
      </c>
      <c r="AR87" s="40">
        <f t="shared" si="29"/>
        <v>0</v>
      </c>
      <c r="AS87" s="37">
        <f t="shared" si="30"/>
        <v>0</v>
      </c>
      <c r="AT87" s="36" t="str">
        <f t="shared" si="31"/>
        <v/>
      </c>
      <c r="AU87" s="36" t="str">
        <f t="shared" si="32"/>
        <v/>
      </c>
      <c r="AV87" s="46">
        <f t="shared" si="36"/>
        <v>0</v>
      </c>
      <c r="AW87" s="37">
        <f t="shared" si="37"/>
        <v>0</v>
      </c>
    </row>
    <row r="88" spans="1:49">
      <c r="A88" s="49" t="str">
        <f t="shared" si="6"/>
        <v/>
      </c>
      <c r="B88" s="50"/>
      <c r="C88" s="50"/>
      <c r="D88" s="47" t="str">
        <f t="shared" ref="D88:U88" si="57">IF(OR(D55="dnf",D55="dsq",D55="ocs",D55="raf"),D$60+1,IF(D55="dnc",IF($AQ88=D$64,"bye",D$60+1),IF(D55="tlx",D$61+1,D55)))</f>
        <v/>
      </c>
      <c r="E88" s="47" t="str">
        <f t="shared" si="57"/>
        <v/>
      </c>
      <c r="F88" s="47" t="str">
        <f t="shared" si="57"/>
        <v/>
      </c>
      <c r="G88" s="47" t="str">
        <f t="shared" si="57"/>
        <v/>
      </c>
      <c r="H88" s="47" t="str">
        <f t="shared" si="57"/>
        <v/>
      </c>
      <c r="I88" s="47" t="str">
        <f t="shared" si="57"/>
        <v/>
      </c>
      <c r="J88" s="47" t="str">
        <f t="shared" si="57"/>
        <v/>
      </c>
      <c r="K88" s="47" t="str">
        <f t="shared" si="57"/>
        <v/>
      </c>
      <c r="L88" s="47" t="str">
        <f t="shared" si="57"/>
        <v/>
      </c>
      <c r="M88" s="47" t="str">
        <f t="shared" si="57"/>
        <v/>
      </c>
      <c r="N88" s="47" t="str">
        <f t="shared" si="57"/>
        <v/>
      </c>
      <c r="O88" s="47" t="str">
        <f t="shared" si="57"/>
        <v/>
      </c>
      <c r="P88" s="47" t="str">
        <f t="shared" si="57"/>
        <v/>
      </c>
      <c r="Q88" s="47" t="str">
        <f t="shared" si="57"/>
        <v/>
      </c>
      <c r="R88" s="47" t="str">
        <f t="shared" si="57"/>
        <v/>
      </c>
      <c r="S88" s="47" t="str">
        <f t="shared" si="57"/>
        <v/>
      </c>
      <c r="T88" s="47" t="str">
        <f t="shared" si="57"/>
        <v/>
      </c>
      <c r="U88" s="47" t="str">
        <f t="shared" si="57"/>
        <v/>
      </c>
      <c r="V88" s="50"/>
      <c r="W88" s="47" t="str">
        <f t="shared" si="11"/>
        <v/>
      </c>
      <c r="X88" s="47" t="e">
        <f t="shared" si="12"/>
        <v>#NUM!</v>
      </c>
      <c r="Y88" s="47">
        <f t="shared" si="13"/>
        <v>0</v>
      </c>
      <c r="Z88" s="48">
        <f t="shared" si="14"/>
        <v>0</v>
      </c>
      <c r="AA88" s="49" t="str">
        <f t="shared" si="15"/>
        <v/>
      </c>
      <c r="AB88" s="50"/>
      <c r="AC88" s="86"/>
      <c r="AD88" s="37">
        <f t="shared" si="17"/>
        <v>0</v>
      </c>
      <c r="AE88" s="23">
        <f t="shared" si="18"/>
        <v>0</v>
      </c>
      <c r="AF88" s="24">
        <f t="shared" si="19"/>
        <v>0</v>
      </c>
      <c r="AG88" s="24">
        <f t="shared" si="34"/>
        <v>0</v>
      </c>
      <c r="AH88" s="24">
        <f t="shared" si="20"/>
        <v>0</v>
      </c>
      <c r="AI88" s="24">
        <f t="shared" si="21"/>
        <v>0</v>
      </c>
      <c r="AJ88" s="25">
        <f t="shared" si="22"/>
        <v>0</v>
      </c>
      <c r="AK88" s="23">
        <f t="shared" si="23"/>
        <v>0</v>
      </c>
      <c r="AL88" s="24">
        <f t="shared" si="24"/>
        <v>0</v>
      </c>
      <c r="AM88" s="24">
        <f t="shared" si="35"/>
        <v>0</v>
      </c>
      <c r="AN88" s="24">
        <f t="shared" si="25"/>
        <v>0</v>
      </c>
      <c r="AO88" s="24">
        <f t="shared" si="26"/>
        <v>0</v>
      </c>
      <c r="AP88" s="24">
        <f t="shared" si="27"/>
        <v>0</v>
      </c>
      <c r="AQ88" s="35">
        <f t="shared" si="28"/>
        <v>0</v>
      </c>
      <c r="AR88" s="40">
        <f t="shared" si="29"/>
        <v>0</v>
      </c>
      <c r="AS88" s="37">
        <f t="shared" si="30"/>
        <v>0</v>
      </c>
      <c r="AT88" s="36" t="str">
        <f t="shared" si="31"/>
        <v/>
      </c>
      <c r="AU88" s="36" t="str">
        <f t="shared" si="32"/>
        <v/>
      </c>
      <c r="AV88" s="46">
        <f t="shared" si="36"/>
        <v>0</v>
      </c>
      <c r="AW88" s="37">
        <f t="shared" si="37"/>
        <v>0</v>
      </c>
    </row>
    <row r="89" spans="1:49">
      <c r="A89" s="49" t="str">
        <f t="shared" si="6"/>
        <v/>
      </c>
      <c r="B89" s="50"/>
      <c r="C89" s="50"/>
      <c r="D89" s="47" t="str">
        <f t="shared" ref="D89:U89" si="58">IF(OR(D56="dnf",D56="dsq",D56="ocs",D56="raf"),D$60+1,IF(D56="dnc",IF($AQ89=D$64,"bye",D$60+1),IF(D56="tlx",D$61+1,D56)))</f>
        <v/>
      </c>
      <c r="E89" s="47" t="str">
        <f t="shared" si="58"/>
        <v/>
      </c>
      <c r="F89" s="47" t="str">
        <f t="shared" si="58"/>
        <v/>
      </c>
      <c r="G89" s="47" t="str">
        <f t="shared" si="58"/>
        <v/>
      </c>
      <c r="H89" s="47" t="str">
        <f t="shared" si="58"/>
        <v/>
      </c>
      <c r="I89" s="47" t="str">
        <f t="shared" si="58"/>
        <v/>
      </c>
      <c r="J89" s="47" t="str">
        <f t="shared" si="58"/>
        <v/>
      </c>
      <c r="K89" s="47" t="str">
        <f t="shared" si="58"/>
        <v/>
      </c>
      <c r="L89" s="47" t="str">
        <f t="shared" si="58"/>
        <v/>
      </c>
      <c r="M89" s="47" t="str">
        <f t="shared" si="58"/>
        <v/>
      </c>
      <c r="N89" s="47" t="str">
        <f t="shared" si="58"/>
        <v/>
      </c>
      <c r="O89" s="47" t="str">
        <f t="shared" si="58"/>
        <v/>
      </c>
      <c r="P89" s="47" t="str">
        <f t="shared" si="58"/>
        <v/>
      </c>
      <c r="Q89" s="47" t="str">
        <f t="shared" si="58"/>
        <v/>
      </c>
      <c r="R89" s="47" t="str">
        <f t="shared" si="58"/>
        <v/>
      </c>
      <c r="S89" s="47" t="str">
        <f t="shared" si="58"/>
        <v/>
      </c>
      <c r="T89" s="47" t="str">
        <f t="shared" si="58"/>
        <v/>
      </c>
      <c r="U89" s="47" t="str">
        <f t="shared" si="58"/>
        <v/>
      </c>
      <c r="V89" s="50"/>
      <c r="W89" s="47" t="str">
        <f t="shared" si="11"/>
        <v/>
      </c>
      <c r="X89" s="47" t="e">
        <f t="shared" si="12"/>
        <v>#NUM!</v>
      </c>
      <c r="Y89" s="47">
        <f t="shared" si="13"/>
        <v>0</v>
      </c>
      <c r="Z89" s="48">
        <f t="shared" si="14"/>
        <v>0</v>
      </c>
      <c r="AA89" s="49" t="str">
        <f t="shared" si="15"/>
        <v/>
      </c>
      <c r="AB89" s="50"/>
      <c r="AC89" s="86"/>
      <c r="AD89" s="37">
        <f t="shared" si="17"/>
        <v>0</v>
      </c>
      <c r="AE89" s="23">
        <f t="shared" si="18"/>
        <v>0</v>
      </c>
      <c r="AF89" s="24">
        <f t="shared" si="19"/>
        <v>0</v>
      </c>
      <c r="AG89" s="24">
        <f t="shared" si="34"/>
        <v>0</v>
      </c>
      <c r="AH89" s="24">
        <f t="shared" si="20"/>
        <v>0</v>
      </c>
      <c r="AI89" s="24">
        <f t="shared" si="21"/>
        <v>0</v>
      </c>
      <c r="AJ89" s="25">
        <f t="shared" si="22"/>
        <v>0</v>
      </c>
      <c r="AK89" s="23">
        <f t="shared" si="23"/>
        <v>0</v>
      </c>
      <c r="AL89" s="24">
        <f t="shared" si="24"/>
        <v>0</v>
      </c>
      <c r="AM89" s="24">
        <f t="shared" si="35"/>
        <v>0</v>
      </c>
      <c r="AN89" s="24">
        <f t="shared" si="25"/>
        <v>0</v>
      </c>
      <c r="AO89" s="24">
        <f t="shared" si="26"/>
        <v>0</v>
      </c>
      <c r="AP89" s="24">
        <f t="shared" si="27"/>
        <v>0</v>
      </c>
      <c r="AQ89" s="35">
        <f t="shared" si="28"/>
        <v>0</v>
      </c>
      <c r="AR89" s="40">
        <f t="shared" si="29"/>
        <v>0</v>
      </c>
      <c r="AS89" s="37">
        <f t="shared" si="30"/>
        <v>0</v>
      </c>
      <c r="AT89" s="36" t="str">
        <f t="shared" si="31"/>
        <v/>
      </c>
      <c r="AU89" s="36" t="str">
        <f t="shared" si="32"/>
        <v/>
      </c>
      <c r="AV89" s="46">
        <f t="shared" si="36"/>
        <v>0</v>
      </c>
      <c r="AW89" s="37">
        <f t="shared" si="37"/>
        <v>0</v>
      </c>
    </row>
    <row r="90" spans="1:49">
      <c r="A90" s="49" t="str">
        <f t="shared" si="6"/>
        <v/>
      </c>
      <c r="B90" s="50"/>
      <c r="C90" s="50"/>
      <c r="D90" s="47" t="str">
        <f t="shared" ref="D90:U90" si="59">IF(OR(D57="dnf",D57="dsq",D57="ocs",D57="raf"),D$60+1,IF(D57="dnc",IF($AQ90=D$64,"bye",D$60+1),IF(D57="tlx",D$61+1,D57)))</f>
        <v/>
      </c>
      <c r="E90" s="47" t="str">
        <f t="shared" si="59"/>
        <v/>
      </c>
      <c r="F90" s="47" t="str">
        <f t="shared" si="59"/>
        <v/>
      </c>
      <c r="G90" s="47" t="str">
        <f t="shared" si="59"/>
        <v/>
      </c>
      <c r="H90" s="47" t="str">
        <f t="shared" si="59"/>
        <v/>
      </c>
      <c r="I90" s="47" t="str">
        <f t="shared" si="59"/>
        <v/>
      </c>
      <c r="J90" s="47" t="str">
        <f t="shared" si="59"/>
        <v/>
      </c>
      <c r="K90" s="47" t="str">
        <f t="shared" si="59"/>
        <v/>
      </c>
      <c r="L90" s="47" t="str">
        <f t="shared" si="59"/>
        <v/>
      </c>
      <c r="M90" s="47" t="str">
        <f t="shared" si="59"/>
        <v/>
      </c>
      <c r="N90" s="47" t="str">
        <f t="shared" si="59"/>
        <v/>
      </c>
      <c r="O90" s="47" t="str">
        <f t="shared" si="59"/>
        <v/>
      </c>
      <c r="P90" s="47" t="str">
        <f t="shared" si="59"/>
        <v/>
      </c>
      <c r="Q90" s="47" t="str">
        <f t="shared" si="59"/>
        <v/>
      </c>
      <c r="R90" s="47" t="str">
        <f t="shared" si="59"/>
        <v/>
      </c>
      <c r="S90" s="47" t="str">
        <f t="shared" si="59"/>
        <v/>
      </c>
      <c r="T90" s="47" t="str">
        <f t="shared" si="59"/>
        <v/>
      </c>
      <c r="U90" s="47" t="str">
        <f t="shared" si="59"/>
        <v/>
      </c>
      <c r="V90" s="50"/>
      <c r="W90" s="47" t="str">
        <f t="shared" si="11"/>
        <v/>
      </c>
      <c r="X90" s="47" t="e">
        <f t="shared" si="12"/>
        <v>#NUM!</v>
      </c>
      <c r="Y90" s="47">
        <f t="shared" si="13"/>
        <v>0</v>
      </c>
      <c r="Z90" s="48">
        <f t="shared" si="14"/>
        <v>0</v>
      </c>
      <c r="AA90" s="49" t="str">
        <f t="shared" si="15"/>
        <v/>
      </c>
      <c r="AB90" s="50"/>
      <c r="AC90" s="86"/>
      <c r="AD90" s="37">
        <f t="shared" si="17"/>
        <v>0</v>
      </c>
      <c r="AE90" s="23">
        <f t="shared" si="18"/>
        <v>0</v>
      </c>
      <c r="AF90" s="24">
        <f t="shared" si="19"/>
        <v>0</v>
      </c>
      <c r="AG90" s="24">
        <f t="shared" si="34"/>
        <v>0</v>
      </c>
      <c r="AH90" s="24">
        <f t="shared" si="20"/>
        <v>0</v>
      </c>
      <c r="AI90" s="24">
        <f t="shared" si="21"/>
        <v>0</v>
      </c>
      <c r="AJ90" s="25">
        <f t="shared" si="22"/>
        <v>0</v>
      </c>
      <c r="AK90" s="23">
        <f t="shared" si="23"/>
        <v>0</v>
      </c>
      <c r="AL90" s="24">
        <f t="shared" si="24"/>
        <v>0</v>
      </c>
      <c r="AM90" s="24">
        <f t="shared" si="35"/>
        <v>0</v>
      </c>
      <c r="AN90" s="24">
        <f t="shared" si="25"/>
        <v>0</v>
      </c>
      <c r="AO90" s="24">
        <f t="shared" si="26"/>
        <v>0</v>
      </c>
      <c r="AP90" s="24">
        <f t="shared" si="27"/>
        <v>0</v>
      </c>
      <c r="AQ90" s="35">
        <f t="shared" si="28"/>
        <v>0</v>
      </c>
      <c r="AR90" s="40">
        <f t="shared" si="29"/>
        <v>0</v>
      </c>
      <c r="AS90" s="37">
        <f t="shared" si="30"/>
        <v>0</v>
      </c>
      <c r="AT90" s="36" t="str">
        <f t="shared" si="31"/>
        <v/>
      </c>
      <c r="AU90" s="36" t="str">
        <f t="shared" si="32"/>
        <v/>
      </c>
      <c r="AV90" s="46">
        <f t="shared" si="36"/>
        <v>0</v>
      </c>
      <c r="AW90" s="37">
        <f t="shared" si="37"/>
        <v>0</v>
      </c>
    </row>
    <row r="91" spans="1:49">
      <c r="A91" s="49"/>
      <c r="B91" s="50"/>
      <c r="C91" s="50"/>
      <c r="D91" s="47" t="str">
        <f t="shared" ref="D91:U91" si="60">IF(OR(D58="dnf",D58="dsq",D58="ocs",D58="raf"),D$60+1,IF(D58="dnc",IF($AQ91=D$64,"bye",D$60+1),IF(D58="tlx",D$61+1,D58)))</f>
        <v/>
      </c>
      <c r="E91" s="47" t="str">
        <f t="shared" si="60"/>
        <v/>
      </c>
      <c r="F91" s="47" t="str">
        <f t="shared" si="60"/>
        <v/>
      </c>
      <c r="G91" s="47" t="str">
        <f t="shared" si="60"/>
        <v/>
      </c>
      <c r="H91" s="47" t="str">
        <f t="shared" si="60"/>
        <v/>
      </c>
      <c r="I91" s="47" t="str">
        <f t="shared" si="60"/>
        <v/>
      </c>
      <c r="J91" s="47" t="str">
        <f t="shared" si="60"/>
        <v/>
      </c>
      <c r="K91" s="47" t="str">
        <f t="shared" si="60"/>
        <v/>
      </c>
      <c r="L91" s="47" t="str">
        <f t="shared" si="60"/>
        <v/>
      </c>
      <c r="M91" s="47" t="str">
        <f t="shared" si="60"/>
        <v/>
      </c>
      <c r="N91" s="47" t="str">
        <f t="shared" si="60"/>
        <v/>
      </c>
      <c r="O91" s="47" t="str">
        <f t="shared" si="60"/>
        <v/>
      </c>
      <c r="P91" s="47" t="str">
        <f t="shared" si="60"/>
        <v/>
      </c>
      <c r="Q91" s="47" t="str">
        <f t="shared" si="60"/>
        <v/>
      </c>
      <c r="R91" s="47" t="str">
        <f t="shared" si="60"/>
        <v/>
      </c>
      <c r="S91" s="47" t="str">
        <f t="shared" si="60"/>
        <v/>
      </c>
      <c r="T91" s="47" t="str">
        <f t="shared" si="60"/>
        <v/>
      </c>
      <c r="U91" s="47" t="str">
        <f t="shared" si="60"/>
        <v/>
      </c>
      <c r="V91" s="50"/>
      <c r="W91" s="47" t="str">
        <f t="shared" si="11"/>
        <v/>
      </c>
      <c r="X91" s="47" t="e">
        <f t="shared" si="12"/>
        <v>#NUM!</v>
      </c>
      <c r="Y91" s="47">
        <f t="shared" si="13"/>
        <v>0</v>
      </c>
      <c r="Z91" s="48">
        <f t="shared" si="14"/>
        <v>0</v>
      </c>
      <c r="AA91" s="49" t="str">
        <f t="shared" si="15"/>
        <v/>
      </c>
      <c r="AB91" s="50"/>
      <c r="AC91" s="86"/>
      <c r="AD91" s="37">
        <f t="shared" si="17"/>
        <v>0</v>
      </c>
      <c r="AE91" s="23">
        <f t="shared" si="18"/>
        <v>0</v>
      </c>
      <c r="AF91" s="27">
        <f t="shared" si="19"/>
        <v>0</v>
      </c>
      <c r="AG91" s="27">
        <f t="shared" si="34"/>
        <v>0</v>
      </c>
      <c r="AH91" s="27">
        <f t="shared" si="20"/>
        <v>0</v>
      </c>
      <c r="AI91" s="27">
        <f t="shared" si="21"/>
        <v>0</v>
      </c>
      <c r="AJ91" s="28">
        <f t="shared" si="22"/>
        <v>0</v>
      </c>
      <c r="AK91" s="26">
        <f t="shared" si="23"/>
        <v>0</v>
      </c>
      <c r="AL91" s="27">
        <f t="shared" si="24"/>
        <v>0</v>
      </c>
      <c r="AM91" s="27">
        <f t="shared" si="35"/>
        <v>0</v>
      </c>
      <c r="AN91" s="27">
        <f t="shared" si="25"/>
        <v>0</v>
      </c>
      <c r="AO91" s="27">
        <f t="shared" si="26"/>
        <v>0</v>
      </c>
      <c r="AP91" s="27">
        <f t="shared" si="27"/>
        <v>0</v>
      </c>
      <c r="AQ91" s="35">
        <f t="shared" si="28"/>
        <v>0</v>
      </c>
      <c r="AR91" s="40">
        <f t="shared" si="29"/>
        <v>0</v>
      </c>
      <c r="AS91" s="37">
        <f t="shared" si="30"/>
        <v>0</v>
      </c>
      <c r="AT91" s="36" t="str">
        <f t="shared" si="31"/>
        <v/>
      </c>
      <c r="AU91" s="36" t="str">
        <f t="shared" si="32"/>
        <v/>
      </c>
      <c r="AV91" s="46">
        <f t="shared" si="36"/>
        <v>0</v>
      </c>
      <c r="AW91" s="43">
        <f t="shared" si="37"/>
        <v>0</v>
      </c>
    </row>
    <row r="92" spans="1:49" s="14" customFormat="1">
      <c r="A92" s="83"/>
      <c r="B92" s="56"/>
    </row>
    <row r="93" spans="1:49" s="38" customFormat="1">
      <c r="A93" s="58"/>
      <c r="B93" s="51"/>
      <c r="AJ93" s="39"/>
    </row>
    <row r="94" spans="1:49" s="38" customFormat="1">
      <c r="A94" s="124"/>
      <c r="B94" s="8" t="s">
        <v>88</v>
      </c>
      <c r="C94" s="124" t="s">
        <v>89</v>
      </c>
      <c r="AJ94" s="39"/>
    </row>
    <row r="95" spans="1:49" s="38" customFormat="1">
      <c r="A95" s="124"/>
      <c r="B95" s="86"/>
      <c r="C95" s="124"/>
      <c r="AJ95" s="39"/>
    </row>
    <row r="96" spans="1:49" s="38" customFormat="1" ht="25" customHeight="1">
      <c r="A96" s="58"/>
      <c r="B96" s="122" t="s">
        <v>84</v>
      </c>
      <c r="C96" s="123"/>
      <c r="D96" s="123"/>
      <c r="E96" s="123"/>
      <c r="F96" s="123"/>
      <c r="G96" s="123"/>
      <c r="H96" s="123"/>
      <c r="I96" s="123"/>
      <c r="J96" s="123"/>
      <c r="K96" s="123"/>
      <c r="L96" s="123"/>
      <c r="M96" s="123"/>
      <c r="N96" s="123"/>
      <c r="O96" s="123"/>
      <c r="W96" s="1" t="s">
        <v>58</v>
      </c>
      <c r="X96" s="1" t="s">
        <v>5</v>
      </c>
      <c r="Y96" s="1" t="s">
        <v>8</v>
      </c>
      <c r="Z96" s="1" t="s">
        <v>6</v>
      </c>
    </row>
    <row r="97" spans="1:49" s="38" customFormat="1">
      <c r="A97" s="58" t="s">
        <v>75</v>
      </c>
      <c r="B97" s="38" t="s">
        <v>74</v>
      </c>
      <c r="C97" s="38" t="s">
        <v>76</v>
      </c>
      <c r="D97" s="57">
        <f t="shared" ref="D97:U97" si="61">D66</f>
        <v>41081</v>
      </c>
      <c r="E97" s="57">
        <f t="shared" si="61"/>
        <v>41081</v>
      </c>
      <c r="F97" s="57">
        <f t="shared" si="61"/>
        <v>41081</v>
      </c>
      <c r="G97" s="57">
        <f t="shared" si="61"/>
        <v>41088</v>
      </c>
      <c r="H97" s="57">
        <f t="shared" si="61"/>
        <v>41088</v>
      </c>
      <c r="I97" s="57">
        <f t="shared" si="61"/>
        <v>41088</v>
      </c>
      <c r="J97" s="57">
        <f t="shared" si="61"/>
        <v>41095</v>
      </c>
      <c r="K97" s="57">
        <f t="shared" si="61"/>
        <v>41095</v>
      </c>
      <c r="L97" s="57">
        <f t="shared" si="61"/>
        <v>41095</v>
      </c>
      <c r="M97" s="57">
        <f t="shared" si="61"/>
        <v>41102</v>
      </c>
      <c r="N97" s="57">
        <f t="shared" si="61"/>
        <v>41102</v>
      </c>
      <c r="O97" s="57">
        <f t="shared" si="61"/>
        <v>41102</v>
      </c>
      <c r="P97" s="57">
        <f t="shared" si="61"/>
        <v>41109</v>
      </c>
      <c r="Q97" s="57">
        <f t="shared" si="61"/>
        <v>41109</v>
      </c>
      <c r="R97" s="57">
        <f t="shared" si="61"/>
        <v>41109</v>
      </c>
      <c r="S97" s="57">
        <f t="shared" si="61"/>
        <v>41116</v>
      </c>
      <c r="T97" s="57">
        <f t="shared" si="61"/>
        <v>41116</v>
      </c>
      <c r="U97" s="57">
        <f t="shared" si="61"/>
        <v>41116</v>
      </c>
      <c r="V97" s="58" t="s">
        <v>7</v>
      </c>
      <c r="W97" s="58" t="s">
        <v>4</v>
      </c>
      <c r="X97" s="58" t="s">
        <v>49</v>
      </c>
      <c r="Y97" s="58" t="s">
        <v>9</v>
      </c>
      <c r="Z97" s="58" t="s">
        <v>7</v>
      </c>
      <c r="AA97" s="58" t="s">
        <v>16</v>
      </c>
      <c r="AB97" s="84" t="s">
        <v>74</v>
      </c>
      <c r="AQ97" s="58"/>
      <c r="AR97" s="58"/>
      <c r="AS97" s="58"/>
      <c r="AT97" s="58"/>
      <c r="AU97" s="58"/>
      <c r="AV97" s="58"/>
      <c r="AW97" s="58"/>
    </row>
    <row r="98" spans="1:49">
      <c r="A98" s="53">
        <f t="shared" ref="A98:Z98" si="62">IF($AD67&gt;0,INDEX(A$67:A$91,$AD67),"")</f>
        <v>588</v>
      </c>
      <c r="B98" s="52" t="str">
        <f t="shared" si="62"/>
        <v>Gallant Fox</v>
      </c>
      <c r="C98" s="52" t="str">
        <f t="shared" si="62"/>
        <v>Dempsey</v>
      </c>
      <c r="D98" s="217">
        <f t="shared" si="62"/>
        <v>1</v>
      </c>
      <c r="E98" s="217" t="str">
        <f t="shared" si="62"/>
        <v/>
      </c>
      <c r="F98" s="217" t="str">
        <f t="shared" si="62"/>
        <v/>
      </c>
      <c r="G98" s="217">
        <f t="shared" si="62"/>
        <v>5</v>
      </c>
      <c r="H98" s="217" t="str">
        <f t="shared" si="62"/>
        <v/>
      </c>
      <c r="I98" s="217" t="str">
        <f t="shared" si="62"/>
        <v/>
      </c>
      <c r="J98" s="217">
        <f t="shared" si="62"/>
        <v>2</v>
      </c>
      <c r="K98" s="217">
        <f t="shared" si="62"/>
        <v>4</v>
      </c>
      <c r="L98" s="54">
        <f t="shared" si="62"/>
        <v>1</v>
      </c>
      <c r="M98" s="217" t="str">
        <f t="shared" si="62"/>
        <v/>
      </c>
      <c r="N98" s="217" t="str">
        <f t="shared" si="62"/>
        <v/>
      </c>
      <c r="O98" s="217" t="str">
        <f t="shared" si="62"/>
        <v/>
      </c>
      <c r="P98" s="217" t="str">
        <f t="shared" si="62"/>
        <v>bye</v>
      </c>
      <c r="Q98" s="217" t="str">
        <f t="shared" si="62"/>
        <v>bye</v>
      </c>
      <c r="R98" s="217" t="str">
        <f t="shared" si="62"/>
        <v/>
      </c>
      <c r="S98" s="217" t="str">
        <f t="shared" si="62"/>
        <v/>
      </c>
      <c r="T98" s="217" t="str">
        <f t="shared" si="62"/>
        <v/>
      </c>
      <c r="U98" s="217" t="str">
        <f t="shared" si="62"/>
        <v/>
      </c>
      <c r="V98" s="54">
        <f t="shared" si="62"/>
        <v>2</v>
      </c>
      <c r="W98" s="54">
        <f t="shared" si="62"/>
        <v>13</v>
      </c>
      <c r="X98" s="54">
        <f t="shared" si="62"/>
        <v>5</v>
      </c>
      <c r="Y98" s="54">
        <f t="shared" si="62"/>
        <v>8</v>
      </c>
      <c r="Z98" s="55">
        <f t="shared" si="62"/>
        <v>12.002000000000001</v>
      </c>
      <c r="AA98" s="53">
        <f>IF(ScoredBoats&gt;0,1,"")</f>
        <v>1</v>
      </c>
      <c r="AB98" s="52" t="str">
        <f t="shared" ref="AB98:AB122" si="63">IF($AD67&gt;0,INDEX(AB$67:AB$91,$AD67),"")</f>
        <v>Gallant Fox</v>
      </c>
      <c r="AC98" s="13"/>
    </row>
    <row r="99" spans="1:49">
      <c r="A99" s="53">
        <f t="shared" ref="A99:Z100" si="64">IF($AD68&gt;0,INDEX(A$67:A$91,$AD68),"")</f>
        <v>485</v>
      </c>
      <c r="B99" s="52" t="str">
        <f t="shared" si="64"/>
        <v>Argo III</v>
      </c>
      <c r="C99" s="52" t="str">
        <f t="shared" si="64"/>
        <v>C. Nickerson</v>
      </c>
      <c r="D99" s="217">
        <f t="shared" si="64"/>
        <v>7</v>
      </c>
      <c r="E99" s="217" t="str">
        <f t="shared" si="64"/>
        <v/>
      </c>
      <c r="F99" s="217" t="str">
        <f t="shared" si="64"/>
        <v/>
      </c>
      <c r="G99" s="217" t="str">
        <f t="shared" si="64"/>
        <v>bye</v>
      </c>
      <c r="H99" s="217" t="str">
        <f t="shared" si="64"/>
        <v/>
      </c>
      <c r="I99" s="217" t="str">
        <f t="shared" si="64"/>
        <v/>
      </c>
      <c r="J99" s="217">
        <f t="shared" si="64"/>
        <v>1</v>
      </c>
      <c r="K99" s="217">
        <f t="shared" si="64"/>
        <v>1</v>
      </c>
      <c r="L99" s="54">
        <f t="shared" si="64"/>
        <v>2</v>
      </c>
      <c r="M99" s="217" t="str">
        <f t="shared" si="64"/>
        <v/>
      </c>
      <c r="N99" s="217" t="str">
        <f t="shared" si="64"/>
        <v/>
      </c>
      <c r="O99" s="217" t="str">
        <f t="shared" si="64"/>
        <v/>
      </c>
      <c r="P99" s="217">
        <f t="shared" si="64"/>
        <v>3</v>
      </c>
      <c r="Q99" s="217">
        <f t="shared" si="64"/>
        <v>4</v>
      </c>
      <c r="R99" s="217" t="str">
        <f t="shared" si="64"/>
        <v/>
      </c>
      <c r="S99" s="217" t="str">
        <f t="shared" si="64"/>
        <v/>
      </c>
      <c r="T99" s="217" t="str">
        <f t="shared" si="64"/>
        <v/>
      </c>
      <c r="U99" s="217" t="str">
        <f t="shared" si="64"/>
        <v/>
      </c>
      <c r="V99" s="54">
        <f t="shared" si="64"/>
        <v>1</v>
      </c>
      <c r="W99" s="54">
        <f t="shared" si="64"/>
        <v>18</v>
      </c>
      <c r="X99" s="54">
        <f t="shared" si="64"/>
        <v>7</v>
      </c>
      <c r="Y99" s="54">
        <f t="shared" si="64"/>
        <v>11</v>
      </c>
      <c r="Z99" s="55">
        <f t="shared" si="64"/>
        <v>13.201039999999999</v>
      </c>
      <c r="AA99" s="53">
        <f t="shared" ref="AA99:AA122" si="65">IF(AA98&lt;ScoredBoats,AA98+1,"")</f>
        <v>2</v>
      </c>
      <c r="AB99" s="52" t="str">
        <f t="shared" si="63"/>
        <v>Argo III</v>
      </c>
      <c r="AC99" s="13"/>
    </row>
    <row r="100" spans="1:49">
      <c r="A100" s="53">
        <f t="shared" ref="A100:Z100" si="66">IF($AD69&gt;0,INDEX(A$67:A$91,$AD69),"")</f>
        <v>1151</v>
      </c>
      <c r="B100" s="52" t="str">
        <f t="shared" si="66"/>
        <v>FKA</v>
      </c>
      <c r="C100" s="52" t="str">
        <f t="shared" si="66"/>
        <v>Beckwith</v>
      </c>
      <c r="D100" s="217">
        <f t="shared" si="66"/>
        <v>3</v>
      </c>
      <c r="E100" s="217" t="str">
        <f t="shared" si="66"/>
        <v/>
      </c>
      <c r="F100" s="217" t="str">
        <f t="shared" si="66"/>
        <v/>
      </c>
      <c r="G100" s="217">
        <f t="shared" si="66"/>
        <v>2</v>
      </c>
      <c r="H100" s="217" t="str">
        <f t="shared" si="66"/>
        <v/>
      </c>
      <c r="I100" s="217" t="str">
        <f t="shared" si="66"/>
        <v/>
      </c>
      <c r="J100" s="217">
        <f t="shared" si="66"/>
        <v>4</v>
      </c>
      <c r="K100" s="217">
        <f t="shared" si="66"/>
        <v>3</v>
      </c>
      <c r="L100" s="54">
        <f t="shared" si="64"/>
        <v>3</v>
      </c>
      <c r="M100" s="217" t="str">
        <f t="shared" si="66"/>
        <v/>
      </c>
      <c r="N100" s="217" t="str">
        <f t="shared" si="66"/>
        <v/>
      </c>
      <c r="O100" s="217" t="str">
        <f t="shared" si="66"/>
        <v/>
      </c>
      <c r="P100" s="217">
        <f t="shared" si="66"/>
        <v>1</v>
      </c>
      <c r="Q100" s="217">
        <f t="shared" si="66"/>
        <v>2</v>
      </c>
      <c r="R100" s="217" t="str">
        <f t="shared" si="66"/>
        <v/>
      </c>
      <c r="S100" s="217" t="str">
        <f t="shared" si="66"/>
        <v/>
      </c>
      <c r="T100" s="217" t="str">
        <f t="shared" si="66"/>
        <v/>
      </c>
      <c r="U100" s="217" t="str">
        <f t="shared" si="66"/>
        <v/>
      </c>
      <c r="V100" s="54">
        <f t="shared" si="66"/>
        <v>0</v>
      </c>
      <c r="W100" s="54">
        <f t="shared" si="66"/>
        <v>18</v>
      </c>
      <c r="X100" s="54">
        <f t="shared" si="66"/>
        <v>4</v>
      </c>
      <c r="Y100" s="54">
        <f t="shared" si="66"/>
        <v>14</v>
      </c>
      <c r="Z100" s="55">
        <f t="shared" si="66"/>
        <v>14.00301</v>
      </c>
      <c r="AA100" s="53">
        <f t="shared" si="65"/>
        <v>3</v>
      </c>
      <c r="AB100" s="52" t="str">
        <f t="shared" si="63"/>
        <v>FKA</v>
      </c>
      <c r="AC100" s="13"/>
    </row>
    <row r="101" spans="1:49">
      <c r="A101" s="53">
        <f t="shared" ref="A101:Z101" si="67">IF($AD70&gt;0,INDEX(A$67:A$91,$AD70),"")</f>
        <v>667</v>
      </c>
      <c r="B101" s="52" t="str">
        <f t="shared" si="67"/>
        <v>Pressure</v>
      </c>
      <c r="C101" s="52" t="str">
        <f t="shared" si="67"/>
        <v>G/W Nickerson</v>
      </c>
      <c r="D101" s="217">
        <f t="shared" si="67"/>
        <v>2</v>
      </c>
      <c r="E101" s="217" t="str">
        <f t="shared" si="67"/>
        <v/>
      </c>
      <c r="F101" s="217" t="str">
        <f t="shared" si="67"/>
        <v/>
      </c>
      <c r="G101" s="217" t="str">
        <f t="shared" si="67"/>
        <v>bye</v>
      </c>
      <c r="H101" s="217" t="str">
        <f t="shared" si="67"/>
        <v/>
      </c>
      <c r="I101" s="217" t="str">
        <f t="shared" si="67"/>
        <v/>
      </c>
      <c r="J101" s="217">
        <f t="shared" si="67"/>
        <v>6</v>
      </c>
      <c r="K101" s="217">
        <f t="shared" si="67"/>
        <v>5</v>
      </c>
      <c r="L101" s="54">
        <f t="shared" si="67"/>
        <v>4</v>
      </c>
      <c r="M101" s="217" t="str">
        <f t="shared" si="67"/>
        <v/>
      </c>
      <c r="N101" s="217" t="str">
        <f t="shared" si="67"/>
        <v/>
      </c>
      <c r="O101" s="217" t="str">
        <f t="shared" si="67"/>
        <v/>
      </c>
      <c r="P101" s="217">
        <f t="shared" si="67"/>
        <v>4</v>
      </c>
      <c r="Q101" s="217">
        <f t="shared" si="67"/>
        <v>1</v>
      </c>
      <c r="R101" s="217" t="str">
        <f t="shared" si="67"/>
        <v/>
      </c>
      <c r="S101" s="217" t="str">
        <f t="shared" si="67"/>
        <v/>
      </c>
      <c r="T101" s="217" t="str">
        <f t="shared" si="67"/>
        <v/>
      </c>
      <c r="U101" s="217" t="str">
        <f t="shared" si="67"/>
        <v/>
      </c>
      <c r="V101" s="54">
        <f t="shared" si="67"/>
        <v>1</v>
      </c>
      <c r="W101" s="54">
        <f t="shared" si="67"/>
        <v>22</v>
      </c>
      <c r="X101" s="54">
        <f t="shared" si="67"/>
        <v>6</v>
      </c>
      <c r="Y101" s="54">
        <f t="shared" si="67"/>
        <v>16</v>
      </c>
      <c r="Z101" s="55">
        <f t="shared" si="67"/>
        <v>19.203990000000001</v>
      </c>
      <c r="AA101" s="53">
        <f t="shared" si="65"/>
        <v>4</v>
      </c>
      <c r="AB101" s="52" t="str">
        <f t="shared" si="63"/>
        <v>Pressure</v>
      </c>
      <c r="AC101" s="13"/>
    </row>
    <row r="102" spans="1:49">
      <c r="A102" s="53">
        <f t="shared" ref="A102:Z102" si="68">IF($AD71&gt;0,INDEX(A$67:A$91,$AD71),"")</f>
        <v>82</v>
      </c>
      <c r="B102" s="52" t="str">
        <f t="shared" si="68"/>
        <v>Blues Power</v>
      </c>
      <c r="C102" s="52" t="str">
        <f t="shared" si="68"/>
        <v>Lemaire</v>
      </c>
      <c r="D102" s="217">
        <f t="shared" si="68"/>
        <v>5</v>
      </c>
      <c r="E102" s="217" t="str">
        <f t="shared" si="68"/>
        <v/>
      </c>
      <c r="F102" s="217" t="str">
        <f t="shared" si="68"/>
        <v/>
      </c>
      <c r="G102" s="217">
        <f t="shared" si="68"/>
        <v>1</v>
      </c>
      <c r="H102" s="217" t="str">
        <f t="shared" si="68"/>
        <v/>
      </c>
      <c r="I102" s="217" t="str">
        <f t="shared" si="68"/>
        <v/>
      </c>
      <c r="J102" s="217" t="str">
        <f t="shared" si="68"/>
        <v>bye</v>
      </c>
      <c r="K102" s="217" t="str">
        <f t="shared" si="68"/>
        <v>bye</v>
      </c>
      <c r="L102" s="54" t="str">
        <f t="shared" si="68"/>
        <v>bye</v>
      </c>
      <c r="M102" s="217" t="str">
        <f t="shared" si="68"/>
        <v/>
      </c>
      <c r="N102" s="217" t="str">
        <f t="shared" si="68"/>
        <v/>
      </c>
      <c r="O102" s="217" t="str">
        <f t="shared" si="68"/>
        <v/>
      </c>
      <c r="P102" s="217">
        <f t="shared" si="68"/>
        <v>5</v>
      </c>
      <c r="Q102" s="217">
        <f t="shared" si="68"/>
        <v>6</v>
      </c>
      <c r="R102" s="217" t="str">
        <f t="shared" si="68"/>
        <v/>
      </c>
      <c r="S102" s="217" t="str">
        <f t="shared" si="68"/>
        <v/>
      </c>
      <c r="T102" s="217" t="str">
        <f t="shared" si="68"/>
        <v/>
      </c>
      <c r="U102" s="217" t="str">
        <f t="shared" si="68"/>
        <v/>
      </c>
      <c r="V102" s="54">
        <f t="shared" si="68"/>
        <v>3</v>
      </c>
      <c r="W102" s="54">
        <f t="shared" si="68"/>
        <v>17</v>
      </c>
      <c r="X102" s="54">
        <f t="shared" si="68"/>
        <v>6</v>
      </c>
      <c r="Y102" s="54">
        <f t="shared" si="68"/>
        <v>11</v>
      </c>
      <c r="Z102" s="55">
        <f t="shared" si="68"/>
        <v>22.00506</v>
      </c>
      <c r="AA102" s="53">
        <f t="shared" si="65"/>
        <v>5</v>
      </c>
      <c r="AB102" s="52" t="str">
        <f t="shared" si="63"/>
        <v>Blues Power</v>
      </c>
      <c r="AC102" s="13"/>
    </row>
    <row r="103" spans="1:49">
      <c r="A103" s="53">
        <f t="shared" ref="A103:Z103" si="69">IF($AD72&gt;0,INDEX(A$67:A$91,$AD72),"")</f>
        <v>1153</v>
      </c>
      <c r="B103" s="52" t="str">
        <f t="shared" si="69"/>
        <v>Gostosa</v>
      </c>
      <c r="C103" s="52" t="str">
        <f t="shared" si="69"/>
        <v>Hayes/Kirchhoff</v>
      </c>
      <c r="D103" s="217">
        <f t="shared" si="69"/>
        <v>6</v>
      </c>
      <c r="E103" s="217" t="str">
        <f t="shared" si="69"/>
        <v/>
      </c>
      <c r="F103" s="217" t="str">
        <f t="shared" si="69"/>
        <v/>
      </c>
      <c r="G103" s="217">
        <f t="shared" si="69"/>
        <v>7</v>
      </c>
      <c r="H103" s="217" t="str">
        <f t="shared" si="69"/>
        <v/>
      </c>
      <c r="I103" s="217" t="str">
        <f t="shared" si="69"/>
        <v/>
      </c>
      <c r="J103" s="217">
        <f t="shared" si="69"/>
        <v>3</v>
      </c>
      <c r="K103" s="217">
        <f t="shared" si="69"/>
        <v>2</v>
      </c>
      <c r="L103" s="54">
        <f t="shared" si="69"/>
        <v>5</v>
      </c>
      <c r="M103" s="217" t="str">
        <f t="shared" si="69"/>
        <v/>
      </c>
      <c r="N103" s="217" t="str">
        <f t="shared" si="69"/>
        <v/>
      </c>
      <c r="O103" s="217" t="str">
        <f t="shared" si="69"/>
        <v/>
      </c>
      <c r="P103" s="217" t="str">
        <f t="shared" si="69"/>
        <v>bye</v>
      </c>
      <c r="Q103" s="217" t="str">
        <f t="shared" si="69"/>
        <v>bye</v>
      </c>
      <c r="R103" s="217" t="str">
        <f t="shared" si="69"/>
        <v/>
      </c>
      <c r="S103" s="217" t="str">
        <f t="shared" si="69"/>
        <v/>
      </c>
      <c r="T103" s="217" t="str">
        <f t="shared" si="69"/>
        <v/>
      </c>
      <c r="U103" s="217" t="str">
        <f t="shared" si="69"/>
        <v/>
      </c>
      <c r="V103" s="54">
        <f t="shared" si="69"/>
        <v>2</v>
      </c>
      <c r="W103" s="54">
        <f t="shared" si="69"/>
        <v>23</v>
      </c>
      <c r="X103" s="54">
        <f t="shared" si="69"/>
        <v>7</v>
      </c>
      <c r="Y103" s="54">
        <f t="shared" si="69"/>
        <v>16</v>
      </c>
      <c r="Z103" s="55">
        <f t="shared" si="69"/>
        <v>24.007020000000001</v>
      </c>
      <c r="AA103" s="53">
        <f t="shared" si="65"/>
        <v>6</v>
      </c>
      <c r="AB103" s="52" t="str">
        <f t="shared" si="63"/>
        <v>Gostosa</v>
      </c>
      <c r="AC103" s="13"/>
    </row>
    <row r="104" spans="1:49">
      <c r="A104" s="53">
        <f t="shared" ref="A104:Z104" si="70">IF($AD73&gt;0,INDEX(A$67:A$91,$AD73),"")</f>
        <v>584</v>
      </c>
      <c r="B104" s="52" t="str">
        <f t="shared" si="70"/>
        <v>He's Baaack!</v>
      </c>
      <c r="C104" s="52" t="str">
        <f t="shared" si="70"/>
        <v>Knowles</v>
      </c>
      <c r="D104" s="217" t="str">
        <f t="shared" si="70"/>
        <v>bye</v>
      </c>
      <c r="E104" s="217" t="str">
        <f t="shared" si="70"/>
        <v/>
      </c>
      <c r="F104" s="217" t="str">
        <f t="shared" si="70"/>
        <v/>
      </c>
      <c r="G104" s="217">
        <f t="shared" si="70"/>
        <v>3</v>
      </c>
      <c r="H104" s="217" t="str">
        <f t="shared" si="70"/>
        <v/>
      </c>
      <c r="I104" s="217" t="str">
        <f t="shared" si="70"/>
        <v/>
      </c>
      <c r="J104" s="217">
        <f t="shared" si="70"/>
        <v>7</v>
      </c>
      <c r="K104" s="217">
        <f t="shared" si="70"/>
        <v>6</v>
      </c>
      <c r="L104" s="54">
        <f t="shared" si="70"/>
        <v>9</v>
      </c>
      <c r="M104" s="217" t="str">
        <f t="shared" si="70"/>
        <v/>
      </c>
      <c r="N104" s="217" t="str">
        <f t="shared" si="70"/>
        <v/>
      </c>
      <c r="O104" s="217" t="str">
        <f t="shared" si="70"/>
        <v/>
      </c>
      <c r="P104" s="217">
        <f t="shared" si="70"/>
        <v>2</v>
      </c>
      <c r="Q104" s="217">
        <f t="shared" si="70"/>
        <v>3</v>
      </c>
      <c r="R104" s="217" t="str">
        <f t="shared" si="70"/>
        <v/>
      </c>
      <c r="S104" s="217" t="str">
        <f t="shared" si="70"/>
        <v/>
      </c>
      <c r="T104" s="217" t="str">
        <f t="shared" si="70"/>
        <v/>
      </c>
      <c r="U104" s="217" t="str">
        <f t="shared" si="70"/>
        <v/>
      </c>
      <c r="V104" s="54">
        <f t="shared" si="70"/>
        <v>1</v>
      </c>
      <c r="W104" s="54">
        <f t="shared" si="70"/>
        <v>30</v>
      </c>
      <c r="X104" s="54">
        <f t="shared" si="70"/>
        <v>9</v>
      </c>
      <c r="Y104" s="54">
        <f t="shared" si="70"/>
        <v>21</v>
      </c>
      <c r="Z104" s="55">
        <f t="shared" si="70"/>
        <v>25.206029999999998</v>
      </c>
      <c r="AA104" s="53">
        <f t="shared" si="65"/>
        <v>7</v>
      </c>
      <c r="AB104" s="52" t="str">
        <f t="shared" si="63"/>
        <v>He's Baaack!</v>
      </c>
      <c r="AC104" s="13"/>
    </row>
    <row r="105" spans="1:49">
      <c r="A105" s="53">
        <f t="shared" ref="A105:Z105" si="71">IF($AD74&gt;0,INDEX(A$67:A$91,$AD74),"")</f>
        <v>591</v>
      </c>
      <c r="B105" s="52" t="str">
        <f t="shared" si="71"/>
        <v>Shamrock VI</v>
      </c>
      <c r="C105" s="52" t="str">
        <f t="shared" si="71"/>
        <v>Mullen</v>
      </c>
      <c r="D105" s="217">
        <f t="shared" si="71"/>
        <v>4</v>
      </c>
      <c r="E105" s="217" t="str">
        <f t="shared" si="71"/>
        <v/>
      </c>
      <c r="F105" s="217" t="str">
        <f t="shared" si="71"/>
        <v/>
      </c>
      <c r="G105" s="217">
        <f t="shared" si="71"/>
        <v>11</v>
      </c>
      <c r="H105" s="217" t="str">
        <f t="shared" si="71"/>
        <v/>
      </c>
      <c r="I105" s="217" t="str">
        <f t="shared" si="71"/>
        <v/>
      </c>
      <c r="J105" s="217">
        <f t="shared" si="71"/>
        <v>8</v>
      </c>
      <c r="K105" s="217">
        <f t="shared" si="71"/>
        <v>7</v>
      </c>
      <c r="L105" s="54">
        <f t="shared" si="71"/>
        <v>8</v>
      </c>
      <c r="M105" s="217" t="str">
        <f t="shared" si="71"/>
        <v/>
      </c>
      <c r="N105" s="217" t="str">
        <f t="shared" si="71"/>
        <v/>
      </c>
      <c r="O105" s="217" t="str">
        <f t="shared" si="71"/>
        <v/>
      </c>
      <c r="P105" s="217">
        <f t="shared" si="71"/>
        <v>7</v>
      </c>
      <c r="Q105" s="217">
        <f t="shared" si="71"/>
        <v>5</v>
      </c>
      <c r="R105" s="217" t="str">
        <f t="shared" si="71"/>
        <v/>
      </c>
      <c r="S105" s="217" t="str">
        <f t="shared" si="71"/>
        <v/>
      </c>
      <c r="T105" s="217" t="str">
        <f t="shared" si="71"/>
        <v/>
      </c>
      <c r="U105" s="217" t="str">
        <f t="shared" si="71"/>
        <v/>
      </c>
      <c r="V105" s="54">
        <f t="shared" si="71"/>
        <v>0</v>
      </c>
      <c r="W105" s="54">
        <f t="shared" si="71"/>
        <v>50</v>
      </c>
      <c r="X105" s="54">
        <f t="shared" si="71"/>
        <v>11</v>
      </c>
      <c r="Y105" s="54">
        <f t="shared" si="71"/>
        <v>39</v>
      </c>
      <c r="Z105" s="55">
        <f t="shared" si="71"/>
        <v>39.008050000000004</v>
      </c>
      <c r="AA105" s="53">
        <f t="shared" si="65"/>
        <v>8</v>
      </c>
      <c r="AB105" s="52" t="str">
        <f t="shared" si="63"/>
        <v>Shamrock VI</v>
      </c>
      <c r="AC105" s="13"/>
    </row>
    <row r="106" spans="1:49">
      <c r="A106" s="53">
        <f t="shared" ref="A106:Z106" si="72">IF($AD75&gt;0,INDEX(A$67:A$91,$AD75),"")</f>
        <v>484</v>
      </c>
      <c r="B106" s="52" t="str">
        <f t="shared" si="72"/>
        <v>Jolly Mon</v>
      </c>
      <c r="C106" s="52" t="str">
        <f t="shared" si="72"/>
        <v>LaVin/Rochlis</v>
      </c>
      <c r="D106" s="217">
        <f t="shared" si="72"/>
        <v>8</v>
      </c>
      <c r="E106" s="217" t="str">
        <f t="shared" si="72"/>
        <v/>
      </c>
      <c r="F106" s="217" t="str">
        <f t="shared" si="72"/>
        <v/>
      </c>
      <c r="G106" s="217">
        <f t="shared" si="72"/>
        <v>7</v>
      </c>
      <c r="H106" s="217" t="str">
        <f t="shared" si="72"/>
        <v/>
      </c>
      <c r="I106" s="217" t="str">
        <f t="shared" si="72"/>
        <v/>
      </c>
      <c r="J106" s="217">
        <f t="shared" si="72"/>
        <v>5</v>
      </c>
      <c r="K106" s="217">
        <f t="shared" si="72"/>
        <v>9</v>
      </c>
      <c r="L106" s="54">
        <f t="shared" si="72"/>
        <v>6</v>
      </c>
      <c r="M106" s="217" t="str">
        <f t="shared" si="72"/>
        <v/>
      </c>
      <c r="N106" s="217" t="str">
        <f t="shared" si="72"/>
        <v/>
      </c>
      <c r="O106" s="217" t="str">
        <f t="shared" si="72"/>
        <v/>
      </c>
      <c r="P106" s="217">
        <f t="shared" si="72"/>
        <v>8</v>
      </c>
      <c r="Q106" s="217">
        <f t="shared" si="72"/>
        <v>9</v>
      </c>
      <c r="R106" s="217" t="str">
        <f t="shared" si="72"/>
        <v/>
      </c>
      <c r="S106" s="217" t="str">
        <f t="shared" si="72"/>
        <v/>
      </c>
      <c r="T106" s="217" t="str">
        <f t="shared" si="72"/>
        <v/>
      </c>
      <c r="U106" s="217" t="str">
        <f t="shared" si="72"/>
        <v/>
      </c>
      <c r="V106" s="54">
        <f t="shared" si="72"/>
        <v>0</v>
      </c>
      <c r="W106" s="54">
        <f t="shared" si="72"/>
        <v>52</v>
      </c>
      <c r="X106" s="54">
        <f t="shared" si="72"/>
        <v>9</v>
      </c>
      <c r="Y106" s="54">
        <f t="shared" si="72"/>
        <v>43</v>
      </c>
      <c r="Z106" s="55">
        <f t="shared" si="72"/>
        <v>43.010100000000001</v>
      </c>
      <c r="AA106" s="53">
        <f t="shared" si="65"/>
        <v>9</v>
      </c>
      <c r="AB106" s="52" t="str">
        <f t="shared" si="63"/>
        <v>Jolly Mon</v>
      </c>
      <c r="AC106" s="13"/>
    </row>
    <row r="107" spans="1:49">
      <c r="A107" s="53">
        <f t="shared" ref="A107:Z107" si="73">IF($AD76&gt;0,INDEX(A$67:A$91,$AD76),"")</f>
        <v>676</v>
      </c>
      <c r="B107" s="52" t="str">
        <f t="shared" si="73"/>
        <v>Paradox</v>
      </c>
      <c r="C107" s="52" t="str">
        <f t="shared" si="73"/>
        <v>Stowe</v>
      </c>
      <c r="D107" s="217">
        <f t="shared" si="73"/>
        <v>9</v>
      </c>
      <c r="E107" s="217" t="str">
        <f t="shared" si="73"/>
        <v/>
      </c>
      <c r="F107" s="217" t="str">
        <f t="shared" si="73"/>
        <v/>
      </c>
      <c r="G107" s="217" t="str">
        <f t="shared" si="73"/>
        <v>bye</v>
      </c>
      <c r="H107" s="217" t="str">
        <f t="shared" si="73"/>
        <v/>
      </c>
      <c r="I107" s="217" t="str">
        <f t="shared" si="73"/>
        <v/>
      </c>
      <c r="J107" s="217">
        <f t="shared" si="73"/>
        <v>9</v>
      </c>
      <c r="K107" s="217">
        <f t="shared" si="73"/>
        <v>8</v>
      </c>
      <c r="L107" s="54">
        <f t="shared" si="73"/>
        <v>7</v>
      </c>
      <c r="M107" s="217" t="str">
        <f t="shared" si="73"/>
        <v/>
      </c>
      <c r="N107" s="217" t="str">
        <f t="shared" si="73"/>
        <v/>
      </c>
      <c r="O107" s="217" t="str">
        <f t="shared" si="73"/>
        <v/>
      </c>
      <c r="P107" s="217">
        <f t="shared" si="73"/>
        <v>6</v>
      </c>
      <c r="Q107" s="217">
        <f t="shared" si="73"/>
        <v>8</v>
      </c>
      <c r="R107" s="217" t="str">
        <f t="shared" si="73"/>
        <v/>
      </c>
      <c r="S107" s="217" t="str">
        <f t="shared" si="73"/>
        <v/>
      </c>
      <c r="T107" s="217" t="str">
        <f t="shared" si="73"/>
        <v/>
      </c>
      <c r="U107" s="217" t="str">
        <f t="shared" si="73"/>
        <v/>
      </c>
      <c r="V107" s="54">
        <f t="shared" si="73"/>
        <v>1</v>
      </c>
      <c r="W107" s="54">
        <f t="shared" si="73"/>
        <v>47</v>
      </c>
      <c r="X107" s="54">
        <f t="shared" si="73"/>
        <v>9</v>
      </c>
      <c r="Y107" s="54">
        <f t="shared" si="73"/>
        <v>38</v>
      </c>
      <c r="Z107" s="55">
        <f t="shared" si="73"/>
        <v>45.611090000000004</v>
      </c>
      <c r="AA107" s="53">
        <f t="shared" si="65"/>
        <v>10</v>
      </c>
      <c r="AB107" s="52" t="str">
        <f t="shared" si="63"/>
        <v>Paradox</v>
      </c>
      <c r="AC107" s="13"/>
    </row>
    <row r="108" spans="1:49">
      <c r="A108" s="53">
        <f t="shared" ref="A108:Z108" si="74">IF($AD77&gt;0,INDEX(A$67:A$91,$AD77),"")</f>
        <v>175</v>
      </c>
      <c r="B108" s="52" t="str">
        <f t="shared" si="74"/>
        <v>Over the Edge</v>
      </c>
      <c r="C108" s="52" t="str">
        <f t="shared" si="74"/>
        <v>Scott</v>
      </c>
      <c r="D108" s="217">
        <f t="shared" si="74"/>
        <v>10</v>
      </c>
      <c r="E108" s="217" t="str">
        <f t="shared" si="74"/>
        <v/>
      </c>
      <c r="F108" s="217" t="str">
        <f t="shared" si="74"/>
        <v/>
      </c>
      <c r="G108" s="217">
        <f t="shared" si="74"/>
        <v>4</v>
      </c>
      <c r="H108" s="217" t="str">
        <f t="shared" si="74"/>
        <v/>
      </c>
      <c r="I108" s="217" t="str">
        <f t="shared" si="74"/>
        <v/>
      </c>
      <c r="J108" s="217" t="str">
        <f t="shared" si="74"/>
        <v>bye</v>
      </c>
      <c r="K108" s="217" t="str">
        <f t="shared" si="74"/>
        <v>bye</v>
      </c>
      <c r="L108" s="54" t="str">
        <f t="shared" si="74"/>
        <v>bye</v>
      </c>
      <c r="M108" s="217" t="str">
        <f t="shared" si="74"/>
        <v/>
      </c>
      <c r="N108" s="217" t="str">
        <f t="shared" si="74"/>
        <v/>
      </c>
      <c r="O108" s="217" t="str">
        <f t="shared" si="74"/>
        <v/>
      </c>
      <c r="P108" s="217">
        <f t="shared" si="74"/>
        <v>10</v>
      </c>
      <c r="Q108" s="217">
        <f t="shared" si="74"/>
        <v>10</v>
      </c>
      <c r="R108" s="217" t="str">
        <f t="shared" si="74"/>
        <v/>
      </c>
      <c r="S108" s="217" t="str">
        <f t="shared" si="74"/>
        <v/>
      </c>
      <c r="T108" s="217" t="str">
        <f t="shared" si="74"/>
        <v/>
      </c>
      <c r="U108" s="217" t="str">
        <f t="shared" si="74"/>
        <v/>
      </c>
      <c r="V108" s="54">
        <f t="shared" si="74"/>
        <v>3</v>
      </c>
      <c r="W108" s="54">
        <f t="shared" si="74"/>
        <v>34</v>
      </c>
      <c r="X108" s="54">
        <f t="shared" si="74"/>
        <v>10</v>
      </c>
      <c r="Y108" s="54">
        <f t="shared" si="74"/>
        <v>24</v>
      </c>
      <c r="Z108" s="55">
        <f t="shared" si="74"/>
        <v>48.00911</v>
      </c>
      <c r="AA108" s="53">
        <f t="shared" si="65"/>
        <v>11</v>
      </c>
      <c r="AB108" s="52" t="str">
        <f t="shared" si="63"/>
        <v>Over the Edge</v>
      </c>
      <c r="AC108" s="13"/>
    </row>
    <row r="109" spans="1:49">
      <c r="A109" s="53">
        <f t="shared" ref="A109:Z109" si="75">IF($AD78&gt;0,INDEX(A$67:A$91,$AD78),"")</f>
        <v>249</v>
      </c>
      <c r="B109" s="52" t="str">
        <f t="shared" si="75"/>
        <v>Dolce</v>
      </c>
      <c r="C109" s="52" t="str">
        <f t="shared" si="75"/>
        <v>Sonn</v>
      </c>
      <c r="D109" s="217">
        <f t="shared" si="75"/>
        <v>12</v>
      </c>
      <c r="E109" s="217" t="str">
        <f t="shared" si="75"/>
        <v/>
      </c>
      <c r="F109" s="217" t="str">
        <f t="shared" si="75"/>
        <v/>
      </c>
      <c r="G109" s="217">
        <f t="shared" si="75"/>
        <v>7</v>
      </c>
      <c r="H109" s="217" t="str">
        <f t="shared" si="75"/>
        <v/>
      </c>
      <c r="I109" s="217" t="str">
        <f t="shared" si="75"/>
        <v/>
      </c>
      <c r="J109" s="217">
        <f t="shared" si="75"/>
        <v>10</v>
      </c>
      <c r="K109" s="217">
        <f t="shared" si="75"/>
        <v>10</v>
      </c>
      <c r="L109" s="54">
        <f t="shared" si="75"/>
        <v>10</v>
      </c>
      <c r="M109" s="217" t="str">
        <f t="shared" si="75"/>
        <v/>
      </c>
      <c r="N109" s="217" t="str">
        <f t="shared" si="75"/>
        <v/>
      </c>
      <c r="O109" s="217" t="str">
        <f t="shared" si="75"/>
        <v/>
      </c>
      <c r="P109" s="217">
        <f t="shared" si="75"/>
        <v>9</v>
      </c>
      <c r="Q109" s="217">
        <f t="shared" si="75"/>
        <v>7</v>
      </c>
      <c r="R109" s="217" t="str">
        <f t="shared" si="75"/>
        <v/>
      </c>
      <c r="S109" s="217" t="str">
        <f t="shared" si="75"/>
        <v/>
      </c>
      <c r="T109" s="217" t="str">
        <f t="shared" si="75"/>
        <v/>
      </c>
      <c r="U109" s="217" t="str">
        <f t="shared" si="75"/>
        <v/>
      </c>
      <c r="V109" s="54">
        <f t="shared" si="75"/>
        <v>0</v>
      </c>
      <c r="W109" s="54">
        <f t="shared" si="75"/>
        <v>65</v>
      </c>
      <c r="X109" s="54">
        <f t="shared" si="75"/>
        <v>12</v>
      </c>
      <c r="Y109" s="54">
        <f t="shared" si="75"/>
        <v>53</v>
      </c>
      <c r="Z109" s="55">
        <f t="shared" si="75"/>
        <v>53.012079999999997</v>
      </c>
      <c r="AA109" s="53">
        <f t="shared" si="65"/>
        <v>12</v>
      </c>
      <c r="AB109" s="52" t="str">
        <f t="shared" si="63"/>
        <v>Dolce</v>
      </c>
      <c r="AC109" s="13"/>
    </row>
    <row r="110" spans="1:49">
      <c r="A110" s="53">
        <f t="shared" ref="A110:Z110" si="76">IF($AD79&gt;0,INDEX(A$67:A$91,$AD79),"")</f>
        <v>1325</v>
      </c>
      <c r="B110" s="52" t="str">
        <f t="shared" si="76"/>
        <v>Bad Dog</v>
      </c>
      <c r="C110" s="52" t="str">
        <f t="shared" si="76"/>
        <v>Morrison</v>
      </c>
      <c r="D110" s="217">
        <f t="shared" si="76"/>
        <v>11</v>
      </c>
      <c r="E110" s="217" t="str">
        <f t="shared" si="76"/>
        <v/>
      </c>
      <c r="F110" s="217" t="str">
        <f t="shared" si="76"/>
        <v/>
      </c>
      <c r="G110" s="217">
        <f t="shared" si="76"/>
        <v>7</v>
      </c>
      <c r="H110" s="217" t="str">
        <f t="shared" si="76"/>
        <v/>
      </c>
      <c r="I110" s="217" t="str">
        <f t="shared" si="76"/>
        <v/>
      </c>
      <c r="J110" s="217">
        <f t="shared" si="76"/>
        <v>11</v>
      </c>
      <c r="K110" s="217">
        <f t="shared" si="76"/>
        <v>11</v>
      </c>
      <c r="L110" s="54">
        <f t="shared" si="76"/>
        <v>11</v>
      </c>
      <c r="M110" s="217" t="str">
        <f t="shared" si="76"/>
        <v/>
      </c>
      <c r="N110" s="217" t="str">
        <f t="shared" si="76"/>
        <v/>
      </c>
      <c r="O110" s="217" t="str">
        <f t="shared" si="76"/>
        <v/>
      </c>
      <c r="P110" s="217" t="str">
        <f t="shared" si="76"/>
        <v>bye</v>
      </c>
      <c r="Q110" s="217" t="str">
        <f t="shared" si="76"/>
        <v>bye</v>
      </c>
      <c r="R110" s="217" t="str">
        <f t="shared" si="76"/>
        <v/>
      </c>
      <c r="S110" s="217" t="str">
        <f t="shared" si="76"/>
        <v/>
      </c>
      <c r="T110" s="217" t="str">
        <f t="shared" si="76"/>
        <v/>
      </c>
      <c r="U110" s="217" t="str">
        <f t="shared" si="76"/>
        <v/>
      </c>
      <c r="V110" s="54">
        <f t="shared" si="76"/>
        <v>2</v>
      </c>
      <c r="W110" s="54">
        <f t="shared" si="76"/>
        <v>51</v>
      </c>
      <c r="X110" s="54">
        <f t="shared" si="76"/>
        <v>11</v>
      </c>
      <c r="Y110" s="54">
        <f t="shared" si="76"/>
        <v>40</v>
      </c>
      <c r="Z110" s="55">
        <f t="shared" si="76"/>
        <v>60.013069999999999</v>
      </c>
      <c r="AA110" s="53">
        <f t="shared" si="65"/>
        <v>13</v>
      </c>
      <c r="AB110" s="52" t="str">
        <f t="shared" si="63"/>
        <v>Bad Dog</v>
      </c>
      <c r="AC110" s="13"/>
    </row>
    <row r="111" spans="1:49">
      <c r="A111" s="53" t="str">
        <f t="shared" ref="A111:Z111" si="77">IF($AD80&gt;0,INDEX(A$67:A$91,$AD80),"")</f>
        <v/>
      </c>
      <c r="B111" s="52" t="str">
        <f t="shared" si="77"/>
        <v/>
      </c>
      <c r="C111" s="52" t="str">
        <f t="shared" si="77"/>
        <v/>
      </c>
      <c r="D111" s="217" t="str">
        <f t="shared" si="77"/>
        <v/>
      </c>
      <c r="E111" s="217" t="str">
        <f t="shared" si="77"/>
        <v/>
      </c>
      <c r="F111" s="217" t="str">
        <f t="shared" si="77"/>
        <v/>
      </c>
      <c r="G111" s="217" t="str">
        <f t="shared" si="77"/>
        <v/>
      </c>
      <c r="H111" s="217" t="str">
        <f t="shared" si="77"/>
        <v/>
      </c>
      <c r="I111" s="217" t="str">
        <f t="shared" si="77"/>
        <v/>
      </c>
      <c r="J111" s="217" t="str">
        <f t="shared" si="77"/>
        <v/>
      </c>
      <c r="K111" s="217" t="str">
        <f t="shared" si="77"/>
        <v/>
      </c>
      <c r="L111" s="54" t="str">
        <f t="shared" si="77"/>
        <v/>
      </c>
      <c r="M111" s="217" t="str">
        <f t="shared" si="77"/>
        <v/>
      </c>
      <c r="N111" s="217" t="str">
        <f t="shared" si="77"/>
        <v/>
      </c>
      <c r="O111" s="217" t="str">
        <f t="shared" si="77"/>
        <v/>
      </c>
      <c r="P111" s="217" t="str">
        <f t="shared" si="77"/>
        <v/>
      </c>
      <c r="Q111" s="217" t="str">
        <f t="shared" si="77"/>
        <v/>
      </c>
      <c r="R111" s="217" t="str">
        <f t="shared" si="77"/>
        <v/>
      </c>
      <c r="S111" s="217" t="str">
        <f t="shared" si="77"/>
        <v/>
      </c>
      <c r="T111" s="217" t="str">
        <f t="shared" si="77"/>
        <v/>
      </c>
      <c r="U111" s="217" t="str">
        <f t="shared" si="77"/>
        <v/>
      </c>
      <c r="V111" s="54" t="str">
        <f t="shared" si="77"/>
        <v/>
      </c>
      <c r="W111" s="54" t="str">
        <f t="shared" si="77"/>
        <v/>
      </c>
      <c r="X111" s="54" t="str">
        <f t="shared" si="77"/>
        <v/>
      </c>
      <c r="Y111" s="54" t="str">
        <f t="shared" si="77"/>
        <v/>
      </c>
      <c r="Z111" s="55" t="str">
        <f t="shared" si="77"/>
        <v/>
      </c>
      <c r="AA111" s="53" t="str">
        <f t="shared" si="65"/>
        <v/>
      </c>
      <c r="AB111" s="52" t="str">
        <f t="shared" si="63"/>
        <v/>
      </c>
      <c r="AC111" s="13"/>
    </row>
    <row r="112" spans="1:49">
      <c r="A112" s="53" t="str">
        <f t="shared" ref="A112:Z112" si="78">IF($AD81&gt;0,INDEX(A$67:A$91,$AD81),"")</f>
        <v/>
      </c>
      <c r="B112" s="52" t="str">
        <f t="shared" si="78"/>
        <v/>
      </c>
      <c r="C112" s="52" t="str">
        <f t="shared" si="78"/>
        <v/>
      </c>
      <c r="D112" s="217" t="str">
        <f t="shared" si="78"/>
        <v/>
      </c>
      <c r="E112" s="217" t="str">
        <f t="shared" si="78"/>
        <v/>
      </c>
      <c r="F112" s="217" t="str">
        <f t="shared" si="78"/>
        <v/>
      </c>
      <c r="G112" s="217" t="str">
        <f t="shared" si="78"/>
        <v/>
      </c>
      <c r="H112" s="217" t="str">
        <f t="shared" si="78"/>
        <v/>
      </c>
      <c r="I112" s="217" t="str">
        <f t="shared" si="78"/>
        <v/>
      </c>
      <c r="J112" s="217" t="str">
        <f t="shared" si="78"/>
        <v/>
      </c>
      <c r="K112" s="217" t="str">
        <f t="shared" si="78"/>
        <v/>
      </c>
      <c r="L112" s="54" t="str">
        <f t="shared" si="78"/>
        <v/>
      </c>
      <c r="M112" s="217" t="str">
        <f t="shared" si="78"/>
        <v/>
      </c>
      <c r="N112" s="217" t="str">
        <f t="shared" si="78"/>
        <v/>
      </c>
      <c r="O112" s="217" t="str">
        <f t="shared" si="78"/>
        <v/>
      </c>
      <c r="P112" s="217" t="str">
        <f t="shared" si="78"/>
        <v/>
      </c>
      <c r="Q112" s="217" t="str">
        <f t="shared" si="78"/>
        <v/>
      </c>
      <c r="R112" s="217" t="str">
        <f t="shared" si="78"/>
        <v/>
      </c>
      <c r="S112" s="217" t="str">
        <f t="shared" si="78"/>
        <v/>
      </c>
      <c r="T112" s="217" t="str">
        <f t="shared" si="78"/>
        <v/>
      </c>
      <c r="U112" s="217" t="str">
        <f t="shared" si="78"/>
        <v/>
      </c>
      <c r="V112" s="54" t="str">
        <f t="shared" si="78"/>
        <v/>
      </c>
      <c r="W112" s="54" t="str">
        <f t="shared" si="78"/>
        <v/>
      </c>
      <c r="X112" s="54" t="str">
        <f t="shared" si="78"/>
        <v/>
      </c>
      <c r="Y112" s="54" t="str">
        <f t="shared" si="78"/>
        <v/>
      </c>
      <c r="Z112" s="55" t="str">
        <f t="shared" si="78"/>
        <v/>
      </c>
      <c r="AA112" s="53" t="str">
        <f t="shared" si="65"/>
        <v/>
      </c>
      <c r="AB112" s="52" t="str">
        <f t="shared" si="63"/>
        <v/>
      </c>
      <c r="AC112" s="13"/>
    </row>
    <row r="113" spans="1:29">
      <c r="A113" s="53" t="str">
        <f t="shared" ref="A113:Z113" si="79">IF($AD82&gt;0,INDEX(A$67:A$91,$AD82),"")</f>
        <v/>
      </c>
      <c r="B113" s="52" t="str">
        <f t="shared" si="79"/>
        <v/>
      </c>
      <c r="C113" s="52" t="str">
        <f t="shared" si="79"/>
        <v/>
      </c>
      <c r="D113" s="217" t="str">
        <f t="shared" si="79"/>
        <v/>
      </c>
      <c r="E113" s="217" t="str">
        <f t="shared" si="79"/>
        <v/>
      </c>
      <c r="F113" s="217" t="str">
        <f t="shared" si="79"/>
        <v/>
      </c>
      <c r="G113" s="217" t="str">
        <f t="shared" si="79"/>
        <v/>
      </c>
      <c r="H113" s="217" t="str">
        <f t="shared" si="79"/>
        <v/>
      </c>
      <c r="I113" s="217" t="str">
        <f t="shared" si="79"/>
        <v/>
      </c>
      <c r="J113" s="217" t="str">
        <f t="shared" si="79"/>
        <v/>
      </c>
      <c r="K113" s="217" t="str">
        <f t="shared" si="79"/>
        <v/>
      </c>
      <c r="L113" s="54" t="str">
        <f t="shared" si="79"/>
        <v/>
      </c>
      <c r="M113" s="217" t="str">
        <f t="shared" si="79"/>
        <v/>
      </c>
      <c r="N113" s="217" t="str">
        <f t="shared" si="79"/>
        <v/>
      </c>
      <c r="O113" s="217" t="str">
        <f t="shared" si="79"/>
        <v/>
      </c>
      <c r="P113" s="217" t="str">
        <f t="shared" si="79"/>
        <v/>
      </c>
      <c r="Q113" s="217" t="str">
        <f t="shared" si="79"/>
        <v/>
      </c>
      <c r="R113" s="217" t="str">
        <f t="shared" si="79"/>
        <v/>
      </c>
      <c r="S113" s="217" t="str">
        <f t="shared" si="79"/>
        <v/>
      </c>
      <c r="T113" s="217" t="str">
        <f t="shared" si="79"/>
        <v/>
      </c>
      <c r="U113" s="217" t="str">
        <f t="shared" si="79"/>
        <v/>
      </c>
      <c r="V113" s="54" t="str">
        <f t="shared" si="79"/>
        <v/>
      </c>
      <c r="W113" s="54" t="str">
        <f t="shared" si="79"/>
        <v/>
      </c>
      <c r="X113" s="54" t="str">
        <f t="shared" si="79"/>
        <v/>
      </c>
      <c r="Y113" s="54" t="str">
        <f t="shared" si="79"/>
        <v/>
      </c>
      <c r="Z113" s="55" t="str">
        <f t="shared" si="79"/>
        <v/>
      </c>
      <c r="AA113" s="53" t="str">
        <f t="shared" si="65"/>
        <v/>
      </c>
      <c r="AB113" s="52" t="str">
        <f t="shared" si="63"/>
        <v/>
      </c>
      <c r="AC113" s="13"/>
    </row>
    <row r="114" spans="1:29">
      <c r="A114" s="53" t="str">
        <f t="shared" ref="A114:Z114" si="80">IF($AD83&gt;0,INDEX(A$67:A$91,$AD83),"")</f>
        <v/>
      </c>
      <c r="B114" s="52" t="str">
        <f t="shared" si="80"/>
        <v/>
      </c>
      <c r="C114" s="52" t="str">
        <f t="shared" si="80"/>
        <v/>
      </c>
      <c r="D114" s="217" t="str">
        <f t="shared" si="80"/>
        <v/>
      </c>
      <c r="E114" s="217" t="str">
        <f t="shared" si="80"/>
        <v/>
      </c>
      <c r="F114" s="217" t="str">
        <f t="shared" si="80"/>
        <v/>
      </c>
      <c r="G114" s="217" t="str">
        <f t="shared" si="80"/>
        <v/>
      </c>
      <c r="H114" s="217" t="str">
        <f t="shared" si="80"/>
        <v/>
      </c>
      <c r="I114" s="217" t="str">
        <f t="shared" si="80"/>
        <v/>
      </c>
      <c r="J114" s="217" t="str">
        <f t="shared" si="80"/>
        <v/>
      </c>
      <c r="K114" s="217" t="str">
        <f t="shared" si="80"/>
        <v/>
      </c>
      <c r="L114" s="54" t="str">
        <f t="shared" si="80"/>
        <v/>
      </c>
      <c r="M114" s="217" t="str">
        <f t="shared" si="80"/>
        <v/>
      </c>
      <c r="N114" s="217" t="str">
        <f t="shared" si="80"/>
        <v/>
      </c>
      <c r="O114" s="217" t="str">
        <f t="shared" si="80"/>
        <v/>
      </c>
      <c r="P114" s="217" t="str">
        <f t="shared" si="80"/>
        <v/>
      </c>
      <c r="Q114" s="217" t="str">
        <f t="shared" si="80"/>
        <v/>
      </c>
      <c r="R114" s="217" t="str">
        <f t="shared" si="80"/>
        <v/>
      </c>
      <c r="S114" s="217" t="str">
        <f t="shared" si="80"/>
        <v/>
      </c>
      <c r="T114" s="217" t="str">
        <f t="shared" si="80"/>
        <v/>
      </c>
      <c r="U114" s="217" t="str">
        <f t="shared" si="80"/>
        <v/>
      </c>
      <c r="V114" s="54" t="str">
        <f t="shared" si="80"/>
        <v/>
      </c>
      <c r="W114" s="54" t="str">
        <f t="shared" si="80"/>
        <v/>
      </c>
      <c r="X114" s="54" t="str">
        <f t="shared" si="80"/>
        <v/>
      </c>
      <c r="Y114" s="54" t="str">
        <f t="shared" si="80"/>
        <v/>
      </c>
      <c r="Z114" s="55" t="str">
        <f t="shared" si="80"/>
        <v/>
      </c>
      <c r="AA114" s="53" t="str">
        <f t="shared" si="65"/>
        <v/>
      </c>
      <c r="AB114" s="52" t="str">
        <f t="shared" si="63"/>
        <v/>
      </c>
      <c r="AC114" s="13"/>
    </row>
    <row r="115" spans="1:29">
      <c r="A115" s="53" t="str">
        <f t="shared" ref="A115:Z115" si="81">IF($AD84&gt;0,INDEX(A$67:A$91,$AD84),"")</f>
        <v/>
      </c>
      <c r="B115" s="52" t="str">
        <f t="shared" si="81"/>
        <v/>
      </c>
      <c r="C115" s="52" t="str">
        <f t="shared" si="81"/>
        <v/>
      </c>
      <c r="D115" s="217" t="str">
        <f t="shared" si="81"/>
        <v/>
      </c>
      <c r="E115" s="217" t="str">
        <f t="shared" si="81"/>
        <v/>
      </c>
      <c r="F115" s="217" t="str">
        <f t="shared" si="81"/>
        <v/>
      </c>
      <c r="G115" s="217" t="str">
        <f t="shared" si="81"/>
        <v/>
      </c>
      <c r="H115" s="217" t="str">
        <f t="shared" si="81"/>
        <v/>
      </c>
      <c r="I115" s="217" t="str">
        <f t="shared" si="81"/>
        <v/>
      </c>
      <c r="J115" s="217" t="str">
        <f t="shared" si="81"/>
        <v/>
      </c>
      <c r="K115" s="217" t="str">
        <f t="shared" si="81"/>
        <v/>
      </c>
      <c r="L115" s="54" t="str">
        <f t="shared" si="81"/>
        <v/>
      </c>
      <c r="M115" s="217" t="str">
        <f t="shared" si="81"/>
        <v/>
      </c>
      <c r="N115" s="217" t="str">
        <f t="shared" si="81"/>
        <v/>
      </c>
      <c r="O115" s="217" t="str">
        <f t="shared" si="81"/>
        <v/>
      </c>
      <c r="P115" s="217" t="str">
        <f t="shared" si="81"/>
        <v/>
      </c>
      <c r="Q115" s="217" t="str">
        <f t="shared" si="81"/>
        <v/>
      </c>
      <c r="R115" s="217" t="str">
        <f t="shared" si="81"/>
        <v/>
      </c>
      <c r="S115" s="217" t="str">
        <f t="shared" si="81"/>
        <v/>
      </c>
      <c r="T115" s="217" t="str">
        <f t="shared" si="81"/>
        <v/>
      </c>
      <c r="U115" s="217" t="str">
        <f t="shared" si="81"/>
        <v/>
      </c>
      <c r="V115" s="54" t="str">
        <f t="shared" si="81"/>
        <v/>
      </c>
      <c r="W115" s="54" t="str">
        <f t="shared" si="81"/>
        <v/>
      </c>
      <c r="X115" s="54" t="str">
        <f t="shared" si="81"/>
        <v/>
      </c>
      <c r="Y115" s="54" t="str">
        <f t="shared" si="81"/>
        <v/>
      </c>
      <c r="Z115" s="55" t="str">
        <f t="shared" si="81"/>
        <v/>
      </c>
      <c r="AA115" s="53" t="str">
        <f t="shared" si="65"/>
        <v/>
      </c>
      <c r="AB115" s="52" t="str">
        <f t="shared" si="63"/>
        <v/>
      </c>
      <c r="AC115" s="13"/>
    </row>
    <row r="116" spans="1:29">
      <c r="A116" s="53" t="str">
        <f t="shared" ref="A116:Z116" si="82">IF($AD85&gt;0,INDEX(A$67:A$91,$AD85),"")</f>
        <v/>
      </c>
      <c r="B116" s="52" t="str">
        <f t="shared" si="82"/>
        <v/>
      </c>
      <c r="C116" s="52" t="str">
        <f t="shared" si="82"/>
        <v/>
      </c>
      <c r="D116" s="217" t="str">
        <f t="shared" si="82"/>
        <v/>
      </c>
      <c r="E116" s="217" t="str">
        <f t="shared" si="82"/>
        <v/>
      </c>
      <c r="F116" s="217" t="str">
        <f t="shared" si="82"/>
        <v/>
      </c>
      <c r="G116" s="217" t="str">
        <f t="shared" si="82"/>
        <v/>
      </c>
      <c r="H116" s="217" t="str">
        <f t="shared" si="82"/>
        <v/>
      </c>
      <c r="I116" s="217" t="str">
        <f t="shared" si="82"/>
        <v/>
      </c>
      <c r="J116" s="217" t="str">
        <f t="shared" si="82"/>
        <v/>
      </c>
      <c r="K116" s="217" t="str">
        <f t="shared" si="82"/>
        <v/>
      </c>
      <c r="L116" s="54" t="str">
        <f t="shared" si="82"/>
        <v/>
      </c>
      <c r="M116" s="217" t="str">
        <f t="shared" si="82"/>
        <v/>
      </c>
      <c r="N116" s="217" t="str">
        <f t="shared" si="82"/>
        <v/>
      </c>
      <c r="O116" s="217" t="str">
        <f t="shared" si="82"/>
        <v/>
      </c>
      <c r="P116" s="217" t="str">
        <f t="shared" si="82"/>
        <v/>
      </c>
      <c r="Q116" s="217" t="str">
        <f t="shared" si="82"/>
        <v/>
      </c>
      <c r="R116" s="217" t="str">
        <f t="shared" si="82"/>
        <v/>
      </c>
      <c r="S116" s="217" t="str">
        <f t="shared" si="82"/>
        <v/>
      </c>
      <c r="T116" s="217" t="str">
        <f t="shared" si="82"/>
        <v/>
      </c>
      <c r="U116" s="217" t="str">
        <f t="shared" si="82"/>
        <v/>
      </c>
      <c r="V116" s="54" t="str">
        <f t="shared" si="82"/>
        <v/>
      </c>
      <c r="W116" s="54" t="str">
        <f t="shared" si="82"/>
        <v/>
      </c>
      <c r="X116" s="54" t="str">
        <f t="shared" si="82"/>
        <v/>
      </c>
      <c r="Y116" s="54" t="str">
        <f t="shared" si="82"/>
        <v/>
      </c>
      <c r="Z116" s="55" t="str">
        <f t="shared" si="82"/>
        <v/>
      </c>
      <c r="AA116" s="53" t="str">
        <f t="shared" si="65"/>
        <v/>
      </c>
      <c r="AB116" s="52" t="str">
        <f t="shared" si="63"/>
        <v/>
      </c>
      <c r="AC116" s="13"/>
    </row>
    <row r="117" spans="1:29">
      <c r="A117" s="53" t="str">
        <f t="shared" ref="A117:Z117" si="83">IF($AD86&gt;0,INDEX(A$67:A$91,$AD86),"")</f>
        <v/>
      </c>
      <c r="B117" s="52" t="str">
        <f t="shared" si="83"/>
        <v/>
      </c>
      <c r="C117" s="52" t="str">
        <f t="shared" si="83"/>
        <v/>
      </c>
      <c r="D117" s="217" t="str">
        <f t="shared" si="83"/>
        <v/>
      </c>
      <c r="E117" s="217" t="str">
        <f t="shared" si="83"/>
        <v/>
      </c>
      <c r="F117" s="217" t="str">
        <f t="shared" si="83"/>
        <v/>
      </c>
      <c r="G117" s="217" t="str">
        <f t="shared" si="83"/>
        <v/>
      </c>
      <c r="H117" s="217" t="str">
        <f t="shared" si="83"/>
        <v/>
      </c>
      <c r="I117" s="217" t="str">
        <f t="shared" si="83"/>
        <v/>
      </c>
      <c r="J117" s="217" t="str">
        <f t="shared" si="83"/>
        <v/>
      </c>
      <c r="K117" s="217" t="str">
        <f t="shared" si="83"/>
        <v/>
      </c>
      <c r="L117" s="54" t="str">
        <f t="shared" si="83"/>
        <v/>
      </c>
      <c r="M117" s="217" t="str">
        <f t="shared" si="83"/>
        <v/>
      </c>
      <c r="N117" s="217" t="str">
        <f t="shared" si="83"/>
        <v/>
      </c>
      <c r="O117" s="217" t="str">
        <f t="shared" si="83"/>
        <v/>
      </c>
      <c r="P117" s="217" t="str">
        <f t="shared" si="83"/>
        <v/>
      </c>
      <c r="Q117" s="217" t="str">
        <f t="shared" si="83"/>
        <v/>
      </c>
      <c r="R117" s="217" t="str">
        <f t="shared" si="83"/>
        <v/>
      </c>
      <c r="S117" s="217" t="str">
        <f t="shared" si="83"/>
        <v/>
      </c>
      <c r="T117" s="217" t="str">
        <f t="shared" si="83"/>
        <v/>
      </c>
      <c r="U117" s="217" t="str">
        <f t="shared" si="83"/>
        <v/>
      </c>
      <c r="V117" s="54" t="str">
        <f t="shared" si="83"/>
        <v/>
      </c>
      <c r="W117" s="54" t="str">
        <f t="shared" si="83"/>
        <v/>
      </c>
      <c r="X117" s="54" t="str">
        <f t="shared" si="83"/>
        <v/>
      </c>
      <c r="Y117" s="54" t="str">
        <f t="shared" si="83"/>
        <v/>
      </c>
      <c r="Z117" s="55" t="str">
        <f t="shared" si="83"/>
        <v/>
      </c>
      <c r="AA117" s="53" t="str">
        <f t="shared" si="65"/>
        <v/>
      </c>
      <c r="AB117" s="52" t="str">
        <f t="shared" si="63"/>
        <v/>
      </c>
      <c r="AC117" s="13"/>
    </row>
    <row r="118" spans="1:29">
      <c r="A118" s="53" t="str">
        <f t="shared" ref="A118:Z118" si="84">IF($AD87&gt;0,INDEX(A$67:A$91,$AD87),"")</f>
        <v/>
      </c>
      <c r="B118" s="52" t="str">
        <f t="shared" si="84"/>
        <v/>
      </c>
      <c r="C118" s="52" t="str">
        <f t="shared" si="84"/>
        <v/>
      </c>
      <c r="D118" s="217" t="str">
        <f t="shared" si="84"/>
        <v/>
      </c>
      <c r="E118" s="217" t="str">
        <f t="shared" si="84"/>
        <v/>
      </c>
      <c r="F118" s="217" t="str">
        <f t="shared" si="84"/>
        <v/>
      </c>
      <c r="G118" s="217" t="str">
        <f t="shared" si="84"/>
        <v/>
      </c>
      <c r="H118" s="217" t="str">
        <f t="shared" si="84"/>
        <v/>
      </c>
      <c r="I118" s="217" t="str">
        <f t="shared" si="84"/>
        <v/>
      </c>
      <c r="J118" s="217" t="str">
        <f t="shared" si="84"/>
        <v/>
      </c>
      <c r="K118" s="217" t="str">
        <f t="shared" si="84"/>
        <v/>
      </c>
      <c r="L118" s="54" t="str">
        <f t="shared" si="84"/>
        <v/>
      </c>
      <c r="M118" s="217" t="str">
        <f t="shared" si="84"/>
        <v/>
      </c>
      <c r="N118" s="217" t="str">
        <f t="shared" si="84"/>
        <v/>
      </c>
      <c r="O118" s="217" t="str">
        <f t="shared" si="84"/>
        <v/>
      </c>
      <c r="P118" s="217" t="str">
        <f t="shared" si="84"/>
        <v/>
      </c>
      <c r="Q118" s="217" t="str">
        <f t="shared" si="84"/>
        <v/>
      </c>
      <c r="R118" s="217" t="str">
        <f t="shared" si="84"/>
        <v/>
      </c>
      <c r="S118" s="217" t="str">
        <f t="shared" si="84"/>
        <v/>
      </c>
      <c r="T118" s="217" t="str">
        <f t="shared" si="84"/>
        <v/>
      </c>
      <c r="U118" s="217" t="str">
        <f t="shared" si="84"/>
        <v/>
      </c>
      <c r="V118" s="54" t="str">
        <f t="shared" si="84"/>
        <v/>
      </c>
      <c r="W118" s="54" t="str">
        <f t="shared" si="84"/>
        <v/>
      </c>
      <c r="X118" s="54" t="str">
        <f t="shared" si="84"/>
        <v/>
      </c>
      <c r="Y118" s="54" t="str">
        <f t="shared" si="84"/>
        <v/>
      </c>
      <c r="Z118" s="55" t="str">
        <f t="shared" si="84"/>
        <v/>
      </c>
      <c r="AA118" s="53" t="str">
        <f t="shared" si="65"/>
        <v/>
      </c>
      <c r="AB118" s="52" t="str">
        <f t="shared" si="63"/>
        <v/>
      </c>
      <c r="AC118" s="13"/>
    </row>
    <row r="119" spans="1:29">
      <c r="A119" s="53" t="str">
        <f t="shared" ref="A119:Z119" si="85">IF($AD88&gt;0,INDEX(A$67:A$91,$AD88),"")</f>
        <v/>
      </c>
      <c r="B119" s="52" t="str">
        <f t="shared" si="85"/>
        <v/>
      </c>
      <c r="C119" s="52" t="str">
        <f t="shared" si="85"/>
        <v/>
      </c>
      <c r="D119" s="217" t="str">
        <f t="shared" si="85"/>
        <v/>
      </c>
      <c r="E119" s="217" t="str">
        <f t="shared" si="85"/>
        <v/>
      </c>
      <c r="F119" s="217" t="str">
        <f t="shared" si="85"/>
        <v/>
      </c>
      <c r="G119" s="217" t="str">
        <f t="shared" si="85"/>
        <v/>
      </c>
      <c r="H119" s="217" t="str">
        <f t="shared" si="85"/>
        <v/>
      </c>
      <c r="I119" s="217" t="str">
        <f t="shared" si="85"/>
        <v/>
      </c>
      <c r="J119" s="217" t="str">
        <f t="shared" si="85"/>
        <v/>
      </c>
      <c r="K119" s="217" t="str">
        <f t="shared" si="85"/>
        <v/>
      </c>
      <c r="L119" s="54" t="str">
        <f t="shared" si="85"/>
        <v/>
      </c>
      <c r="M119" s="217" t="str">
        <f t="shared" si="85"/>
        <v/>
      </c>
      <c r="N119" s="217" t="str">
        <f t="shared" si="85"/>
        <v/>
      </c>
      <c r="O119" s="217" t="str">
        <f t="shared" si="85"/>
        <v/>
      </c>
      <c r="P119" s="217" t="str">
        <f t="shared" si="85"/>
        <v/>
      </c>
      <c r="Q119" s="217" t="str">
        <f t="shared" si="85"/>
        <v/>
      </c>
      <c r="R119" s="217" t="str">
        <f t="shared" si="85"/>
        <v/>
      </c>
      <c r="S119" s="217" t="str">
        <f t="shared" si="85"/>
        <v/>
      </c>
      <c r="T119" s="217" t="str">
        <f t="shared" si="85"/>
        <v/>
      </c>
      <c r="U119" s="217" t="str">
        <f t="shared" si="85"/>
        <v/>
      </c>
      <c r="V119" s="54" t="str">
        <f t="shared" si="85"/>
        <v/>
      </c>
      <c r="W119" s="54" t="str">
        <f t="shared" si="85"/>
        <v/>
      </c>
      <c r="X119" s="54" t="str">
        <f t="shared" si="85"/>
        <v/>
      </c>
      <c r="Y119" s="54" t="str">
        <f t="shared" si="85"/>
        <v/>
      </c>
      <c r="Z119" s="55" t="str">
        <f t="shared" si="85"/>
        <v/>
      </c>
      <c r="AA119" s="53" t="str">
        <f t="shared" si="65"/>
        <v/>
      </c>
      <c r="AB119" s="52" t="str">
        <f t="shared" si="63"/>
        <v/>
      </c>
      <c r="AC119" s="13"/>
    </row>
    <row r="120" spans="1:29">
      <c r="A120" s="53" t="str">
        <f t="shared" ref="A120:Z120" si="86">IF($AD89&gt;0,INDEX(A$67:A$91,$AD89),"")</f>
        <v/>
      </c>
      <c r="B120" s="52" t="str">
        <f t="shared" si="86"/>
        <v/>
      </c>
      <c r="C120" s="52" t="str">
        <f t="shared" si="86"/>
        <v/>
      </c>
      <c r="D120" s="217" t="str">
        <f t="shared" si="86"/>
        <v/>
      </c>
      <c r="E120" s="217" t="str">
        <f t="shared" si="86"/>
        <v/>
      </c>
      <c r="F120" s="217" t="str">
        <f t="shared" si="86"/>
        <v/>
      </c>
      <c r="G120" s="217" t="str">
        <f t="shared" si="86"/>
        <v/>
      </c>
      <c r="H120" s="217" t="str">
        <f t="shared" si="86"/>
        <v/>
      </c>
      <c r="I120" s="217" t="str">
        <f t="shared" si="86"/>
        <v/>
      </c>
      <c r="J120" s="217" t="str">
        <f t="shared" si="86"/>
        <v/>
      </c>
      <c r="K120" s="217" t="str">
        <f t="shared" si="86"/>
        <v/>
      </c>
      <c r="L120" s="54" t="str">
        <f t="shared" si="86"/>
        <v/>
      </c>
      <c r="M120" s="217" t="str">
        <f t="shared" si="86"/>
        <v/>
      </c>
      <c r="N120" s="217" t="str">
        <f t="shared" si="86"/>
        <v/>
      </c>
      <c r="O120" s="217" t="str">
        <f t="shared" si="86"/>
        <v/>
      </c>
      <c r="P120" s="217" t="str">
        <f t="shared" si="86"/>
        <v/>
      </c>
      <c r="Q120" s="217" t="str">
        <f t="shared" si="86"/>
        <v/>
      </c>
      <c r="R120" s="217" t="str">
        <f t="shared" si="86"/>
        <v/>
      </c>
      <c r="S120" s="217" t="str">
        <f t="shared" si="86"/>
        <v/>
      </c>
      <c r="T120" s="217" t="str">
        <f t="shared" si="86"/>
        <v/>
      </c>
      <c r="U120" s="217" t="str">
        <f t="shared" si="86"/>
        <v/>
      </c>
      <c r="V120" s="54" t="str">
        <f t="shared" si="86"/>
        <v/>
      </c>
      <c r="W120" s="54" t="str">
        <f t="shared" si="86"/>
        <v/>
      </c>
      <c r="X120" s="54" t="str">
        <f t="shared" si="86"/>
        <v/>
      </c>
      <c r="Y120" s="54" t="str">
        <f t="shared" si="86"/>
        <v/>
      </c>
      <c r="Z120" s="55" t="str">
        <f t="shared" si="86"/>
        <v/>
      </c>
      <c r="AA120" s="53" t="str">
        <f t="shared" si="65"/>
        <v/>
      </c>
      <c r="AB120" s="52" t="str">
        <f t="shared" si="63"/>
        <v/>
      </c>
      <c r="AC120" s="13"/>
    </row>
    <row r="121" spans="1:29">
      <c r="A121" s="53" t="str">
        <f t="shared" ref="A121:Z121" si="87">IF($AD90&gt;0,INDEX(A$67:A$91,$AD90),"")</f>
        <v/>
      </c>
      <c r="B121" s="52" t="str">
        <f t="shared" si="87"/>
        <v/>
      </c>
      <c r="C121" s="52" t="str">
        <f t="shared" si="87"/>
        <v/>
      </c>
      <c r="D121" s="217" t="str">
        <f t="shared" si="87"/>
        <v/>
      </c>
      <c r="E121" s="217" t="str">
        <f t="shared" si="87"/>
        <v/>
      </c>
      <c r="F121" s="217" t="str">
        <f t="shared" si="87"/>
        <v/>
      </c>
      <c r="G121" s="217" t="str">
        <f t="shared" si="87"/>
        <v/>
      </c>
      <c r="H121" s="217" t="str">
        <f t="shared" si="87"/>
        <v/>
      </c>
      <c r="I121" s="217" t="str">
        <f t="shared" si="87"/>
        <v/>
      </c>
      <c r="J121" s="217" t="str">
        <f t="shared" si="87"/>
        <v/>
      </c>
      <c r="K121" s="217" t="str">
        <f t="shared" si="87"/>
        <v/>
      </c>
      <c r="L121" s="54" t="str">
        <f t="shared" si="87"/>
        <v/>
      </c>
      <c r="M121" s="217" t="str">
        <f t="shared" si="87"/>
        <v/>
      </c>
      <c r="N121" s="217" t="str">
        <f t="shared" si="87"/>
        <v/>
      </c>
      <c r="O121" s="217" t="str">
        <f t="shared" si="87"/>
        <v/>
      </c>
      <c r="P121" s="217" t="str">
        <f t="shared" si="87"/>
        <v/>
      </c>
      <c r="Q121" s="217" t="str">
        <f t="shared" si="87"/>
        <v/>
      </c>
      <c r="R121" s="217" t="str">
        <f t="shared" si="87"/>
        <v/>
      </c>
      <c r="S121" s="217" t="str">
        <f t="shared" si="87"/>
        <v/>
      </c>
      <c r="T121" s="217" t="str">
        <f t="shared" si="87"/>
        <v/>
      </c>
      <c r="U121" s="217" t="str">
        <f t="shared" si="87"/>
        <v/>
      </c>
      <c r="V121" s="54" t="str">
        <f t="shared" si="87"/>
        <v/>
      </c>
      <c r="W121" s="54" t="str">
        <f t="shared" si="87"/>
        <v/>
      </c>
      <c r="X121" s="54" t="str">
        <f t="shared" si="87"/>
        <v/>
      </c>
      <c r="Y121" s="54" t="str">
        <f t="shared" si="87"/>
        <v/>
      </c>
      <c r="Z121" s="55" t="str">
        <f t="shared" si="87"/>
        <v/>
      </c>
      <c r="AA121" s="53" t="str">
        <f t="shared" si="65"/>
        <v/>
      </c>
      <c r="AB121" s="52" t="str">
        <f t="shared" si="63"/>
        <v/>
      </c>
      <c r="AC121" s="13"/>
    </row>
    <row r="122" spans="1:29">
      <c r="A122" s="53" t="str">
        <f t="shared" ref="A122:Z122" si="88">IF($AD91&gt;0,INDEX(A$67:A$91,$AD91),"")</f>
        <v/>
      </c>
      <c r="B122" s="52" t="str">
        <f t="shared" si="88"/>
        <v/>
      </c>
      <c r="C122" s="52" t="str">
        <f t="shared" si="88"/>
        <v/>
      </c>
      <c r="D122" s="217" t="str">
        <f t="shared" si="88"/>
        <v/>
      </c>
      <c r="E122" s="217" t="str">
        <f t="shared" si="88"/>
        <v/>
      </c>
      <c r="F122" s="217" t="str">
        <f t="shared" si="88"/>
        <v/>
      </c>
      <c r="G122" s="217" t="str">
        <f t="shared" si="88"/>
        <v/>
      </c>
      <c r="H122" s="217" t="str">
        <f t="shared" si="88"/>
        <v/>
      </c>
      <c r="I122" s="217" t="str">
        <f t="shared" si="88"/>
        <v/>
      </c>
      <c r="J122" s="217" t="str">
        <f t="shared" si="88"/>
        <v/>
      </c>
      <c r="K122" s="217" t="str">
        <f t="shared" si="88"/>
        <v/>
      </c>
      <c r="L122" s="54" t="str">
        <f t="shared" si="88"/>
        <v/>
      </c>
      <c r="M122" s="217" t="str">
        <f t="shared" si="88"/>
        <v/>
      </c>
      <c r="N122" s="217" t="str">
        <f t="shared" si="88"/>
        <v/>
      </c>
      <c r="O122" s="217" t="str">
        <f t="shared" si="88"/>
        <v/>
      </c>
      <c r="P122" s="217" t="str">
        <f t="shared" si="88"/>
        <v/>
      </c>
      <c r="Q122" s="217" t="str">
        <f t="shared" si="88"/>
        <v/>
      </c>
      <c r="R122" s="217" t="str">
        <f t="shared" si="88"/>
        <v/>
      </c>
      <c r="S122" s="217" t="str">
        <f t="shared" si="88"/>
        <v/>
      </c>
      <c r="T122" s="217" t="str">
        <f t="shared" si="88"/>
        <v/>
      </c>
      <c r="U122" s="217" t="str">
        <f t="shared" si="88"/>
        <v/>
      </c>
      <c r="V122" s="54" t="str">
        <f t="shared" si="88"/>
        <v/>
      </c>
      <c r="W122" s="54" t="str">
        <f t="shared" si="88"/>
        <v/>
      </c>
      <c r="X122" s="54" t="str">
        <f t="shared" si="88"/>
        <v/>
      </c>
      <c r="Y122" s="54" t="str">
        <f t="shared" si="88"/>
        <v/>
      </c>
      <c r="Z122" s="55" t="str">
        <f t="shared" si="88"/>
        <v/>
      </c>
      <c r="AA122" s="53" t="str">
        <f t="shared" si="65"/>
        <v/>
      </c>
      <c r="AB122" s="52" t="str">
        <f t="shared" si="63"/>
        <v/>
      </c>
      <c r="AC122" s="13"/>
    </row>
    <row r="123" spans="1:29">
      <c r="B123" s="8" t="s">
        <v>28</v>
      </c>
    </row>
  </sheetData>
  <mergeCells count="3">
    <mergeCell ref="B1:W2"/>
    <mergeCell ref="B3:W13"/>
    <mergeCell ref="K28:AA28"/>
  </mergeCells>
  <phoneticPr fontId="0" type="noConversion"/>
  <pageMargins left="0.75" right="0.75" top="1" bottom="1" header="0.5" footer="0.5"/>
  <pageSetup orientation="landscape" horizontalDpi="300" verticalDpi="300" r:id="rId1"/>
  <headerFooter alignWithMargins="0"/>
  <legacyDrawing r:id="rId2"/>
  <controls>
    <control shapeId="2061" r:id="rId3" name="TextBox1"/>
  </controls>
</worksheet>
</file>

<file path=xl/worksheets/sheet5.xml><?xml version="1.0" encoding="utf-8"?>
<worksheet xmlns="http://schemas.openxmlformats.org/spreadsheetml/2006/main" xmlns:r="http://schemas.openxmlformats.org/officeDocument/2006/relationships">
  <sheetPr codeName="Sheet6"/>
  <dimension ref="A1:AW124"/>
  <sheetViews>
    <sheetView topLeftCell="A66" workbookViewId="0">
      <selection activeCell="C113" sqref="C113"/>
    </sheetView>
  </sheetViews>
  <sheetFormatPr defaultRowHeight="12.9"/>
  <cols>
    <col min="1" max="1" width="9.125" style="1"/>
    <col min="2" max="2" width="15.75" customWidth="1"/>
    <col min="3" max="3" width="18.3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6">
      <c r="B1" s="236" t="s">
        <v>24</v>
      </c>
      <c r="C1" s="237"/>
      <c r="D1" s="237"/>
      <c r="E1" s="237"/>
      <c r="F1" s="237"/>
      <c r="G1" s="237"/>
      <c r="H1" s="237"/>
      <c r="I1" s="237"/>
      <c r="J1" s="237"/>
      <c r="K1" s="237"/>
      <c r="L1" s="237"/>
      <c r="M1" s="237"/>
      <c r="N1" s="237"/>
      <c r="O1" s="237"/>
      <c r="P1" s="237"/>
      <c r="Q1" s="237"/>
      <c r="R1" s="237"/>
      <c r="S1" s="237"/>
      <c r="T1" s="237"/>
      <c r="U1" s="237"/>
      <c r="V1" s="237"/>
      <c r="W1" s="238"/>
    </row>
    <row r="2" spans="2:26">
      <c r="B2" s="239"/>
      <c r="C2" s="240"/>
      <c r="D2" s="240"/>
      <c r="E2" s="240"/>
      <c r="F2" s="240"/>
      <c r="G2" s="240"/>
      <c r="H2" s="240"/>
      <c r="I2" s="240"/>
      <c r="J2" s="240"/>
      <c r="K2" s="240"/>
      <c r="L2" s="240"/>
      <c r="M2" s="240"/>
      <c r="N2" s="240"/>
      <c r="O2" s="240"/>
      <c r="P2" s="240"/>
      <c r="Q2" s="240"/>
      <c r="R2" s="240"/>
      <c r="S2" s="240"/>
      <c r="T2" s="240"/>
      <c r="U2" s="240"/>
      <c r="V2" s="240"/>
      <c r="W2" s="241"/>
    </row>
    <row r="3" spans="2:26" ht="12.75" customHeight="1">
      <c r="B3" s="242" t="s">
        <v>91</v>
      </c>
      <c r="C3" s="243"/>
      <c r="D3" s="243"/>
      <c r="E3" s="243"/>
      <c r="F3" s="243"/>
      <c r="G3" s="243"/>
      <c r="H3" s="243"/>
      <c r="I3" s="243"/>
      <c r="J3" s="243"/>
      <c r="K3" s="243"/>
      <c r="L3" s="243"/>
      <c r="M3" s="243"/>
      <c r="N3" s="243"/>
      <c r="O3" s="243"/>
      <c r="P3" s="243"/>
      <c r="Q3" s="243"/>
      <c r="R3" s="243"/>
      <c r="S3" s="243"/>
      <c r="T3" s="243"/>
      <c r="U3" s="243"/>
      <c r="V3" s="243"/>
      <c r="W3" s="242"/>
    </row>
    <row r="4" spans="2:26">
      <c r="B4" s="242"/>
      <c r="C4" s="243"/>
      <c r="D4" s="243"/>
      <c r="E4" s="243"/>
      <c r="F4" s="243"/>
      <c r="G4" s="243"/>
      <c r="H4" s="243"/>
      <c r="I4" s="243"/>
      <c r="J4" s="243"/>
      <c r="K4" s="243"/>
      <c r="L4" s="243"/>
      <c r="M4" s="243"/>
      <c r="N4" s="243"/>
      <c r="O4" s="243"/>
      <c r="P4" s="243"/>
      <c r="Q4" s="243"/>
      <c r="R4" s="243"/>
      <c r="S4" s="243"/>
      <c r="T4" s="243"/>
      <c r="U4" s="243"/>
      <c r="V4" s="243"/>
      <c r="W4" s="242"/>
    </row>
    <row r="5" spans="2:26">
      <c r="B5" s="242"/>
      <c r="C5" s="243"/>
      <c r="D5" s="243"/>
      <c r="E5" s="243"/>
      <c r="F5" s="243"/>
      <c r="G5" s="243"/>
      <c r="H5" s="243"/>
      <c r="I5" s="243"/>
      <c r="J5" s="243"/>
      <c r="K5" s="243"/>
      <c r="L5" s="243"/>
      <c r="M5" s="243"/>
      <c r="N5" s="243"/>
      <c r="O5" s="243"/>
      <c r="P5" s="243"/>
      <c r="Q5" s="243"/>
      <c r="R5" s="243"/>
      <c r="S5" s="243"/>
      <c r="T5" s="243"/>
      <c r="U5" s="243"/>
      <c r="V5" s="243"/>
      <c r="W5" s="242"/>
    </row>
    <row r="6" spans="2:26">
      <c r="B6" s="242"/>
      <c r="C6" s="243"/>
      <c r="D6" s="243"/>
      <c r="E6" s="243"/>
      <c r="F6" s="243"/>
      <c r="G6" s="243"/>
      <c r="H6" s="243"/>
      <c r="I6" s="243"/>
      <c r="J6" s="243"/>
      <c r="K6" s="243"/>
      <c r="L6" s="243"/>
      <c r="M6" s="243"/>
      <c r="N6" s="243"/>
      <c r="O6" s="243"/>
      <c r="P6" s="243"/>
      <c r="Q6" s="243"/>
      <c r="R6" s="243"/>
      <c r="S6" s="243"/>
      <c r="T6" s="243"/>
      <c r="U6" s="243"/>
      <c r="V6" s="243"/>
      <c r="W6" s="242"/>
    </row>
    <row r="7" spans="2:26">
      <c r="B7" s="242"/>
      <c r="C7" s="243"/>
      <c r="D7" s="243"/>
      <c r="E7" s="243"/>
      <c r="F7" s="243"/>
      <c r="G7" s="243"/>
      <c r="H7" s="243"/>
      <c r="I7" s="243"/>
      <c r="J7" s="243"/>
      <c r="K7" s="243"/>
      <c r="L7" s="243"/>
      <c r="M7" s="243"/>
      <c r="N7" s="243"/>
      <c r="O7" s="243"/>
      <c r="P7" s="243"/>
      <c r="Q7" s="243"/>
      <c r="R7" s="243"/>
      <c r="S7" s="243"/>
      <c r="T7" s="243"/>
      <c r="U7" s="243"/>
      <c r="V7" s="243"/>
      <c r="W7" s="242"/>
    </row>
    <row r="8" spans="2:26">
      <c r="B8" s="242"/>
      <c r="C8" s="243"/>
      <c r="D8" s="243"/>
      <c r="E8" s="243"/>
      <c r="F8" s="243"/>
      <c r="G8" s="243"/>
      <c r="H8" s="243"/>
      <c r="I8" s="243"/>
      <c r="J8" s="243"/>
      <c r="K8" s="243"/>
      <c r="L8" s="243"/>
      <c r="M8" s="243"/>
      <c r="N8" s="243"/>
      <c r="O8" s="243"/>
      <c r="P8" s="243"/>
      <c r="Q8" s="243"/>
      <c r="R8" s="243"/>
      <c r="S8" s="243"/>
      <c r="T8" s="243"/>
      <c r="U8" s="243"/>
      <c r="V8" s="243"/>
      <c r="W8" s="242"/>
    </row>
    <row r="9" spans="2:26">
      <c r="B9" s="242"/>
      <c r="C9" s="243"/>
      <c r="D9" s="243"/>
      <c r="E9" s="243"/>
      <c r="F9" s="243"/>
      <c r="G9" s="243"/>
      <c r="H9" s="243"/>
      <c r="I9" s="243"/>
      <c r="J9" s="243"/>
      <c r="K9" s="243"/>
      <c r="L9" s="243"/>
      <c r="M9" s="243"/>
      <c r="N9" s="243"/>
      <c r="O9" s="243"/>
      <c r="P9" s="243"/>
      <c r="Q9" s="243"/>
      <c r="R9" s="243"/>
      <c r="S9" s="243"/>
      <c r="T9" s="243"/>
      <c r="U9" s="243"/>
      <c r="V9" s="243"/>
      <c r="W9" s="242"/>
    </row>
    <row r="10" spans="2:26">
      <c r="B10" s="242"/>
      <c r="C10" s="242"/>
      <c r="D10" s="242"/>
      <c r="E10" s="242"/>
      <c r="F10" s="242"/>
      <c r="G10" s="242"/>
      <c r="H10" s="242"/>
      <c r="I10" s="242"/>
      <c r="J10" s="242"/>
      <c r="K10" s="242"/>
      <c r="L10" s="242"/>
      <c r="M10" s="242"/>
      <c r="N10" s="242"/>
      <c r="O10" s="242"/>
      <c r="P10" s="242"/>
      <c r="Q10" s="242"/>
      <c r="R10" s="242"/>
      <c r="S10" s="242"/>
      <c r="T10" s="242"/>
      <c r="U10" s="242"/>
      <c r="V10" s="242"/>
      <c r="W10" s="242"/>
    </row>
    <row r="11" spans="2:26">
      <c r="B11" s="244"/>
      <c r="C11" s="244"/>
      <c r="D11" s="244"/>
      <c r="E11" s="244"/>
      <c r="F11" s="244"/>
      <c r="G11" s="244"/>
      <c r="H11" s="244"/>
      <c r="I11" s="244"/>
      <c r="J11" s="244"/>
      <c r="K11" s="244"/>
      <c r="L11" s="244"/>
      <c r="M11" s="244"/>
      <c r="N11" s="244"/>
      <c r="O11" s="244"/>
      <c r="P11" s="244"/>
      <c r="Q11" s="244"/>
      <c r="R11" s="244"/>
      <c r="S11" s="244"/>
      <c r="T11" s="244"/>
      <c r="U11" s="244"/>
      <c r="V11" s="244"/>
      <c r="W11" s="244"/>
    </row>
    <row r="12" spans="2:26">
      <c r="B12" s="244"/>
      <c r="C12" s="244"/>
      <c r="D12" s="244"/>
      <c r="E12" s="244"/>
      <c r="F12" s="244"/>
      <c r="G12" s="244"/>
      <c r="H12" s="244"/>
      <c r="I12" s="244"/>
      <c r="J12" s="244"/>
      <c r="K12" s="244"/>
      <c r="L12" s="244"/>
      <c r="M12" s="244"/>
      <c r="N12" s="244"/>
      <c r="O12" s="244"/>
      <c r="P12" s="244"/>
      <c r="Q12" s="244"/>
      <c r="R12" s="244"/>
      <c r="S12" s="244"/>
      <c r="T12" s="244"/>
      <c r="U12" s="244"/>
      <c r="V12" s="244"/>
      <c r="W12" s="244"/>
    </row>
    <row r="13" spans="2:26">
      <c r="B13" s="244"/>
      <c r="C13" s="244"/>
      <c r="D13" s="244"/>
      <c r="E13" s="244"/>
      <c r="F13" s="244"/>
      <c r="G13" s="244"/>
      <c r="H13" s="244"/>
      <c r="I13" s="244"/>
      <c r="J13" s="244"/>
      <c r="K13" s="244"/>
      <c r="L13" s="244"/>
      <c r="M13" s="244"/>
      <c r="N13" s="244"/>
      <c r="O13" s="244"/>
      <c r="P13" s="244"/>
      <c r="Q13" s="244"/>
      <c r="R13" s="244"/>
      <c r="S13" s="244"/>
      <c r="T13" s="244"/>
      <c r="U13" s="244"/>
      <c r="V13" s="244"/>
      <c r="W13" s="244"/>
    </row>
    <row r="14" spans="2:26" ht="13.6">
      <c r="B14" s="179"/>
      <c r="C14" s="130"/>
      <c r="D14" s="130"/>
      <c r="E14" s="130"/>
      <c r="F14" s="130"/>
      <c r="G14" s="130"/>
      <c r="H14" s="130"/>
      <c r="I14" s="130"/>
      <c r="J14" s="130"/>
      <c r="K14" s="130"/>
      <c r="L14" s="130"/>
      <c r="M14" s="130"/>
      <c r="N14" s="130"/>
      <c r="O14" s="130"/>
      <c r="P14" s="130"/>
      <c r="Q14" s="130"/>
      <c r="R14" s="130"/>
      <c r="S14" s="130"/>
      <c r="T14" s="130"/>
      <c r="U14" s="130"/>
      <c r="V14" s="130"/>
      <c r="W14" s="130"/>
    </row>
    <row r="15" spans="2:26">
      <c r="B15" s="130"/>
      <c r="C15" s="130"/>
      <c r="D15" s="130"/>
      <c r="E15" s="130"/>
      <c r="F15" s="130"/>
      <c r="G15" s="130"/>
      <c r="H15" s="130"/>
      <c r="I15" s="130"/>
      <c r="J15" s="130"/>
      <c r="K15" s="130"/>
      <c r="L15" s="130"/>
      <c r="M15" s="130"/>
      <c r="N15" s="130"/>
      <c r="O15" s="130"/>
      <c r="P15" s="130"/>
      <c r="Q15" s="130"/>
      <c r="R15" s="130"/>
      <c r="S15" s="130"/>
      <c r="T15" s="130"/>
      <c r="U15" s="130"/>
      <c r="V15" s="130"/>
      <c r="W15" s="130"/>
    </row>
    <row r="16" spans="2:26">
      <c r="B16" s="8" t="s">
        <v>90</v>
      </c>
      <c r="C16" s="7">
        <v>2012</v>
      </c>
      <c r="Y16" s="153"/>
      <c r="Z16" s="153"/>
    </row>
    <row r="17" spans="1:29">
      <c r="B17" s="8" t="s">
        <v>26</v>
      </c>
      <c r="C17" s="7" t="s">
        <v>131</v>
      </c>
      <c r="Y17" s="153"/>
      <c r="Z17" s="153"/>
    </row>
    <row r="18" spans="1:29">
      <c r="B18" s="8" t="s">
        <v>27</v>
      </c>
      <c r="C18" s="120">
        <v>41123</v>
      </c>
      <c r="D18" t="s">
        <v>35</v>
      </c>
      <c r="Y18" s="153"/>
      <c r="Z18" s="153"/>
    </row>
    <row r="19" spans="1:29">
      <c r="B19" s="8"/>
      <c r="Y19" s="153"/>
      <c r="Z19" s="153"/>
    </row>
    <row r="20" spans="1:29">
      <c r="B20" s="8"/>
      <c r="Y20" s="153"/>
      <c r="Z20" s="153"/>
    </row>
    <row r="21" spans="1:29">
      <c r="B21" s="8" t="s">
        <v>15</v>
      </c>
      <c r="C21" s="7">
        <v>13</v>
      </c>
      <c r="Y21" s="153"/>
      <c r="Z21" s="153"/>
    </row>
    <row r="22" spans="1:29">
      <c r="B22" s="8" t="s">
        <v>29</v>
      </c>
      <c r="C22" s="7"/>
      <c r="D22" s="213"/>
      <c r="F22" s="219"/>
      <c r="G22" s="86"/>
      <c r="H22" s="86"/>
      <c r="I22" s="86"/>
      <c r="J22" s="86"/>
      <c r="K22" s="86"/>
      <c r="L22" s="86"/>
      <c r="M22" s="86"/>
      <c r="N22" s="86"/>
      <c r="O22" s="86"/>
      <c r="Y22" s="153"/>
      <c r="Z22" s="153"/>
      <c r="AA22" s="87">
        <v>82</v>
      </c>
      <c r="AB22" s="81" t="s">
        <v>200</v>
      </c>
      <c r="AC22" s="82" t="s">
        <v>86</v>
      </c>
    </row>
    <row r="23" spans="1:29">
      <c r="B23" s="8" t="s">
        <v>29</v>
      </c>
      <c r="C23" s="7"/>
      <c r="D23" s="214"/>
      <c r="Y23" s="153"/>
      <c r="Z23" s="153"/>
      <c r="AA23" s="87">
        <v>205</v>
      </c>
      <c r="AB23" s="81" t="s">
        <v>105</v>
      </c>
      <c r="AC23" s="82" t="s">
        <v>201</v>
      </c>
    </row>
    <row r="24" spans="1:29" ht="24.45" thickBot="1">
      <c r="B24" s="8" t="s">
        <v>29</v>
      </c>
      <c r="C24" s="7"/>
      <c r="D24" s="7"/>
      <c r="F24" s="235"/>
      <c r="Y24" s="153"/>
      <c r="Z24" s="153"/>
      <c r="AA24" s="88">
        <v>154</v>
      </c>
      <c r="AB24" s="89" t="s">
        <v>204</v>
      </c>
      <c r="AC24" s="90" t="s">
        <v>205</v>
      </c>
    </row>
    <row r="25" spans="1:29">
      <c r="B25" s="8" t="s">
        <v>29</v>
      </c>
      <c r="C25" s="7"/>
      <c r="Y25" s="153"/>
      <c r="Z25" s="153"/>
      <c r="AA25" s="87">
        <v>97</v>
      </c>
      <c r="AB25" s="81" t="s">
        <v>1</v>
      </c>
      <c r="AC25" s="82" t="s">
        <v>40</v>
      </c>
    </row>
    <row r="26" spans="1:29">
      <c r="B26" s="8" t="s">
        <v>29</v>
      </c>
      <c r="C26" s="7"/>
      <c r="Y26" s="153"/>
      <c r="Z26" s="153"/>
      <c r="AA26" s="93">
        <v>158</v>
      </c>
      <c r="AB26" s="94" t="s">
        <v>14</v>
      </c>
      <c r="AC26" s="95" t="s">
        <v>92</v>
      </c>
    </row>
    <row r="27" spans="1:29">
      <c r="C27" s="10"/>
    </row>
    <row r="28" spans="1:29">
      <c r="B28" s="8" t="s">
        <v>3</v>
      </c>
      <c r="C28" s="10">
        <f>COUNT(D63:U63)</f>
        <v>10</v>
      </c>
      <c r="D28" t="s">
        <v>36</v>
      </c>
      <c r="E28" t="s">
        <v>37</v>
      </c>
    </row>
    <row r="29" spans="1:29">
      <c r="B29" s="8" t="s">
        <v>23</v>
      </c>
      <c r="C29" s="1">
        <f>IF(Races_Sailed&gt;6,1,0)</f>
        <v>1</v>
      </c>
      <c r="D29" t="s">
        <v>36</v>
      </c>
      <c r="E29" t="s">
        <v>37</v>
      </c>
    </row>
    <row r="30" spans="1:29" ht="35.35" thickBot="1">
      <c r="B30" s="8" t="s">
        <v>87</v>
      </c>
      <c r="C30" s="124" t="s">
        <v>89</v>
      </c>
      <c r="K30" s="181"/>
      <c r="Z30" s="234" t="s">
        <v>255</v>
      </c>
    </row>
    <row r="31" spans="1:29" ht="13.6" thickBot="1">
      <c r="D31" s="69" t="s">
        <v>17</v>
      </c>
      <c r="E31" s="70"/>
      <c r="F31" s="70"/>
      <c r="G31" s="69" t="s">
        <v>18</v>
      </c>
      <c r="H31" s="70"/>
      <c r="I31" s="77"/>
      <c r="J31" s="70" t="s">
        <v>19</v>
      </c>
      <c r="K31" s="70"/>
      <c r="L31" s="70"/>
      <c r="M31" s="69" t="s">
        <v>20</v>
      </c>
      <c r="N31" s="70"/>
      <c r="O31" s="77"/>
      <c r="P31" s="70" t="s">
        <v>21</v>
      </c>
      <c r="Q31" s="70"/>
      <c r="R31" s="70"/>
      <c r="S31" s="78" t="s">
        <v>22</v>
      </c>
      <c r="T31" s="71"/>
      <c r="U31" s="72"/>
      <c r="Z31" s="101">
        <v>1151</v>
      </c>
      <c r="AA31" s="101" t="s">
        <v>57</v>
      </c>
      <c r="AB31" s="101" t="s">
        <v>42</v>
      </c>
      <c r="AC31" s="60" t="str">
        <f>IF(AND(COUNT($A31),'from RC fall'!AA$7&gt;0),IFERROR(MATCH($A31,'from RC fall'!AA$8:AA$25,0),"dnc"),"")</f>
        <v/>
      </c>
    </row>
    <row r="32" spans="1:29" ht="14.3" thickBot="1">
      <c r="A32" s="132" t="s">
        <v>100</v>
      </c>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c r="Z32" s="101">
        <v>1153</v>
      </c>
      <c r="AA32" s="101" t="s">
        <v>254</v>
      </c>
      <c r="AB32" s="101" t="s">
        <v>93</v>
      </c>
      <c r="AC32" s="60" t="str">
        <f>IF(AND(COUNT($A32),'from RC fall'!AA$7&gt;0),IFERROR(MATCH($A32,'from RC fall'!AA$8:AA$25,0),"dnc"),"")</f>
        <v/>
      </c>
    </row>
    <row r="33" spans="1:29" ht="13.6" thickBot="1">
      <c r="A33" s="91" t="s">
        <v>75</v>
      </c>
      <c r="B33" s="92" t="s">
        <v>74</v>
      </c>
      <c r="C33" s="92" t="s">
        <v>76</v>
      </c>
      <c r="D33" s="125">
        <f>C18</f>
        <v>41123</v>
      </c>
      <c r="E33" s="126">
        <f>D33</f>
        <v>41123</v>
      </c>
      <c r="F33" s="127">
        <f>E33</f>
        <v>41123</v>
      </c>
      <c r="G33" s="128">
        <f>F33+7</f>
        <v>41130</v>
      </c>
      <c r="H33" s="126">
        <f>G33</f>
        <v>41130</v>
      </c>
      <c r="I33" s="129">
        <f>H33</f>
        <v>41130</v>
      </c>
      <c r="J33" s="125">
        <f>I33+7</f>
        <v>41137</v>
      </c>
      <c r="K33" s="125">
        <f>J33</f>
        <v>41137</v>
      </c>
      <c r="L33" s="125">
        <f>K33</f>
        <v>41137</v>
      </c>
      <c r="M33" s="125">
        <f t="shared" ref="M33" si="0">L33+7</f>
        <v>41144</v>
      </c>
      <c r="N33" s="125">
        <f t="shared" ref="N33:O33" si="1">M33</f>
        <v>41144</v>
      </c>
      <c r="O33" s="125">
        <f t="shared" si="1"/>
        <v>41144</v>
      </c>
      <c r="P33" s="125">
        <f t="shared" ref="P33" si="2">O33+7</f>
        <v>41151</v>
      </c>
      <c r="Q33" s="125">
        <f t="shared" ref="Q33:R33" si="3">P33</f>
        <v>41151</v>
      </c>
      <c r="R33" s="125">
        <f t="shared" si="3"/>
        <v>41151</v>
      </c>
      <c r="S33" s="125">
        <f t="shared" ref="S33" si="4">R33+7</f>
        <v>41158</v>
      </c>
      <c r="T33" s="125">
        <f t="shared" ref="T33:U33" si="5">S33</f>
        <v>41158</v>
      </c>
      <c r="U33" s="125">
        <f t="shared" si="5"/>
        <v>41158</v>
      </c>
      <c r="V33" s="1"/>
      <c r="W33" s="1"/>
      <c r="Z33" s="101">
        <v>1325</v>
      </c>
      <c r="AA33" s="101" t="s">
        <v>222</v>
      </c>
      <c r="AB33" s="101" t="s">
        <v>221</v>
      </c>
      <c r="AC33" s="60" t="str">
        <f>IF(AND(COUNT($A33),'from RC fall'!AA$7&gt;0),IFERROR(MATCH($A33,'from RC fall'!AA$8:AA$25,0),"dnc"),"")</f>
        <v/>
      </c>
    </row>
    <row r="34" spans="1:29" ht="13.6" thickBot="1">
      <c r="A34" s="101">
        <v>484</v>
      </c>
      <c r="B34" s="101" t="s">
        <v>13</v>
      </c>
      <c r="C34" s="101" t="s">
        <v>94</v>
      </c>
      <c r="D34" s="60" t="s">
        <v>225</v>
      </c>
      <c r="E34" s="60" t="str">
        <f>IF(AND(COUNT($A34),'from RC fall'!C$7&gt;0),IFERROR(MATCH($A34,'from RC fall'!C$8:C$25,0),"dnc"),"")</f>
        <v/>
      </c>
      <c r="F34" s="60" t="str">
        <f>IF(AND(COUNT($A34),'from RC fall'!D$7&gt;0),IFERROR(MATCH($A34,'from RC fall'!D$8:D$25,0),"dnc"),"")</f>
        <v/>
      </c>
      <c r="G34" s="60" t="str">
        <f>IF(AND(COUNT($A34),'from RC fall'!E$7&gt;0),IFERROR(MATCH($A34,'from RC fall'!E$8:E$25,0),"dnc"),"")</f>
        <v>dnc</v>
      </c>
      <c r="H34" s="60" t="str">
        <f>IF(AND(COUNT($A34),'from RC fall'!F$7&gt;0),IFERROR(MATCH($A34,'from RC fall'!F$8:F$25,0),"dnc"),"")</f>
        <v>dnc</v>
      </c>
      <c r="I34" s="60" t="str">
        <f>IF(AND(COUNT($A34),'from RC fall'!G$7&gt;0),IFERROR(MATCH($A34,'from RC fall'!G$8:G$25,0),"dnc"),"")</f>
        <v/>
      </c>
      <c r="J34" s="60" t="str">
        <f>IF(AND(COUNT($A34),'from RC fall'!H$7&gt;0),IFERROR(MATCH($A34,'from RC fall'!H$8:H$25,0),"dnc"),"")</f>
        <v>dnc</v>
      </c>
      <c r="K34" s="60" t="str">
        <f>IF(AND(COUNT($A34),'from RC fall'!I$7&gt;0),IFERROR(MATCH($A34,'from RC fall'!I$8:I$25,0),"dnc"),"")</f>
        <v/>
      </c>
      <c r="L34" s="60" t="str">
        <f>IF(AND(COUNT($A34),'from RC fall'!J$7&gt;0),IFERROR(MATCH($A34,'from RC fall'!J$8:J$25,0),"dnc"),"")</f>
        <v/>
      </c>
      <c r="M34" s="60">
        <f>IF(AND(COUNT($A34),'from RC fall'!K$7&gt;0),IFERROR(MATCH($A34,'from RC fall'!K$8:K$25,0),"dnc"),"")</f>
        <v>8</v>
      </c>
      <c r="N34" s="60">
        <f>IF(AND(COUNT($A34),'from RC fall'!L$7&gt;0),IFERROR(MATCH($A34,'from RC fall'!L$8:L$25,0),"dnc"),"")</f>
        <v>9</v>
      </c>
      <c r="O34" s="60" t="str">
        <f>IF(AND(COUNT($A34),'from RC fall'!M$7&gt;0),IFERROR(MATCH($A34,'from RC fall'!M$8:M$25,0),"dnc"),"")</f>
        <v/>
      </c>
      <c r="P34" s="60">
        <f>IF(AND(COUNT($A34),'from RC fall'!N$7&gt;0),IFERROR(MATCH($A34,'from RC fall'!N$8:N$25,0),"dnc"),"")</f>
        <v>8</v>
      </c>
      <c r="Q34" s="60">
        <f>IF(AND(COUNT($A34),'from RC fall'!O$7&gt;0),IFERROR(MATCH($A34,'from RC fall'!O$8:O$25,0),"dnc"),"")</f>
        <v>11</v>
      </c>
      <c r="R34" s="60" t="str">
        <f>IF(AND(COUNT($A34),'from RC fall'!P$7&gt;0),IFERROR(MATCH($A34,'from RC fall'!P$8:P$25,0),"dnc"),"")</f>
        <v/>
      </c>
      <c r="S34" s="60">
        <f>IF(AND(COUNT($A34),'from RC fall'!Q$7&gt;0),IFERROR(MATCH($A34,'from RC fall'!Q$8:Q$25,0),"dnc"),"")</f>
        <v>9</v>
      </c>
      <c r="T34" s="60">
        <f>IF(AND(COUNT($A34),'from RC fall'!R$7&gt;0),IFERROR(MATCH($A34,'from RC fall'!R$8:R$25,0),"dnc"),"")</f>
        <v>9</v>
      </c>
      <c r="U34" s="60" t="str">
        <f>IF(AND(COUNT($A34),'from RC fall'!S$7&gt;0),IFERROR(MATCH($A34,'from RC fall'!S$8:S$25,0),"dnc"),"")</f>
        <v/>
      </c>
      <c r="V34" t="str">
        <f t="shared" ref="V34:V58" si="6">IF(B34=0,"",B34)</f>
        <v>Jolly Mon</v>
      </c>
      <c r="Z34" s="93">
        <v>175</v>
      </c>
      <c r="AA34" s="94" t="s">
        <v>10</v>
      </c>
      <c r="AB34" s="95" t="s">
        <v>41</v>
      </c>
      <c r="AC34" s="60" t="str">
        <f>IF(AND(COUNT($A34),'from RC fall'!AA$7&gt;0),IFERROR(MATCH($A34,'from RC fall'!AA$8:AA$25,0),"dnc"),"")</f>
        <v/>
      </c>
    </row>
    <row r="35" spans="1:29" ht="13.6" thickBot="1">
      <c r="A35" s="101">
        <v>584</v>
      </c>
      <c r="B35" s="101" t="s">
        <v>198</v>
      </c>
      <c r="C35" s="101" t="s">
        <v>38</v>
      </c>
      <c r="D35" s="60">
        <f>IF(AND(COUNT($A35),'from RC fall'!B$7&gt;0),IFERROR(MATCH($A35,'from RC fall'!B$8:B$25,0),"dnc"),"")</f>
        <v>1</v>
      </c>
      <c r="E35" s="60" t="str">
        <f>IF(AND(COUNT($A35),'from RC fall'!C$7&gt;0),IFERROR(MATCH($A35,'from RC fall'!C$8:C$25,0),"dnc"),"")</f>
        <v/>
      </c>
      <c r="F35" s="60" t="str">
        <f>IF(AND(COUNT($A35),'from RC fall'!D$7&gt;0),IFERROR(MATCH($A35,'from RC fall'!D$8:D$25,0),"dnc"),"")</f>
        <v/>
      </c>
      <c r="G35" s="60">
        <f>IF(AND(COUNT($A35),'from RC fall'!E$7&gt;0),IFERROR(MATCH($A35,'from RC fall'!E$8:E$25,0),"dnc"),"")</f>
        <v>7</v>
      </c>
      <c r="H35" s="60">
        <f>IF(AND(COUNT($A35),'from RC fall'!F$7&gt;0),IFERROR(MATCH($A35,'from RC fall'!F$8:F$25,0),"dnc"),"")</f>
        <v>5</v>
      </c>
      <c r="I35" s="60" t="str">
        <f>IF(AND(COUNT($A35),'from RC fall'!G$7&gt;0),IFERROR(MATCH($A35,'from RC fall'!G$8:G$25,0),"dnc"),"")</f>
        <v/>
      </c>
      <c r="J35" s="60">
        <f>IF(AND(COUNT($A35),'from RC fall'!H$7&gt;0),IFERROR(MATCH($A35,'from RC fall'!H$8:H$25,0),"dnc"),"")</f>
        <v>2</v>
      </c>
      <c r="K35" s="60" t="str">
        <f>IF(AND(COUNT($A35),'from RC fall'!I$7&gt;0),IFERROR(MATCH($A35,'from RC fall'!I$8:I$25,0),"dnc"),"")</f>
        <v/>
      </c>
      <c r="L35" s="60" t="str">
        <f>IF(AND(COUNT($A35),'from RC fall'!J$7&gt;0),IFERROR(MATCH($A35,'from RC fall'!J$8:J$25,0),"dnc"),"")</f>
        <v/>
      </c>
      <c r="M35" s="60">
        <f>IF(AND(COUNT($A35),'from RC fall'!K$7&gt;0),IFERROR(MATCH($A35,'from RC fall'!K$8:K$25,0),"dnc"),"")</f>
        <v>4</v>
      </c>
      <c r="N35" s="60">
        <f>IF(AND(COUNT($A35),'from RC fall'!L$7&gt;0),IFERROR(MATCH($A35,'from RC fall'!L$8:L$25,0),"dnc"),"")</f>
        <v>3</v>
      </c>
      <c r="O35" s="60" t="str">
        <f>IF(AND(COUNT($A35),'from RC fall'!M$7&gt;0),IFERROR(MATCH($A35,'from RC fall'!M$8:M$25,0),"dnc"),"")</f>
        <v/>
      </c>
      <c r="P35" s="60">
        <f>IF(AND(COUNT($A35),'from RC fall'!N$7&gt;0),IFERROR(MATCH($A35,'from RC fall'!N$8:N$25,0),"dnc"),"")</f>
        <v>3</v>
      </c>
      <c r="Q35" s="60">
        <f>IF(AND(COUNT($A35),'from RC fall'!O$7&gt;0),IFERROR(MATCH($A35,'from RC fall'!O$8:O$25,0),"dnc"),"")</f>
        <v>4</v>
      </c>
      <c r="R35" s="60" t="str">
        <f>IF(AND(COUNT($A35),'from RC fall'!P$7&gt;0),IFERROR(MATCH($A35,'from RC fall'!P$8:P$25,0),"dnc"),"")</f>
        <v/>
      </c>
      <c r="S35" s="60">
        <f>IF(AND(COUNT($A35),'from RC fall'!Q$7&gt;0),IFERROR(MATCH($A35,'from RC fall'!Q$8:Q$25,0),"dnc"),"")</f>
        <v>7</v>
      </c>
      <c r="T35" s="60">
        <f>IF(AND(COUNT($A35),'from RC fall'!R$7&gt;0),IFERROR(MATCH($A35,'from RC fall'!R$8:R$25,0),"dnc"),"")</f>
        <v>11</v>
      </c>
      <c r="U35" s="60" t="str">
        <f>IF(AND(COUNT($A35),'from RC fall'!S$7&gt;0),IFERROR(MATCH($A35,'from RC fall'!S$8:S$25,0),"dnc"),"")</f>
        <v/>
      </c>
      <c r="V35" t="str">
        <f t="shared" si="6"/>
        <v>He's Baaack!</v>
      </c>
    </row>
    <row r="36" spans="1:29" ht="13.6" thickBot="1">
      <c r="A36" s="101">
        <v>591</v>
      </c>
      <c r="B36" s="101" t="s">
        <v>199</v>
      </c>
      <c r="C36" s="101" t="s">
        <v>44</v>
      </c>
      <c r="D36" s="60">
        <f>IF(AND(COUNT($A36),'from RC fall'!B$7&gt;0),IFERROR(MATCH($A36,'from RC fall'!B$8:B$25,0),"dnc"),"")</f>
        <v>2</v>
      </c>
      <c r="E36" s="60" t="str">
        <f>IF(AND(COUNT($A36),'from RC fall'!C$7&gt;0),IFERROR(MATCH($A36,'from RC fall'!C$8:C$25,0),"dnc"),"")</f>
        <v/>
      </c>
      <c r="F36" s="60" t="str">
        <f>IF(AND(COUNT($A36),'from RC fall'!D$7&gt;0),IFERROR(MATCH($A36,'from RC fall'!D$8:D$25,0),"dnc"),"")</f>
        <v/>
      </c>
      <c r="G36" s="60">
        <f>IF(AND(COUNT($A36),'from RC fall'!E$7&gt;0),IFERROR(MATCH($A36,'from RC fall'!E$8:E$25,0),"dnc"),"")</f>
        <v>8</v>
      </c>
      <c r="H36" s="60">
        <f>IF(AND(COUNT($A36),'from RC fall'!F$7&gt;0),IFERROR(MATCH($A36,'from RC fall'!F$8:F$25,0),"dnc"),"")</f>
        <v>8</v>
      </c>
      <c r="I36" s="60" t="str">
        <f>IF(AND(COUNT($A36),'from RC fall'!G$7&gt;0),IFERROR(MATCH($A36,'from RC fall'!G$8:G$25,0),"dnc"),"")</f>
        <v/>
      </c>
      <c r="J36" s="60">
        <f>IF(AND(COUNT($A36),'from RC fall'!H$7&gt;0),IFERROR(MATCH($A36,'from RC fall'!H$8:H$25,0),"dnc"),"")</f>
        <v>9</v>
      </c>
      <c r="K36" s="60" t="str">
        <f>IF(AND(COUNT($A36),'from RC fall'!I$7&gt;0),IFERROR(MATCH($A36,'from RC fall'!I$8:I$25,0),"dnc"),"")</f>
        <v/>
      </c>
      <c r="L36" s="60" t="str">
        <f>IF(AND(COUNT($A36),'from RC fall'!J$7&gt;0),IFERROR(MATCH($A36,'from RC fall'!J$8:J$25,0),"dnc"),"")</f>
        <v/>
      </c>
      <c r="M36" s="60">
        <f>IF(AND(COUNT($A36),'from RC fall'!K$7&gt;0),IFERROR(MATCH($A36,'from RC fall'!K$8:K$25,0),"dnc"),"")</f>
        <v>6</v>
      </c>
      <c r="N36" s="60">
        <f>IF(AND(COUNT($A36),'from RC fall'!L$7&gt;0),IFERROR(MATCH($A36,'from RC fall'!L$8:L$25,0),"dnc"),"")</f>
        <v>7</v>
      </c>
      <c r="O36" s="60" t="str">
        <f>IF(AND(COUNT($A36),'from RC fall'!M$7&gt;0),IFERROR(MATCH($A36,'from RC fall'!M$8:M$25,0),"dnc"),"")</f>
        <v/>
      </c>
      <c r="P36" s="60">
        <f>IF(AND(COUNT($A36),'from RC fall'!N$7&gt;0),IFERROR(MATCH($A36,'from RC fall'!N$8:N$25,0),"dnc"),"")</f>
        <v>7</v>
      </c>
      <c r="Q36" s="60">
        <f>IF(AND(COUNT($A36),'from RC fall'!O$7&gt;0),IFERROR(MATCH($A36,'from RC fall'!O$8:O$25,0),"dnc"),"")</f>
        <v>7</v>
      </c>
      <c r="R36" s="60" t="str">
        <f>IF(AND(COUNT($A36),'from RC fall'!P$7&gt;0),IFERROR(MATCH($A36,'from RC fall'!P$8:P$25,0),"dnc"),"")</f>
        <v/>
      </c>
      <c r="S36" s="60">
        <f>IF(AND(COUNT($A36),'from RC fall'!Q$7&gt;0),IFERROR(MATCH($A36,'from RC fall'!Q$8:Q$25,0),"dnc"),"")</f>
        <v>6</v>
      </c>
      <c r="T36" s="60">
        <f>IF(AND(COUNT($A36),'from RC fall'!R$7&gt;0),IFERROR(MATCH($A36,'from RC fall'!R$8:R$25,0),"dnc"),"")</f>
        <v>12</v>
      </c>
      <c r="U36" s="60" t="str">
        <f>IF(AND(COUNT($A36),'from RC fall'!S$7&gt;0),IFERROR(MATCH($A36,'from RC fall'!S$8:S$25,0),"dnc"),"")</f>
        <v/>
      </c>
      <c r="V36" t="str">
        <f t="shared" si="6"/>
        <v>Shamrock VI</v>
      </c>
    </row>
    <row r="37" spans="1:29" ht="13.6" thickBot="1">
      <c r="A37" s="87">
        <v>588</v>
      </c>
      <c r="B37" s="81" t="s">
        <v>30</v>
      </c>
      <c r="C37" s="82" t="s">
        <v>46</v>
      </c>
      <c r="D37" s="60" t="s">
        <v>225</v>
      </c>
      <c r="E37" s="60" t="str">
        <f>IF(AND(COUNT($A37),'from RC fall'!C$7&gt;0),IFERROR(MATCH($A37,'from RC fall'!C$8:C$25,0),"dnc"),"")</f>
        <v/>
      </c>
      <c r="F37" s="60" t="str">
        <f>IF(AND(COUNT($A37),'from RC fall'!D$7&gt;0),IFERROR(MATCH($A37,'from RC fall'!D$8:D$25,0),"dnc"),"")</f>
        <v/>
      </c>
      <c r="G37" s="60">
        <f>IF(AND(COUNT($A37),'from RC fall'!E$7&gt;0),IFERROR(MATCH($A37,'from RC fall'!E$8:E$25,0),"dnc"),"")</f>
        <v>2</v>
      </c>
      <c r="H37" s="60">
        <f>IF(AND(COUNT($A37),'from RC fall'!F$7&gt;0),IFERROR(MATCH($A37,'from RC fall'!F$8:F$25,0),"dnc"),"")</f>
        <v>2</v>
      </c>
      <c r="I37" s="60" t="str">
        <f>IF(AND(COUNT($A37),'from RC fall'!G$7&gt;0),IFERROR(MATCH($A37,'from RC fall'!G$8:G$25,0),"dnc"),"")</f>
        <v/>
      </c>
      <c r="J37" s="60">
        <f>IF(AND(COUNT($A37),'from RC fall'!H$7&gt;0),IFERROR(MATCH($A37,'from RC fall'!H$8:H$25,0),"dnc"),"")</f>
        <v>6</v>
      </c>
      <c r="K37" s="60" t="str">
        <f>IF(AND(COUNT($A37),'from RC fall'!I$7&gt;0),IFERROR(MATCH($A37,'from RC fall'!I$8:I$25,0),"dnc"),"")</f>
        <v/>
      </c>
      <c r="L37" s="60" t="str">
        <f>IF(AND(COUNT($A37),'from RC fall'!J$7&gt;0),IFERROR(MATCH($A37,'from RC fall'!J$8:J$25,0),"dnc"),"")</f>
        <v/>
      </c>
      <c r="M37" s="60">
        <f>IF(AND(COUNT($A37),'from RC fall'!K$7&gt;0),IFERROR(MATCH($A37,'from RC fall'!K$8:K$25,0),"dnc"),"")</f>
        <v>5</v>
      </c>
      <c r="N37" s="60">
        <f>IF(AND(COUNT($A37),'from RC fall'!L$7&gt;0),IFERROR(MATCH($A37,'from RC fall'!L$8:L$25,0),"dnc"),"")</f>
        <v>2</v>
      </c>
      <c r="O37" s="60" t="str">
        <f>IF(AND(COUNT($A37),'from RC fall'!M$7&gt;0),IFERROR(MATCH($A37,'from RC fall'!M$8:M$25,0),"dnc"),"")</f>
        <v/>
      </c>
      <c r="P37" s="60">
        <f>IF(AND(COUNT($A37),'from RC fall'!N$7&gt;0),IFERROR(MATCH($A37,'from RC fall'!N$8:N$25,0),"dnc"),"")</f>
        <v>1</v>
      </c>
      <c r="Q37" s="60">
        <f>IF(AND(COUNT($A37),'from RC fall'!O$7&gt;0),IFERROR(MATCH($A37,'from RC fall'!O$8:O$25,0),"dnc"),"")</f>
        <v>1</v>
      </c>
      <c r="R37" s="60" t="str">
        <f>IF(AND(COUNT($A37),'from RC fall'!P$7&gt;0),IFERROR(MATCH($A37,'from RC fall'!P$8:P$25,0),"dnc"),"")</f>
        <v/>
      </c>
      <c r="S37" s="60">
        <f>IF(AND(COUNT($A37),'from RC fall'!Q$7&gt;0),IFERROR(MATCH($A37,'from RC fall'!Q$8:Q$25,0),"dnc"),"")</f>
        <v>4</v>
      </c>
      <c r="T37" s="60">
        <f>IF(AND(COUNT($A37),'from RC fall'!R$7&gt;0),IFERROR(MATCH($A37,'from RC fall'!R$8:R$25,0),"dnc"),"")</f>
        <v>8</v>
      </c>
      <c r="U37" s="60" t="str">
        <f>IF(AND(COUNT($A37),'from RC fall'!S$7&gt;0),IFERROR(MATCH($A37,'from RC fall'!S$8:S$25,0),"dnc"),"")</f>
        <v/>
      </c>
      <c r="V37" t="str">
        <f t="shared" si="6"/>
        <v>Gallant Fox</v>
      </c>
    </row>
    <row r="38" spans="1:29" ht="13.6" thickBot="1">
      <c r="A38" s="101">
        <v>485</v>
      </c>
      <c r="B38" s="101" t="s">
        <v>12</v>
      </c>
      <c r="C38" s="101" t="s">
        <v>223</v>
      </c>
      <c r="D38" s="60" t="s">
        <v>225</v>
      </c>
      <c r="E38" s="60" t="str">
        <f>IF(AND(COUNT($A38),'from RC fall'!C$7&gt;0),IFERROR(MATCH($A38,'from RC fall'!C$8:C$25,0),"dnc"),"")</f>
        <v/>
      </c>
      <c r="F38" s="60" t="str">
        <f>IF(AND(COUNT($A38),'from RC fall'!D$7&gt;0),IFERROR(MATCH($A38,'from RC fall'!D$8:D$25,0),"dnc"),"")</f>
        <v/>
      </c>
      <c r="G38" s="60">
        <f>IF(AND(COUNT($A38),'from RC fall'!E$7&gt;0),IFERROR(MATCH($A38,'from RC fall'!E$8:E$25,0),"dnc"),"")</f>
        <v>5</v>
      </c>
      <c r="H38" s="60">
        <f>IF(AND(COUNT($A38),'from RC fall'!F$7&gt;0),IFERROR(MATCH($A38,'from RC fall'!F$8:F$25,0),"dnc"),"")</f>
        <v>7</v>
      </c>
      <c r="I38" s="60" t="str">
        <f>IF(AND(COUNT($A38),'from RC fall'!G$7&gt;0),IFERROR(MATCH($A38,'from RC fall'!G$8:G$25,0),"dnc"),"")</f>
        <v/>
      </c>
      <c r="J38" s="60">
        <f>IF(AND(COUNT($A38),'from RC fall'!H$7&gt;0),IFERROR(MATCH($A38,'from RC fall'!H$8:H$25,0),"dnc"),"")</f>
        <v>1</v>
      </c>
      <c r="K38" s="60" t="str">
        <f>IF(AND(COUNT($A38),'from RC fall'!I$7&gt;0),IFERROR(MATCH($A38,'from RC fall'!I$8:I$25,0),"dnc"),"")</f>
        <v/>
      </c>
      <c r="L38" s="60" t="str">
        <f>IF(AND(COUNT($A38),'from RC fall'!J$7&gt;0),IFERROR(MATCH($A38,'from RC fall'!J$8:J$25,0),"dnc"),"")</f>
        <v/>
      </c>
      <c r="M38" s="60">
        <f>IF(AND(COUNT($A38),'from RC fall'!K$7&gt;0),IFERROR(MATCH($A38,'from RC fall'!K$8:K$25,0),"dnc"),"")</f>
        <v>7</v>
      </c>
      <c r="N38" s="60">
        <f>IF(AND(COUNT($A38),'from RC fall'!L$7&gt;0),IFERROR(MATCH($A38,'from RC fall'!L$8:L$25,0),"dnc"),"")</f>
        <v>4</v>
      </c>
      <c r="O38" s="60" t="str">
        <f>IF(AND(COUNT($A38),'from RC fall'!M$7&gt;0),IFERROR(MATCH($A38,'from RC fall'!M$8:M$25,0),"dnc"),"")</f>
        <v/>
      </c>
      <c r="P38" s="60">
        <f>IF(AND(COUNT($A38),'from RC fall'!N$7&gt;0),IFERROR(MATCH($A38,'from RC fall'!N$8:N$25,0),"dnc"),"")</f>
        <v>6</v>
      </c>
      <c r="Q38" s="60">
        <f>IF(AND(COUNT($A38),'from RC fall'!O$7&gt;0),IFERROR(MATCH($A38,'from RC fall'!O$8:O$25,0),"dnc"),"")</f>
        <v>3</v>
      </c>
      <c r="R38" s="60" t="str">
        <f>IF(AND(COUNT($A38),'from RC fall'!P$7&gt;0),IFERROR(MATCH($A38,'from RC fall'!P$8:P$25,0),"dnc"),"")</f>
        <v/>
      </c>
      <c r="S38" s="60">
        <f>IF(AND(COUNT($A38),'from RC fall'!Q$7&gt;0),IFERROR(MATCH($A38,'from RC fall'!Q$8:Q$25,0),"dnc"),"")</f>
        <v>1</v>
      </c>
      <c r="T38" s="60">
        <f>IF(AND(COUNT($A38),'from RC fall'!R$7&gt;0),IFERROR(MATCH($A38,'from RC fall'!R$8:R$25,0),"dnc"),"")</f>
        <v>1</v>
      </c>
      <c r="U38" s="60" t="str">
        <f>IF(AND(COUNT($A38),'from RC fall'!S$7&gt;0),IFERROR(MATCH($A38,'from RC fall'!S$8:S$25,0),"dnc"),"")</f>
        <v/>
      </c>
      <c r="V38" t="str">
        <f t="shared" si="6"/>
        <v>Argo III</v>
      </c>
    </row>
    <row r="39" spans="1:29" ht="13.6" thickBot="1">
      <c r="A39" s="101">
        <v>676</v>
      </c>
      <c r="B39" s="101" t="s">
        <v>31</v>
      </c>
      <c r="C39" s="101" t="s">
        <v>47</v>
      </c>
      <c r="D39" s="60" t="s">
        <v>225</v>
      </c>
      <c r="E39" s="60" t="str">
        <f>IF(AND(COUNT($A39),'from RC fall'!C$7&gt;0),IFERROR(MATCH($A39,'from RC fall'!C$8:C$25,0),"dnc"),"")</f>
        <v/>
      </c>
      <c r="F39" s="60" t="str">
        <f>IF(AND(COUNT($A39),'from RC fall'!D$7&gt;0),IFERROR(MATCH($A39,'from RC fall'!D$8:D$25,0),"dnc"),"")</f>
        <v/>
      </c>
      <c r="G39" s="60" t="str">
        <f>IF(AND(COUNT($A39),'from RC fall'!E$7&gt;0),IFERROR(MATCH($A39,'from RC fall'!E$8:E$25,0),"dnc"),"")</f>
        <v>dnc</v>
      </c>
      <c r="H39" s="60" t="str">
        <f>IF(AND(COUNT($A39),'from RC fall'!F$7&gt;0),IFERROR(MATCH($A39,'from RC fall'!F$8:F$25,0),"dnc"),"")</f>
        <v>dnc</v>
      </c>
      <c r="I39" s="60" t="str">
        <f>IF(AND(COUNT($A39),'from RC fall'!G$7&gt;0),IFERROR(MATCH($A39,'from RC fall'!G$8:G$25,0),"dnc"),"")</f>
        <v/>
      </c>
      <c r="J39" s="60">
        <f>IF(AND(COUNT($A39),'from RC fall'!H$7&gt;0),IFERROR(MATCH($A39,'from RC fall'!H$8:H$25,0),"dnc"),"")</f>
        <v>10</v>
      </c>
      <c r="K39" s="60" t="str">
        <f>IF(AND(COUNT($A39),'from RC fall'!I$7&gt;0),IFERROR(MATCH($A39,'from RC fall'!I$8:I$25,0),"dnc"),"")</f>
        <v/>
      </c>
      <c r="L39" s="60" t="str">
        <f>IF(AND(COUNT($A39),'from RC fall'!J$7&gt;0),IFERROR(MATCH($A39,'from RC fall'!J$8:J$25,0),"dnc"),"")</f>
        <v/>
      </c>
      <c r="M39" s="60">
        <f>IF(AND(COUNT($A39),'from RC fall'!K$7&gt;0),IFERROR(MATCH($A39,'from RC fall'!K$8:K$25,0),"dnc"),"")</f>
        <v>9</v>
      </c>
      <c r="N39" s="60">
        <f>IF(AND(COUNT($A39),'from RC fall'!L$7&gt;0),IFERROR(MATCH($A39,'from RC fall'!L$8:L$25,0),"dnc"),"")</f>
        <v>5</v>
      </c>
      <c r="O39" s="60" t="str">
        <f>IF(AND(COUNT($A39),'from RC fall'!M$7&gt;0),IFERROR(MATCH($A39,'from RC fall'!M$8:M$25,0),"dnc"),"")</f>
        <v/>
      </c>
      <c r="P39" s="60">
        <f>IF(AND(COUNT($A39),'from RC fall'!N$7&gt;0),IFERROR(MATCH($A39,'from RC fall'!N$8:N$25,0),"dnc"),"")</f>
        <v>10</v>
      </c>
      <c r="Q39" s="60">
        <f>IF(AND(COUNT($A39),'from RC fall'!O$7&gt;0),IFERROR(MATCH($A39,'from RC fall'!O$8:O$25,0),"dnc"),"")</f>
        <v>8</v>
      </c>
      <c r="R39" s="60" t="str">
        <f>IF(AND(COUNT($A39),'from RC fall'!P$7&gt;0),IFERROR(MATCH($A39,'from RC fall'!P$8:P$25,0),"dnc"),"")</f>
        <v/>
      </c>
      <c r="S39" s="60">
        <f>IF(AND(COUNT($A39),'from RC fall'!Q$7&gt;0),IFERROR(MATCH($A39,'from RC fall'!Q$8:Q$25,0),"dnc"),"")</f>
        <v>8</v>
      </c>
      <c r="T39" s="60">
        <f>IF(AND(COUNT($A39),'from RC fall'!R$7&gt;0),IFERROR(MATCH($A39,'from RC fall'!R$8:R$25,0),"dnc"),"")</f>
        <v>7</v>
      </c>
      <c r="U39" s="60" t="str">
        <f>IF(AND(COUNT($A39),'from RC fall'!S$7&gt;0),IFERROR(MATCH($A39,'from RC fall'!S$8:S$25,0),"dnc"),"")</f>
        <v/>
      </c>
      <c r="V39" t="str">
        <f t="shared" si="6"/>
        <v>Paradox</v>
      </c>
    </row>
    <row r="40" spans="1:29" ht="13.6" thickBot="1">
      <c r="A40" s="101">
        <v>667</v>
      </c>
      <c r="B40" s="101" t="s">
        <v>203</v>
      </c>
      <c r="C40" s="101" t="s">
        <v>226</v>
      </c>
      <c r="D40" s="60">
        <f>IF(AND(COUNT($A40),'from RC fall'!B$7&gt;0),IFERROR(MATCH($A40,'from RC fall'!B$8:B$25,0),"dnc"),"")</f>
        <v>3</v>
      </c>
      <c r="E40" s="60" t="str">
        <f>IF(AND(COUNT($A40),'from RC fall'!C$7&gt;0),IFERROR(MATCH($A40,'from RC fall'!C$8:C$25,0),"dnc"),"")</f>
        <v/>
      </c>
      <c r="F40" s="60" t="str">
        <f>IF(AND(COUNT($A40),'from RC fall'!D$7&gt;0),IFERROR(MATCH($A40,'from RC fall'!D$8:D$25,0),"dnc"),"")</f>
        <v/>
      </c>
      <c r="G40" s="60">
        <f>IF(AND(COUNT($A40),'from RC fall'!E$7&gt;0),IFERROR(MATCH($A40,'from RC fall'!E$8:E$25,0),"dnc"),"")</f>
        <v>6</v>
      </c>
      <c r="H40" s="60">
        <f>IF(AND(COUNT($A40),'from RC fall'!F$7&gt;0),IFERROR(MATCH($A40,'from RC fall'!F$8:F$25,0),"dnc"),"")</f>
        <v>6</v>
      </c>
      <c r="I40" s="60" t="str">
        <f>IF(AND(COUNT($A40),'from RC fall'!G$7&gt;0),IFERROR(MATCH($A40,'from RC fall'!G$8:G$25,0),"dnc"),"")</f>
        <v/>
      </c>
      <c r="J40" s="60">
        <f>IF(AND(COUNT($A40),'from RC fall'!H$7&gt;0),IFERROR(MATCH($A40,'from RC fall'!H$8:H$25,0),"dnc"),"")</f>
        <v>3</v>
      </c>
      <c r="K40" s="60" t="str">
        <f>IF(AND(COUNT($A40),'from RC fall'!I$7&gt;0),IFERROR(MATCH($A40,'from RC fall'!I$8:I$25,0),"dnc"),"")</f>
        <v/>
      </c>
      <c r="L40" s="60" t="str">
        <f>IF(AND(COUNT($A40),'from RC fall'!J$7&gt;0),IFERROR(MATCH($A40,'from RC fall'!J$8:J$25,0),"dnc"),"")</f>
        <v/>
      </c>
      <c r="M40" s="60">
        <f>IF(AND(COUNT($A40),'from RC fall'!K$7&gt;0),IFERROR(MATCH($A40,'from RC fall'!K$8:K$25,0),"dnc"),"")</f>
        <v>3</v>
      </c>
      <c r="N40" s="60">
        <f>IF(AND(COUNT($A40),'from RC fall'!L$7&gt;0),IFERROR(MATCH($A40,'from RC fall'!L$8:L$25,0),"dnc"),"")</f>
        <v>1</v>
      </c>
      <c r="O40" s="60" t="str">
        <f>IF(AND(COUNT($A40),'from RC fall'!M$7&gt;0),IFERROR(MATCH($A40,'from RC fall'!M$8:M$25,0),"dnc"),"")</f>
        <v/>
      </c>
      <c r="P40" s="60">
        <f>IF(AND(COUNT($A40),'from RC fall'!N$7&gt;0),IFERROR(MATCH($A40,'from RC fall'!N$8:N$25,0),"dnc"),"")</f>
        <v>5</v>
      </c>
      <c r="Q40" s="60">
        <f>IF(AND(COUNT($A40),'from RC fall'!O$7&gt;0),IFERROR(MATCH($A40,'from RC fall'!O$8:O$25,0),"dnc"),"")</f>
        <v>5</v>
      </c>
      <c r="R40" s="60" t="str">
        <f>IF(AND(COUNT($A40),'from RC fall'!P$7&gt;0),IFERROR(MATCH($A40,'from RC fall'!P$8:P$25,0),"dnc"),"")</f>
        <v/>
      </c>
      <c r="S40" s="60">
        <f>IF(AND(COUNT($A40),'from RC fall'!Q$7&gt;0),IFERROR(MATCH($A40,'from RC fall'!Q$8:Q$25,0),"dnc"),"")</f>
        <v>2</v>
      </c>
      <c r="T40" s="60">
        <f>IF(AND(COUNT($A40),'from RC fall'!R$7&gt;0),IFERROR(MATCH($A40,'from RC fall'!R$8:R$25,0),"dnc"),"")</f>
        <v>3</v>
      </c>
      <c r="U40" s="60" t="str">
        <f>IF(AND(COUNT($A40),'from RC fall'!S$7&gt;0),IFERROR(MATCH($A40,'from RC fall'!S$8:S$25,0),"dnc"),"")</f>
        <v/>
      </c>
      <c r="V40" t="str">
        <f t="shared" si="6"/>
        <v>Pressure</v>
      </c>
    </row>
    <row r="41" spans="1:29" ht="13.6" thickBot="1">
      <c r="A41" s="87">
        <v>1151</v>
      </c>
      <c r="B41" s="81" t="s">
        <v>57</v>
      </c>
      <c r="C41" s="82" t="s">
        <v>42</v>
      </c>
      <c r="D41" s="60" t="str">
        <f>IF(AND(COUNT($A41),'from RC fall'!B$7&gt;0),IFERROR(MATCH($A41,'from RC fall'!B$8:B$25,0),"dnc"),"")</f>
        <v>dnc</v>
      </c>
      <c r="E41" s="60" t="str">
        <f>IF(AND(COUNT($A41),'from RC fall'!C$7&gt;0),IFERROR(MATCH($A41,'from RC fall'!C$8:C$25,0),"dnc"),"")</f>
        <v/>
      </c>
      <c r="F41" s="60" t="str">
        <f>IF(AND(COUNT($A41),'from RC fall'!D$7&gt;0),IFERROR(MATCH($A41,'from RC fall'!D$8:D$25,0),"dnc"),"")</f>
        <v/>
      </c>
      <c r="G41" s="60">
        <f>IF(AND(COUNT($A41),'from RC fall'!E$7&gt;0),IFERROR(MATCH($A41,'from RC fall'!E$8:E$25,0),"dnc"),"")</f>
        <v>1</v>
      </c>
      <c r="H41" s="60">
        <f>IF(AND(COUNT($A41),'from RC fall'!F$7&gt;0),IFERROR(MATCH($A41,'from RC fall'!F$8:F$25,0),"dnc"),"")</f>
        <v>1</v>
      </c>
      <c r="I41" s="60" t="str">
        <f>IF(AND(COUNT($A41),'from RC fall'!G$7&gt;0),IFERROR(MATCH($A41,'from RC fall'!G$8:G$25,0),"dnc"),"")</f>
        <v/>
      </c>
      <c r="J41" s="60">
        <f>IF(AND(COUNT($A41),'from RC fall'!H$7&gt;0),IFERROR(MATCH($A41,'from RC fall'!H$8:H$25,0),"dnc"),"")</f>
        <v>5</v>
      </c>
      <c r="K41" s="60" t="str">
        <f>IF(AND(COUNT($A41),'from RC fall'!I$7&gt;0),IFERROR(MATCH($A41,'from RC fall'!I$8:I$25,0),"dnc"),"")</f>
        <v/>
      </c>
      <c r="L41" s="60" t="str">
        <f>IF(AND(COUNT($A41),'from RC fall'!J$7&gt;0),IFERROR(MATCH($A41,'from RC fall'!J$8:J$25,0),"dnc"),"")</f>
        <v/>
      </c>
      <c r="M41" s="60">
        <f>IF(AND(COUNT($A41),'from RC fall'!K$7&gt;0),IFERROR(MATCH($A41,'from RC fall'!K$8:K$25,0),"dnc"),"")</f>
        <v>1</v>
      </c>
      <c r="N41" s="60">
        <f>IF(AND(COUNT($A41),'from RC fall'!L$7&gt;0),IFERROR(MATCH($A41,'from RC fall'!L$8:L$25,0),"dnc"),"")</f>
        <v>6</v>
      </c>
      <c r="O41" s="60" t="str">
        <f>IF(AND(COUNT($A41),'from RC fall'!M$7&gt;0),IFERROR(MATCH($A41,'from RC fall'!M$8:M$25,0),"dnc"),"")</f>
        <v/>
      </c>
      <c r="P41" s="60">
        <f>IF(AND(COUNT($A41),'from RC fall'!N$7&gt;0),IFERROR(MATCH($A41,'from RC fall'!N$8:N$25,0),"dnc"),"")</f>
        <v>4</v>
      </c>
      <c r="Q41" s="60">
        <f>IF(AND(COUNT($A41),'from RC fall'!O$7&gt;0),IFERROR(MATCH($A41,'from RC fall'!O$8:O$25,0),"dnc"),"")</f>
        <v>2</v>
      </c>
      <c r="R41" s="60" t="str">
        <f>IF(AND(COUNT($A41),'from RC fall'!P$7&gt;0),IFERROR(MATCH($A41,'from RC fall'!P$8:P$25,0),"dnc"),"")</f>
        <v/>
      </c>
      <c r="S41" s="60">
        <f>IF(AND(COUNT($A41),'from RC fall'!Q$7&gt;0),IFERROR(MATCH($A41,'from RC fall'!Q$8:Q$25,0),"dnc"),"")</f>
        <v>3</v>
      </c>
      <c r="T41" s="60">
        <f>IF(AND(COUNT($A41),'from RC fall'!R$7&gt;0),IFERROR(MATCH($A41,'from RC fall'!R$8:R$25,0),"dnc"),"")</f>
        <v>4</v>
      </c>
      <c r="U41" s="60" t="str">
        <f>IF(AND(COUNT($A41),'from RC fall'!S$7&gt;0),IFERROR(MATCH($A41,'from RC fall'!S$8:S$25,0),"dnc"),"")</f>
        <v/>
      </c>
      <c r="V41" t="str">
        <f t="shared" si="6"/>
        <v>FKA</v>
      </c>
    </row>
    <row r="42" spans="1:29" ht="13.6" thickBot="1">
      <c r="A42" s="87">
        <v>1153</v>
      </c>
      <c r="B42" s="81" t="s">
        <v>254</v>
      </c>
      <c r="C42" s="82" t="s">
        <v>93</v>
      </c>
      <c r="D42" s="60" t="str">
        <f>IF(AND(COUNT($A42),'from RC fall'!B$7&gt;0),IFERROR(MATCH($A42,'from RC fall'!B$8:B$25,0),"dnc"),"")</f>
        <v>dnc</v>
      </c>
      <c r="E42" s="60" t="str">
        <f>IF(AND(COUNT($A42),'from RC fall'!C$7&gt;0),IFERROR(MATCH($A42,'from RC fall'!C$8:C$25,0),"dnc"),"")</f>
        <v/>
      </c>
      <c r="F42" s="60" t="str">
        <f>IF(AND(COUNT($A42),'from RC fall'!D$7&gt;0),IFERROR(MATCH($A42,'from RC fall'!D$8:D$25,0),"dnc"),"")</f>
        <v/>
      </c>
      <c r="G42" s="60">
        <f>IF(AND(COUNT($A42),'from RC fall'!E$7&gt;0),IFERROR(MATCH($A42,'from RC fall'!E$8:E$25,0),"dnc"),"")</f>
        <v>4</v>
      </c>
      <c r="H42" s="60">
        <f>IF(AND(COUNT($A42),'from RC fall'!F$7&gt;0),IFERROR(MATCH($A42,'from RC fall'!F$8:F$25,0),"dnc"),"")</f>
        <v>3</v>
      </c>
      <c r="I42" s="60" t="str">
        <f>IF(AND(COUNT($A42),'from RC fall'!G$7&gt;0),IFERROR(MATCH($A42,'from RC fall'!G$8:G$25,0),"dnc"),"")</f>
        <v/>
      </c>
      <c r="J42" s="60">
        <f>IF(AND(COUNT($A42),'from RC fall'!H$7&gt;0),IFERROR(MATCH($A42,'from RC fall'!H$8:H$25,0),"dnc"),"")</f>
        <v>4</v>
      </c>
      <c r="K42" s="60" t="str">
        <f>IF(AND(COUNT($A42),'from RC fall'!I$7&gt;0),IFERROR(MATCH($A42,'from RC fall'!I$8:I$25,0),"dnc"),"")</f>
        <v/>
      </c>
      <c r="L42" s="60" t="str">
        <f>IF(AND(COUNT($A42),'from RC fall'!J$7&gt;0),IFERROR(MATCH($A42,'from RC fall'!J$8:J$25,0),"dnc"),"")</f>
        <v/>
      </c>
      <c r="M42" s="60">
        <f>IF(AND(COUNT($A42),'from RC fall'!K$7&gt;0),IFERROR(MATCH($A42,'from RC fall'!K$8:K$25,0),"dnc"),"")</f>
        <v>2</v>
      </c>
      <c r="N42" s="60">
        <f>IF(AND(COUNT($A42),'from RC fall'!L$7&gt;0),IFERROR(MATCH($A42,'from RC fall'!L$8:L$25,0),"dnc"),"")</f>
        <v>8</v>
      </c>
      <c r="O42" s="60" t="str">
        <f>IF(AND(COUNT($A42),'from RC fall'!M$7&gt;0),IFERROR(MATCH($A42,'from RC fall'!M$8:M$25,0),"dnc"),"")</f>
        <v/>
      </c>
      <c r="P42" s="60">
        <f>IF(AND(COUNT($A42),'from RC fall'!N$7&gt;0),IFERROR(MATCH($A42,'from RC fall'!N$8:N$25,0),"dnc"),"")</f>
        <v>2</v>
      </c>
      <c r="Q42" s="60">
        <f>IF(AND(COUNT($A42),'from RC fall'!O$7&gt;0),IFERROR(MATCH($A42,'from RC fall'!O$8:O$25,0),"dnc"),"")</f>
        <v>6</v>
      </c>
      <c r="R42" s="60" t="str">
        <f>IF(AND(COUNT($A42),'from RC fall'!P$7&gt;0),IFERROR(MATCH($A42,'from RC fall'!P$8:P$25,0),"dnc"),"")</f>
        <v/>
      </c>
      <c r="S42" s="60">
        <f>IF(AND(COUNT($A42),'from RC fall'!Q$7&gt;0),IFERROR(MATCH($A42,'from RC fall'!Q$8:Q$25,0),"dnc"),"")</f>
        <v>5</v>
      </c>
      <c r="T42" s="60">
        <f>IF(AND(COUNT($A42),'from RC fall'!R$7&gt;0),IFERROR(MATCH($A42,'from RC fall'!R$8:R$25,0),"dnc"),"")</f>
        <v>2</v>
      </c>
      <c r="U42" s="60" t="str">
        <f>IF(AND(COUNT($A42),'from RC fall'!S$7&gt;0),IFERROR(MATCH($A42,'from RC fall'!S$8:S$25,0),"dnc"),"")</f>
        <v/>
      </c>
      <c r="V42" t="str">
        <f t="shared" si="6"/>
        <v>More Gostosa</v>
      </c>
    </row>
    <row r="43" spans="1:29" ht="13.6" thickBot="1">
      <c r="A43" s="101">
        <v>82</v>
      </c>
      <c r="B43" s="101" t="s">
        <v>220</v>
      </c>
      <c r="C43" s="101" t="s">
        <v>257</v>
      </c>
      <c r="D43" s="60" t="str">
        <f>IF(AND(COUNT($A43),'from RC fall'!B$7&gt;0),IFERROR(MATCH($A43,'from RC fall'!B$8:B$25,0),"dnc"),"")</f>
        <v>dnc</v>
      </c>
      <c r="E43" s="60" t="str">
        <f>IF(AND(COUNT($A43),'from RC fall'!C$7&gt;0),IFERROR(MATCH($A43,'from RC fall'!C$8:C$25,0),"dnc"),"")</f>
        <v/>
      </c>
      <c r="F43" s="60" t="str">
        <f>IF(AND(COUNT($A43),'from RC fall'!D$7&gt;0),IFERROR(MATCH($A43,'from RC fall'!D$8:D$25,0),"dnc"),"")</f>
        <v/>
      </c>
      <c r="G43" s="60">
        <f>IF(AND(COUNT($A43),'from RC fall'!E$7&gt;0),IFERROR(MATCH($A43,'from RC fall'!E$8:E$25,0),"dnc"),"")</f>
        <v>3</v>
      </c>
      <c r="H43" s="60">
        <f>IF(AND(COUNT($A43),'from RC fall'!F$7&gt;0),IFERROR(MATCH($A43,'from RC fall'!F$8:F$25,0),"dnc"),"")</f>
        <v>4</v>
      </c>
      <c r="I43" s="60" t="str">
        <f>IF(AND(COUNT($A43),'from RC fall'!G$7&gt;0),IFERROR(MATCH($A43,'from RC fall'!G$8:G$25,0),"dnc"),"")</f>
        <v/>
      </c>
      <c r="J43" s="60">
        <f>IF(AND(COUNT($A43),'from RC fall'!H$7&gt;0),IFERROR(MATCH($A43,'from RC fall'!H$8:H$25,0),"dnc"),"")</f>
        <v>7</v>
      </c>
      <c r="K43" s="60" t="str">
        <f>IF(AND(COUNT($A43),'from RC fall'!I$7&gt;0),IFERROR(MATCH($A43,'from RC fall'!I$8:I$25,0),"dnc"),"")</f>
        <v/>
      </c>
      <c r="L43" s="60" t="str">
        <f>IF(AND(COUNT($A43),'from RC fall'!J$7&gt;0),IFERROR(MATCH($A43,'from RC fall'!J$8:J$25,0),"dnc"),"")</f>
        <v/>
      </c>
      <c r="M43" s="60" t="str">
        <f>IF(AND(COUNT($A43),'from RC fall'!K$7&gt;0),IFERROR(MATCH($A43,'from RC fall'!K$8:K$25,0),"dnc"),"")</f>
        <v>dnc</v>
      </c>
      <c r="N43" s="60" t="str">
        <f>IF(AND(COUNT($A43),'from RC fall'!L$7&gt;0),IFERROR(MATCH($A43,'from RC fall'!L$8:L$25,0),"dnc"),"")</f>
        <v>dnc</v>
      </c>
      <c r="O43" s="60" t="str">
        <f>IF(AND(COUNT($A43),'from RC fall'!M$7&gt;0),IFERROR(MATCH($A43,'from RC fall'!M$8:M$25,0),"dnc"),"")</f>
        <v/>
      </c>
      <c r="P43" s="60" t="str">
        <f>IF(AND(COUNT($A43),'from RC fall'!N$7&gt;0),IFERROR(MATCH($A43,'from RC fall'!N$8:N$25,0),"dnc"),"")</f>
        <v>dnc</v>
      </c>
      <c r="Q43" s="60" t="str">
        <f>IF(AND(COUNT($A43),'from RC fall'!O$7&gt;0),IFERROR(MATCH($A43,'from RC fall'!O$8:O$25,0),"dnc"),"")</f>
        <v>dnc</v>
      </c>
      <c r="R43" s="60" t="str">
        <f>IF(AND(COUNT($A43),'from RC fall'!P$7&gt;0),IFERROR(MATCH($A43,'from RC fall'!P$8:P$25,0),"dnc"),"")</f>
        <v/>
      </c>
      <c r="S43" s="60">
        <f>IF(AND(COUNT($A43),'from RC fall'!Q$7&gt;0),IFERROR(MATCH($A43,'from RC fall'!Q$8:Q$25,0),"dnc"),"")</f>
        <v>10</v>
      </c>
      <c r="T43" s="60">
        <f>IF(AND(COUNT($A43),'from RC fall'!R$7&gt;0),IFERROR(MATCH($A43,'from RC fall'!R$8:R$25,0),"dnc"),"")</f>
        <v>10</v>
      </c>
      <c r="U43" s="60" t="str">
        <f>IF(AND(COUNT($A43),'from RC fall'!S$7&gt;0),IFERROR(MATCH($A43,'from RC fall'!S$8:S$25,0),"dnc"),"")</f>
        <v/>
      </c>
      <c r="V43" t="str">
        <f t="shared" si="6"/>
        <v>Blues Power</v>
      </c>
    </row>
    <row r="44" spans="1:29" ht="13.6" thickBot="1">
      <c r="A44" s="101">
        <v>1325</v>
      </c>
      <c r="B44" s="101" t="s">
        <v>222</v>
      </c>
      <c r="C44" s="101" t="s">
        <v>221</v>
      </c>
      <c r="D44" s="60" t="str">
        <f>IF(AND(COUNT($A44),'from RC fall'!B$7&gt;0),IFERROR(MATCH($A44,'from RC fall'!B$8:B$25,0),"dnc"),"")</f>
        <v>dnc</v>
      </c>
      <c r="E44" s="60" t="str">
        <f>IF(AND(COUNT($A44),'from RC fall'!C$7&gt;0),IFERROR(MATCH($A44,'from RC fall'!C$8:C$25,0),"dnc"),"")</f>
        <v/>
      </c>
      <c r="F44" s="60" t="str">
        <f>IF(AND(COUNT($A44),'from RC fall'!D$7&gt;0),IFERROR(MATCH($A44,'from RC fall'!D$8:D$25,0),"dnc"),"")</f>
        <v/>
      </c>
      <c r="G44" s="60" t="str">
        <f>IF(AND(COUNT($A44),'from RC fall'!E$7&gt;0),IFERROR(MATCH($A44,'from RC fall'!E$8:E$25,0),"dnc"),"")</f>
        <v>dnc</v>
      </c>
      <c r="H44" s="60" t="str">
        <f>IF(AND(COUNT($A44),'from RC fall'!F$7&gt;0),IFERROR(MATCH($A44,'from RC fall'!F$8:F$25,0),"dnc"),"")</f>
        <v>dnc</v>
      </c>
      <c r="I44" s="60" t="str">
        <f>IF(AND(COUNT($A44),'from RC fall'!G$7&gt;0),IFERROR(MATCH($A44,'from RC fall'!G$8:G$25,0),"dnc"),"")</f>
        <v/>
      </c>
      <c r="J44" s="60" t="str">
        <f>IF(AND(COUNT($A44),'from RC fall'!H$7&gt;0),IFERROR(MATCH($A44,'from RC fall'!H$8:H$25,0),"dnc"),"")</f>
        <v>dnc</v>
      </c>
      <c r="K44" s="60" t="str">
        <f>IF(AND(COUNT($A44),'from RC fall'!I$7&gt;0),IFERROR(MATCH($A44,'from RC fall'!I$8:I$25,0),"dnc"),"")</f>
        <v/>
      </c>
      <c r="L44" s="60" t="str">
        <f>IF(AND(COUNT($A44),'from RC fall'!J$7&gt;0),IFERROR(MATCH($A44,'from RC fall'!J$8:J$25,0),"dnc"),"")</f>
        <v/>
      </c>
      <c r="M44" s="60" t="str">
        <f>IF(AND(COUNT($A44),'from RC fall'!K$7&gt;0),IFERROR(MATCH($A44,'from RC fall'!K$8:K$25,0),"dnc"),"")</f>
        <v>dnc</v>
      </c>
      <c r="N44" s="60" t="str">
        <f>IF(AND(COUNT($A44),'from RC fall'!L$7&gt;0),IFERROR(MATCH($A44,'from RC fall'!L$8:L$25,0),"dnc"),"")</f>
        <v>dnc</v>
      </c>
      <c r="O44" s="60" t="str">
        <f>IF(AND(COUNT($A44),'from RC fall'!M$7&gt;0),IFERROR(MATCH($A44,'from RC fall'!M$8:M$25,0),"dnc"),"")</f>
        <v/>
      </c>
      <c r="P44" s="60" t="str">
        <f>IF(AND(COUNT($A44),'from RC fall'!N$7&gt;0),IFERROR(MATCH($A44,'from RC fall'!N$8:N$25,0),"dnc"),"")</f>
        <v>dnc</v>
      </c>
      <c r="Q44" s="60" t="str">
        <f>IF(AND(COUNT($A44),'from RC fall'!O$7&gt;0),IFERROR(MATCH($A44,'from RC fall'!O$8:O$25,0),"dnc"),"")</f>
        <v>dnc</v>
      </c>
      <c r="R44" s="60" t="str">
        <f>IF(AND(COUNT($A44),'from RC fall'!P$7&gt;0),IFERROR(MATCH($A44,'from RC fall'!P$8:P$25,0),"dnc"),"")</f>
        <v/>
      </c>
      <c r="S44" s="60" t="str">
        <f>IF(AND(COUNT($A44),'from RC fall'!Q$7&gt;0),IFERROR(MATCH($A44,'from RC fall'!Q$8:Q$25,0),"dnc"),"")</f>
        <v>dnc</v>
      </c>
      <c r="T44" s="60" t="str">
        <f>IF(AND(COUNT($A44),'from RC fall'!R$7&gt;0),IFERROR(MATCH($A44,'from RC fall'!R$8:R$25,0),"dnc"),"")</f>
        <v>dnc</v>
      </c>
      <c r="U44" s="60" t="str">
        <f>IF(AND(COUNT($A44),'from RC fall'!S$7&gt;0),IFERROR(MATCH($A44,'from RC fall'!S$8:S$25,0),"dnc"),"")</f>
        <v/>
      </c>
      <c r="V44" t="str">
        <f t="shared" si="6"/>
        <v>Bad Dog</v>
      </c>
    </row>
    <row r="45" spans="1:29" ht="13.6" thickBot="1">
      <c r="A45" s="93">
        <v>175</v>
      </c>
      <c r="B45" s="94" t="s">
        <v>10</v>
      </c>
      <c r="C45" s="95" t="s">
        <v>41</v>
      </c>
      <c r="D45" s="60" t="str">
        <f>IF(AND(COUNT($A45),'from RC fall'!B$7&gt;0),IFERROR(MATCH($A45,'from RC fall'!B$8:B$25,0),"dnc"),"")</f>
        <v>dnc</v>
      </c>
      <c r="E45" s="60" t="str">
        <f>IF(AND(COUNT($A45),'from RC fall'!C$7&gt;0),IFERROR(MATCH($A45,'from RC fall'!C$8:C$25,0),"dnc"),"")</f>
        <v/>
      </c>
      <c r="F45" s="60" t="str">
        <f>IF(AND(COUNT($A45),'from RC fall'!D$7&gt;0),IFERROR(MATCH($A45,'from RC fall'!D$8:D$25,0),"dnc"),"")</f>
        <v/>
      </c>
      <c r="G45" s="60">
        <f>IF(AND(COUNT($A45),'from RC fall'!E$7&gt;0),IFERROR(MATCH($A45,'from RC fall'!E$8:E$25,0),"dnc"),"")</f>
        <v>9</v>
      </c>
      <c r="H45" s="60">
        <f>IF(AND(COUNT($A45),'from RC fall'!F$7&gt;0),IFERROR(MATCH($A45,'from RC fall'!F$8:F$25,0),"dnc"),"")</f>
        <v>9</v>
      </c>
      <c r="I45" s="60" t="str">
        <f>IF(AND(COUNT($A45),'from RC fall'!G$7&gt;0),IFERROR(MATCH($A45,'from RC fall'!G$8:G$25,0),"dnc"),"")</f>
        <v/>
      </c>
      <c r="J45" s="60" t="str">
        <f>IF(AND(COUNT($A45),'from RC fall'!H$7&gt;0),IFERROR(MATCH($A45,'from RC fall'!H$8:H$25,0),"dnc"),"")</f>
        <v>dnc</v>
      </c>
      <c r="K45" s="60" t="str">
        <f>IF(AND(COUNT($A45),'from RC fall'!I$7&gt;0),IFERROR(MATCH($A45,'from RC fall'!I$8:I$25,0),"dnc"),"")</f>
        <v/>
      </c>
      <c r="L45" s="60" t="str">
        <f>IF(AND(COUNT($A45),'from RC fall'!J$7&gt;0),IFERROR(MATCH($A45,'from RC fall'!J$8:J$25,0),"dnc"),"")</f>
        <v/>
      </c>
      <c r="M45" s="60">
        <f>IF(AND(COUNT($A45),'from RC fall'!K$7&gt;0),IFERROR(MATCH($A45,'from RC fall'!K$8:K$25,0),"dnc"),"")</f>
        <v>11</v>
      </c>
      <c r="N45" s="60">
        <f>IF(AND(COUNT($A45),'from RC fall'!L$7&gt;0),IFERROR(MATCH($A45,'from RC fall'!L$8:L$25,0),"dnc"),"")</f>
        <v>11</v>
      </c>
      <c r="O45" s="60" t="str">
        <f>IF(AND(COUNT($A45),'from RC fall'!M$7&gt;0),IFERROR(MATCH($A45,'from RC fall'!M$8:M$25,0),"dnc"),"")</f>
        <v/>
      </c>
      <c r="P45" s="60">
        <f>IF(AND(COUNT($A45),'from RC fall'!N$7&gt;0),IFERROR(MATCH($A45,'from RC fall'!N$8:N$25,0),"dnc"),"")</f>
        <v>9</v>
      </c>
      <c r="Q45" s="60">
        <f>IF(AND(COUNT($A45),'from RC fall'!O$7&gt;0),IFERROR(MATCH($A45,'from RC fall'!O$8:O$25,0),"dnc"),"")</f>
        <v>9</v>
      </c>
      <c r="R45" s="60" t="str">
        <f>IF(AND(COUNT($A45),'from RC fall'!P$7&gt;0),IFERROR(MATCH($A45,'from RC fall'!P$8:P$25,0),"dnc"),"")</f>
        <v/>
      </c>
      <c r="S45" s="60">
        <f>IF(AND(COUNT($A45),'from RC fall'!Q$7&gt;0),IFERROR(MATCH($A45,'from RC fall'!Q$8:Q$25,0),"dnc"),"")</f>
        <v>11</v>
      </c>
      <c r="T45" s="60">
        <f>IF(AND(COUNT($A45),'from RC fall'!R$7&gt;0),IFERROR(MATCH($A45,'from RC fall'!R$8:R$25,0),"dnc"),"")</f>
        <v>6</v>
      </c>
      <c r="U45" s="60" t="str">
        <f>IF(AND(COUNT($A45),'from RC fall'!S$7&gt;0),IFERROR(MATCH($A45,'from RC fall'!S$8:S$25,0),"dnc"),"")</f>
        <v/>
      </c>
      <c r="V45" t="str">
        <f t="shared" si="6"/>
        <v>Over the Edge</v>
      </c>
    </row>
    <row r="46" spans="1:29" ht="13.6" thickBot="1">
      <c r="A46" s="93">
        <v>249</v>
      </c>
      <c r="B46" s="94" t="s">
        <v>0</v>
      </c>
      <c r="C46" s="95" t="s">
        <v>39</v>
      </c>
      <c r="D46" s="60" t="str">
        <f>IF(AND(COUNT($A46),'from RC fall'!B$7&gt;0),IFERROR(MATCH($A46,'from RC fall'!B$8:B$25,0),"dnc"),"")</f>
        <v>dnc</v>
      </c>
      <c r="E46" s="60" t="str">
        <f>IF(AND(COUNT($A46),'from RC fall'!C$7&gt;0),IFERROR(MATCH($A46,'from RC fall'!C$8:C$25,0),"dnc"),"")</f>
        <v/>
      </c>
      <c r="F46" s="60" t="str">
        <f>IF(AND(COUNT($A46),'from RC fall'!D$7&gt;0),IFERROR(MATCH($A46,'from RC fall'!D$8:D$25,0),"dnc"),"")</f>
        <v/>
      </c>
      <c r="G46" s="60" t="str">
        <f>IF(AND(COUNT($A46),'from RC fall'!E$7&gt;0),IFERROR(MATCH($A46,'from RC fall'!E$8:E$25,0),"dnc"),"")</f>
        <v>dnc</v>
      </c>
      <c r="H46" s="60" t="str">
        <f>IF(AND(COUNT($A46),'from RC fall'!F$7&gt;0),IFERROR(MATCH($A46,'from RC fall'!F$8:F$25,0),"dnc"),"")</f>
        <v>dnc</v>
      </c>
      <c r="I46" s="60" t="str">
        <f>IF(AND(COUNT($A46),'from RC fall'!G$7&gt;0),IFERROR(MATCH($A46,'from RC fall'!G$8:G$25,0),"dnc"),"")</f>
        <v/>
      </c>
      <c r="J46" s="60">
        <f>IF(AND(COUNT($A46),'from RC fall'!H$7&gt;0),IFERROR(MATCH($A46,'from RC fall'!H$8:H$25,0),"dnc"),"")</f>
        <v>8</v>
      </c>
      <c r="K46" s="60" t="str">
        <f>IF(AND(COUNT($A46),'from RC fall'!I$7&gt;0),IFERROR(MATCH($A46,'from RC fall'!I$8:I$25,0),"dnc"),"")</f>
        <v/>
      </c>
      <c r="L46" s="60" t="str">
        <f>IF(AND(COUNT($A46),'from RC fall'!J$7&gt;0),IFERROR(MATCH($A46,'from RC fall'!J$8:J$25,0),"dnc"),"")</f>
        <v/>
      </c>
      <c r="M46" s="60">
        <f>IF(AND(COUNT($A46),'from RC fall'!K$7&gt;0),IFERROR(MATCH($A46,'from RC fall'!K$8:K$25,0),"dnc"),"")</f>
        <v>10</v>
      </c>
      <c r="N46" s="60">
        <f>IF(AND(COUNT($A46),'from RC fall'!L$7&gt;0),IFERROR(MATCH($A46,'from RC fall'!L$8:L$25,0),"dnc"),"")</f>
        <v>10</v>
      </c>
      <c r="O46" s="60" t="str">
        <f>IF(AND(COUNT($A46),'from RC fall'!M$7&gt;0),IFERROR(MATCH($A46,'from RC fall'!M$8:M$25,0),"dnc"),"")</f>
        <v/>
      </c>
      <c r="P46" s="60">
        <f>IF(AND(COUNT($A46),'from RC fall'!N$7&gt;0),IFERROR(MATCH($A46,'from RC fall'!N$8:N$25,0),"dnc"),"")</f>
        <v>11</v>
      </c>
      <c r="Q46" s="60">
        <f>IF(AND(COUNT($A46),'from RC fall'!O$7&gt;0),IFERROR(MATCH($A46,'from RC fall'!O$8:O$25,0),"dnc"),"")</f>
        <v>10</v>
      </c>
      <c r="R46" s="60" t="str">
        <f>IF(AND(COUNT($A46),'from RC fall'!P$7&gt;0),IFERROR(MATCH($A46,'from RC fall'!P$8:P$25,0),"dnc"),"")</f>
        <v/>
      </c>
      <c r="S46" s="60">
        <f>IF(AND(COUNT($A46),'from RC fall'!Q$7&gt;0),IFERROR(MATCH($A46,'from RC fall'!Q$8:Q$25,0),"dnc"),"")</f>
        <v>12</v>
      </c>
      <c r="T46" s="60">
        <f>IF(AND(COUNT($A46),'from RC fall'!R$7&gt;0),IFERROR(MATCH($A46,'from RC fall'!R$8:R$25,0),"dnc"),"")</f>
        <v>5</v>
      </c>
      <c r="U46" s="60" t="str">
        <f>IF(AND(COUNT($A46),'from RC fall'!S$7&gt;0),IFERROR(MATCH($A46,'from RC fall'!S$8:S$25,0),"dnc"),"")</f>
        <v/>
      </c>
      <c r="V46" t="str">
        <f t="shared" si="6"/>
        <v>Dolce</v>
      </c>
    </row>
    <row r="47" spans="1:29" ht="13.6" thickBot="1">
      <c r="A47" s="93"/>
      <c r="B47" s="94"/>
      <c r="C47" s="95"/>
      <c r="D47" s="60" t="str">
        <f>IF(AND(COUNT($A47),'from RC fall'!B$7&gt;0),IFERROR(MATCH($A47,'from RC fall'!B$8:B$25,0),"dnc"),"")</f>
        <v/>
      </c>
      <c r="E47" s="60" t="str">
        <f>IF(AND(COUNT($A47),'from RC fall'!C$7&gt;0),IFERROR(MATCH($A47,'from RC fall'!C$8:C$25,0),"dnc"),"")</f>
        <v/>
      </c>
      <c r="F47" s="60" t="str">
        <f>IF(AND(COUNT($A47),'from RC fall'!D$7&gt;0),IFERROR(MATCH($A47,'from RC fall'!D$8:D$25,0),"dnc"),"")</f>
        <v/>
      </c>
      <c r="G47" s="60" t="str">
        <f>IF(AND(COUNT($A47),'from RC fall'!E$7&gt;0),IFERROR(MATCH($A47,'from RC fall'!E$8:E$25,0),"dnc"),"")</f>
        <v/>
      </c>
      <c r="H47" s="60" t="str">
        <f>IF(AND(COUNT($A47),'from RC fall'!F$7&gt;0),IFERROR(MATCH($A47,'from RC fall'!F$8:F$25,0),"dnc"),"")</f>
        <v/>
      </c>
      <c r="I47" s="60" t="str">
        <f>IF(AND(COUNT($A47),'from RC fall'!G$7&gt;0),IFERROR(MATCH($A47,'from RC fall'!G$8:G$25,0),"dnc"),"")</f>
        <v/>
      </c>
      <c r="J47" s="60" t="str">
        <f>IF(AND(COUNT($A47),'from RC fall'!H$7&gt;0),IFERROR(MATCH($A47,'from RC fall'!H$8:H$25,0),"dnc"),"")</f>
        <v/>
      </c>
      <c r="K47" s="60" t="str">
        <f>IF(AND(COUNT($A47),'from RC fall'!I$7&gt;0),IFERROR(MATCH($A47,'from RC fall'!I$8:I$25,0),"dnc"),"")</f>
        <v/>
      </c>
      <c r="L47" s="60" t="str">
        <f>IF(AND(COUNT($A47),'from RC fall'!J$7&gt;0),IFERROR(MATCH($A47,'from RC fall'!J$8:J$25,0),"dnc"),"")</f>
        <v/>
      </c>
      <c r="M47" s="60" t="str">
        <f>IF(AND(COUNT($A47),'from RC fall'!K$7&gt;0),IFERROR(MATCH($A47,'from RC fall'!K$8:K$25,0),"dnc"),"")</f>
        <v/>
      </c>
      <c r="N47" s="60" t="str">
        <f>IF(AND(COUNT($A47),'from RC fall'!L$7&gt;0),IFERROR(MATCH($A47,'from RC fall'!L$8:L$25,0),"dnc"),"")</f>
        <v/>
      </c>
      <c r="O47" s="60" t="str">
        <f>IF(AND(COUNT($A47),'from RC fall'!M$7&gt;0),IFERROR(MATCH($A47,'from RC fall'!M$8:M$25,0),"dnc"),"")</f>
        <v/>
      </c>
      <c r="P47" s="60" t="str">
        <f>IF(AND(COUNT($A47),'from RC fall'!N$7&gt;0),IFERROR(MATCH($A47,'from RC fall'!N$8:N$25,0),"dnc"),"")</f>
        <v/>
      </c>
      <c r="Q47" s="60" t="str">
        <f>IF(AND(COUNT($A47),'from RC fall'!O$7&gt;0),IFERROR(MATCH($A47,'from RC fall'!O$8:O$25,0),"dnc"),"")</f>
        <v/>
      </c>
      <c r="R47" s="60" t="str">
        <f>IF(AND(COUNT($A47),'from RC fall'!P$7&gt;0),IFERROR(MATCH($A47,'from RC fall'!P$8:P$25,0),"dnc"),"")</f>
        <v/>
      </c>
      <c r="S47" s="60" t="str">
        <f>IF(AND(COUNT($A47),'from RC fall'!Q$7&gt;0),IFERROR(MATCH($A47,'from RC fall'!Q$8:Q$25,0),"dnc"),"")</f>
        <v/>
      </c>
      <c r="T47" s="60" t="str">
        <f>IF(AND(COUNT($A47),'from RC fall'!R$7&gt;0),IFERROR(MATCH($A47,'from RC fall'!R$8:R$25,0),"dnc"),"")</f>
        <v/>
      </c>
      <c r="U47" s="60" t="str">
        <f>IF(AND(COUNT($A47),'from RC fall'!S$7&gt;0),IFERROR(MATCH($A47,'from RC fall'!S$8:S$25,0),"dnc"),"")</f>
        <v/>
      </c>
      <c r="V47" t="str">
        <f t="shared" si="6"/>
        <v/>
      </c>
    </row>
    <row r="48" spans="1:29" ht="13.6" thickBot="1">
      <c r="A48" s="87"/>
      <c r="B48" s="81"/>
      <c r="C48" s="82"/>
      <c r="D48" s="60" t="str">
        <f>IF(AND(COUNT($A48),'from RC fall'!B$7&gt;0),IFERROR(MATCH($A48,'from RC fall'!B$8:B$25,0),"dnc"),"")</f>
        <v/>
      </c>
      <c r="E48" s="60" t="str">
        <f>IF(AND(COUNT($A48),'from RC fall'!C$7&gt;0),IFERROR(MATCH($A48,'from RC fall'!C$8:C$25,0),"dnc"),"")</f>
        <v/>
      </c>
      <c r="F48" s="60" t="str">
        <f>IF(AND(COUNT($A48),'from RC fall'!D$7&gt;0),IFERROR(MATCH($A48,'from RC fall'!D$8:D$25,0),"dnc"),"")</f>
        <v/>
      </c>
      <c r="G48" s="60" t="str">
        <f>IF(AND(COUNT($A48),'from RC fall'!E$7&gt;0),IFERROR(MATCH($A48,'from RC fall'!E$8:E$25,0),"dnc"),"")</f>
        <v/>
      </c>
      <c r="H48" s="60" t="str">
        <f>IF(AND(COUNT($A48),'from RC fall'!F$7&gt;0),IFERROR(MATCH($A48,'from RC fall'!F$8:F$25,0),"dnc"),"")</f>
        <v/>
      </c>
      <c r="I48" s="60" t="str">
        <f>IF(AND(COUNT($A48),'from RC fall'!G$7&gt;0),IFERROR(MATCH($A48,'from RC fall'!G$8:G$25,0),"dnc"),"")</f>
        <v/>
      </c>
      <c r="J48" s="60" t="str">
        <f>IF(AND(COUNT($A48),'from RC fall'!H$7&gt;0),IFERROR(MATCH($A48,'from RC fall'!H$8:H$25,0),"dnc"),"")</f>
        <v/>
      </c>
      <c r="K48" s="60" t="str">
        <f>IF(AND(COUNT($A48),'from RC fall'!I$7&gt;0),IFERROR(MATCH($A48,'from RC fall'!I$8:I$25,0),"dnc"),"")</f>
        <v/>
      </c>
      <c r="L48" s="60" t="str">
        <f>IF(AND(COUNT($A48),'from RC fall'!J$7&gt;0),IFERROR(MATCH($A48,'from RC fall'!J$8:J$25,0),"dnc"),"")</f>
        <v/>
      </c>
      <c r="M48" s="60" t="str">
        <f>IF(AND(COUNT($A48),'from RC fall'!K$7&gt;0),IFERROR(MATCH($A48,'from RC fall'!K$8:K$25,0),"dnc"),"")</f>
        <v/>
      </c>
      <c r="N48" s="60" t="str">
        <f>IF(AND(COUNT($A48),'from RC fall'!L$7&gt;0),IFERROR(MATCH($A48,'from RC fall'!L$8:L$25,0),"dnc"),"")</f>
        <v/>
      </c>
      <c r="O48" s="60" t="str">
        <f>IF(AND(COUNT($A48),'from RC fall'!M$7&gt;0),IFERROR(MATCH($A48,'from RC fall'!M$8:M$25,0),"dnc"),"")</f>
        <v/>
      </c>
      <c r="P48" s="60" t="str">
        <f>IF(AND(COUNT($A48),'from RC fall'!N$7&gt;0),IFERROR(MATCH($A48,'from RC fall'!N$8:N$25,0),"dnc"),"")</f>
        <v/>
      </c>
      <c r="Q48" s="60" t="str">
        <f>IF(AND(COUNT($A48),'from RC fall'!O$7&gt;0),IFERROR(MATCH($A48,'from RC fall'!O$8:O$25,0),"dnc"),"")</f>
        <v/>
      </c>
      <c r="R48" s="60" t="str">
        <f>IF(AND(COUNT($A48),'from RC fall'!P$7&gt;0),IFERROR(MATCH($A48,'from RC fall'!P$8:P$25,0),"dnc"),"")</f>
        <v/>
      </c>
      <c r="S48" s="60" t="str">
        <f>IF(AND(COUNT($A48),'from RC fall'!Q$7&gt;0),IFERROR(MATCH($A48,'from RC fall'!Q$8:Q$25,0),"dnc"),"")</f>
        <v/>
      </c>
      <c r="T48" s="60" t="str">
        <f>IF(AND(COUNT($A48),'from RC fall'!R$7&gt;0),IFERROR(MATCH($A48,'from RC fall'!R$8:R$25,0),"dnc"),"")</f>
        <v/>
      </c>
      <c r="U48" s="60" t="str">
        <f>IF(AND(COUNT($A48),'from RC fall'!S$7&gt;0),IFERROR(MATCH($A48,'from RC fall'!S$8:S$25,0),"dnc"),"")</f>
        <v/>
      </c>
      <c r="V48" t="str">
        <f t="shared" si="6"/>
        <v/>
      </c>
    </row>
    <row r="49" spans="1:49" ht="13.6" thickBot="1">
      <c r="A49" s="87"/>
      <c r="B49" s="81"/>
      <c r="C49" s="82"/>
      <c r="D49" s="60" t="str">
        <f>IF(AND(COUNT($A49),'from RC fall'!B$7&gt;0),IFERROR(MATCH($A49,'from RC fall'!B$8:B$25,0),"dnc"),"")</f>
        <v/>
      </c>
      <c r="E49" s="60" t="str">
        <f>IF(AND(COUNT($A49),'from RC fall'!C$7&gt;0),IFERROR(MATCH($A49,'from RC fall'!C$8:C$25,0),"dnc"),"")</f>
        <v/>
      </c>
      <c r="F49" s="60" t="str">
        <f>IF(AND(COUNT($A49),'from RC fall'!D$7&gt;0),IFERROR(MATCH($A49,'from RC fall'!D$8:D$25,0),"dnc"),"")</f>
        <v/>
      </c>
      <c r="G49" s="60" t="str">
        <f>IF(AND(COUNT($A49),'from RC fall'!E$7&gt;0),IFERROR(MATCH($A49,'from RC fall'!E$8:E$25,0),"dnc"),"")</f>
        <v/>
      </c>
      <c r="H49" s="60" t="str">
        <f>IF(AND(COUNT($A49),'from RC fall'!F$7&gt;0),IFERROR(MATCH($A49,'from RC fall'!F$8:F$25,0),"dnc"),"")</f>
        <v/>
      </c>
      <c r="I49" s="60" t="str">
        <f>IF(AND(COUNT($A49),'from RC fall'!G$7&gt;0),IFERROR(MATCH($A49,'from RC fall'!G$8:G$25,0),"dnc"),"")</f>
        <v/>
      </c>
      <c r="J49" s="60" t="str">
        <f>IF(AND(COUNT($A49),'from RC fall'!H$7&gt;0),IFERROR(MATCH($A49,'from RC fall'!H$8:H$25,0),"dnc"),"")</f>
        <v/>
      </c>
      <c r="K49" s="60" t="str">
        <f>IF(AND(COUNT($A49),'from RC fall'!I$7&gt;0),IFERROR(MATCH($A49,'from RC fall'!I$8:I$25,0),"dnc"),"")</f>
        <v/>
      </c>
      <c r="L49" s="60" t="str">
        <f>IF(AND(COUNT($A49),'from RC fall'!J$7&gt;0),IFERROR(MATCH($A49,'from RC fall'!J$8:J$25,0),"dnc"),"")</f>
        <v/>
      </c>
      <c r="M49" s="60" t="str">
        <f>IF(AND(COUNT($A49),'from RC fall'!K$7&gt;0),IFERROR(MATCH($A49,'from RC fall'!K$8:K$25,0),"dnc"),"")</f>
        <v/>
      </c>
      <c r="N49" s="60" t="str">
        <f>IF(AND(COUNT($A49),'from RC fall'!L$7&gt;0),IFERROR(MATCH($A49,'from RC fall'!L$8:L$25,0),"dnc"),"")</f>
        <v/>
      </c>
      <c r="O49" s="60" t="str">
        <f>IF(AND(COUNT($A49),'from RC fall'!M$7&gt;0),IFERROR(MATCH($A49,'from RC fall'!M$8:M$25,0),"dnc"),"")</f>
        <v/>
      </c>
      <c r="P49" s="60" t="str">
        <f>IF(AND(COUNT($A49),'from RC fall'!N$7&gt;0),IFERROR(MATCH($A49,'from RC fall'!N$8:N$25,0),"dnc"),"")</f>
        <v/>
      </c>
      <c r="Q49" s="60" t="str">
        <f>IF(AND(COUNT($A49),'from RC fall'!O$7&gt;0),IFERROR(MATCH($A49,'from RC fall'!O$8:O$25,0),"dnc"),"")</f>
        <v/>
      </c>
      <c r="R49" s="60" t="str">
        <f>IF(AND(COUNT($A49),'from RC fall'!P$7&gt;0),IFERROR(MATCH($A49,'from RC fall'!P$8:P$25,0),"dnc"),"")</f>
        <v/>
      </c>
      <c r="S49" s="60" t="str">
        <f>IF(AND(COUNT($A49),'from RC fall'!Q$7&gt;0),IFERROR(MATCH($A49,'from RC fall'!Q$8:Q$25,0),"dnc"),"")</f>
        <v/>
      </c>
      <c r="T49" s="60" t="str">
        <f>IF(AND(COUNT($A49),'from RC fall'!R$7&gt;0),IFERROR(MATCH($A49,'from RC fall'!R$8:R$25,0),"dnc"),"")</f>
        <v/>
      </c>
      <c r="U49" s="60" t="str">
        <f>IF(AND(COUNT($A49),'from RC fall'!S$7&gt;0),IFERROR(MATCH($A49,'from RC fall'!S$8:S$25,0),"dnc"),"")</f>
        <v/>
      </c>
      <c r="V49" t="str">
        <f t="shared" si="6"/>
        <v/>
      </c>
    </row>
    <row r="50" spans="1:49" ht="13.6" thickBot="1">
      <c r="A50" s="88"/>
      <c r="B50" s="89"/>
      <c r="C50" s="90"/>
      <c r="D50" s="60" t="str">
        <f>IF(AND(COUNT($A50),'from RC fall'!B$7&gt;0),IFERROR(MATCH($A50,'from RC fall'!B$8:B$25,0),"dnc"),"")</f>
        <v/>
      </c>
      <c r="E50" s="60" t="str">
        <f>IF(AND(COUNT($A50),'from RC fall'!C$7&gt;0),IFERROR(MATCH($A50,'from RC fall'!C$8:C$25,0),"dnc"),"")</f>
        <v/>
      </c>
      <c r="F50" s="60" t="str">
        <f>IF(AND(COUNT($A50),'from RC fall'!D$7&gt;0),IFERROR(MATCH($A50,'from RC fall'!D$8:D$25,0),"dnc"),"")</f>
        <v/>
      </c>
      <c r="G50" s="60" t="str">
        <f>IF(AND(COUNT($A50),'from RC fall'!E$7&gt;0),IFERROR(MATCH($A50,'from RC fall'!E$8:E$25,0),"dnc"),"")</f>
        <v/>
      </c>
      <c r="H50" s="60" t="str">
        <f>IF(AND(COUNT($A50),'from RC fall'!F$7&gt;0),IFERROR(MATCH($A50,'from RC fall'!F$8:F$25,0),"dnc"),"")</f>
        <v/>
      </c>
      <c r="I50" s="60" t="str">
        <f>IF(AND(COUNT($A50),'from RC fall'!G$7&gt;0),IFERROR(MATCH($A50,'from RC fall'!G$8:G$25,0),"dnc"),"")</f>
        <v/>
      </c>
      <c r="J50" s="60" t="str">
        <f>IF(AND(COUNT($A50),'from RC fall'!H$7&gt;0),IFERROR(MATCH($A50,'from RC fall'!H$8:H$25,0),"dnc"),"")</f>
        <v/>
      </c>
      <c r="K50" s="60" t="str">
        <f>IF(AND(COUNT($A50),'from RC fall'!I$7&gt;0),IFERROR(MATCH($A50,'from RC fall'!I$8:I$25,0),"dnc"),"")</f>
        <v/>
      </c>
      <c r="L50" s="60" t="str">
        <f>IF(AND(COUNT($A50),'from RC fall'!J$7&gt;0),IFERROR(MATCH($A50,'from RC fall'!J$8:J$25,0),"dnc"),"")</f>
        <v/>
      </c>
      <c r="M50" s="60" t="str">
        <f>IF(AND(COUNT($A50),'from RC fall'!K$7&gt;0),IFERROR(MATCH($A50,'from RC fall'!K$8:K$25,0),"dnc"),"")</f>
        <v/>
      </c>
      <c r="N50" s="60" t="str">
        <f>IF(AND(COUNT($A50),'from RC fall'!L$7&gt;0),IFERROR(MATCH($A50,'from RC fall'!L$8:L$25,0),"dnc"),"")</f>
        <v/>
      </c>
      <c r="O50" s="60" t="str">
        <f>IF(AND(COUNT($A50),'from RC fall'!M$7&gt;0),IFERROR(MATCH($A50,'from RC fall'!M$8:M$25,0),"dnc"),"")</f>
        <v/>
      </c>
      <c r="P50" s="60" t="str">
        <f>IF(AND(COUNT($A50),'from RC fall'!N$7&gt;0),IFERROR(MATCH($A50,'from RC fall'!N$8:N$25,0),"dnc"),"")</f>
        <v/>
      </c>
      <c r="Q50" s="60" t="str">
        <f>IF(AND(COUNT($A50),'from RC fall'!O$7&gt;0),IFERROR(MATCH($A50,'from RC fall'!O$8:O$25,0),"dnc"),"")</f>
        <v/>
      </c>
      <c r="R50" s="60" t="str">
        <f>IF(AND(COUNT($A50),'from RC fall'!P$7&gt;0),IFERROR(MATCH($A50,'from RC fall'!P$8:P$25,0),"dnc"),"")</f>
        <v/>
      </c>
      <c r="S50" s="60" t="str">
        <f>IF(AND(COUNT($A50),'from RC fall'!Q$7&gt;0),IFERROR(MATCH($A50,'from RC fall'!Q$8:Q$25,0),"dnc"),"")</f>
        <v/>
      </c>
      <c r="T50" s="60" t="str">
        <f>IF(AND(COUNT($A50),'from RC fall'!R$7&gt;0),IFERROR(MATCH($A50,'from RC fall'!R$8:R$25,0),"dnc"),"")</f>
        <v/>
      </c>
      <c r="U50" s="60" t="str">
        <f>IF(AND(COUNT($A50),'from RC fall'!S$7&gt;0),IFERROR(MATCH($A50,'from RC fall'!S$8:S$25,0),"dnc"),"")</f>
        <v/>
      </c>
      <c r="V50" t="str">
        <f t="shared" si="6"/>
        <v/>
      </c>
    </row>
    <row r="51" spans="1:49" ht="13.6" thickBot="1">
      <c r="A51" s="87"/>
      <c r="B51" s="81"/>
      <c r="C51" s="82"/>
      <c r="D51" s="60" t="str">
        <f>IF(AND(COUNT($A51),'from RC fall'!B$7&gt;0),IFERROR(MATCH($A51,'from RC fall'!B$8:B$25,0),"dnc"),"")</f>
        <v/>
      </c>
      <c r="E51" s="60" t="str">
        <f>IF(AND(COUNT($A51),'from RC fall'!C$7&gt;0),IFERROR(MATCH($A51,'from RC fall'!C$8:C$25,0),"dnc"),"")</f>
        <v/>
      </c>
      <c r="F51" s="60" t="str">
        <f>IF(AND(COUNT($A51),'from RC fall'!D$7&gt;0),IFERROR(MATCH($A51,'from RC fall'!D$8:D$25,0),"dnc"),"")</f>
        <v/>
      </c>
      <c r="G51" s="60" t="str">
        <f>IF(AND(COUNT($A51),'from RC fall'!E$7&gt;0),IFERROR(MATCH($A51,'from RC fall'!E$8:E$25,0),"dnc"),"")</f>
        <v/>
      </c>
      <c r="H51" s="60" t="str">
        <f>IF(AND(COUNT($A51),'from RC fall'!F$7&gt;0),IFERROR(MATCH($A51,'from RC fall'!F$8:F$25,0),"dnc"),"")</f>
        <v/>
      </c>
      <c r="I51" s="60" t="str">
        <f>IF(AND(COUNT($A51),'from RC fall'!G$7&gt;0),IFERROR(MATCH($A51,'from RC fall'!G$8:G$25,0),"dnc"),"")</f>
        <v/>
      </c>
      <c r="J51" s="60" t="str">
        <f>IF(AND(COUNT($A51),'from RC fall'!H$7&gt;0),IFERROR(MATCH($A51,'from RC fall'!H$8:H$25,0),"dnc"),"")</f>
        <v/>
      </c>
      <c r="K51" s="60" t="str">
        <f>IF(AND(COUNT($A51),'from RC fall'!I$7&gt;0),IFERROR(MATCH($A51,'from RC fall'!I$8:I$25,0),"dnc"),"")</f>
        <v/>
      </c>
      <c r="L51" s="60" t="str">
        <f>IF(AND(COUNT($A51),'from RC fall'!J$7&gt;0),IFERROR(MATCH($A51,'from RC fall'!J$8:J$25,0),"dnc"),"")</f>
        <v/>
      </c>
      <c r="M51" s="60" t="str">
        <f>IF(AND(COUNT($A51),'from RC fall'!K$7&gt;0),IFERROR(MATCH($A51,'from RC fall'!K$8:K$25,0),"dnc"),"")</f>
        <v/>
      </c>
      <c r="N51" s="60" t="str">
        <f>IF(AND(COUNT($A51),'from RC fall'!L$7&gt;0),IFERROR(MATCH($A51,'from RC fall'!L$8:L$25,0),"dnc"),"")</f>
        <v/>
      </c>
      <c r="O51" s="60" t="str">
        <f>IF(AND(COUNT($A51),'from RC fall'!M$7&gt;0),IFERROR(MATCH($A51,'from RC fall'!M$8:M$25,0),"dnc"),"")</f>
        <v/>
      </c>
      <c r="P51" s="60" t="str">
        <f>IF(AND(COUNT($A51),'from RC fall'!N$7&gt;0),IFERROR(MATCH($A51,'from RC fall'!N$8:N$25,0),"dnc"),"")</f>
        <v/>
      </c>
      <c r="Q51" s="60" t="str">
        <f>IF(AND(COUNT($A51),'from RC fall'!O$7&gt;0),IFERROR(MATCH($A51,'from RC fall'!O$8:O$25,0),"dnc"),"")</f>
        <v/>
      </c>
      <c r="R51" s="60" t="str">
        <f>IF(AND(COUNT($A51),'from RC fall'!P$7&gt;0),IFERROR(MATCH($A51,'from RC fall'!P$8:P$25,0),"dnc"),"")</f>
        <v/>
      </c>
      <c r="S51" s="60" t="str">
        <f>IF(AND(COUNT($A51),'from RC fall'!Q$7&gt;0),IFERROR(MATCH($A51,'from RC fall'!Q$8:Q$25,0),"dnc"),"")</f>
        <v/>
      </c>
      <c r="T51" s="60" t="str">
        <f>IF(AND(COUNT($A51),'from RC fall'!R$7&gt;0),IFERROR(MATCH($A51,'from RC fall'!R$8:R$25,0),"dnc"),"")</f>
        <v/>
      </c>
      <c r="U51" s="60" t="str">
        <f>IF(AND(COUNT($A51),'from RC fall'!S$7&gt;0),IFERROR(MATCH($A51,'from RC fall'!S$8:S$25,0),"dnc"),"")</f>
        <v/>
      </c>
      <c r="V51" t="str">
        <f t="shared" si="6"/>
        <v/>
      </c>
    </row>
    <row r="52" spans="1:49" ht="13.6" thickBot="1">
      <c r="A52" s="93"/>
      <c r="B52" s="94"/>
      <c r="C52" s="95"/>
      <c r="D52" s="60" t="str">
        <f>IF(AND(COUNT($A52),'from RC fall'!B$7&gt;0),IFERROR(MATCH($A52,'from RC fall'!B$8:B$25,0),"dnc"),"")</f>
        <v/>
      </c>
      <c r="E52" s="60" t="str">
        <f>IF(AND(COUNT($A52),'from RC fall'!C$7&gt;0),IFERROR(MATCH($A52,'from RC fall'!C$8:C$25,0),"dnc"),"")</f>
        <v/>
      </c>
      <c r="F52" s="60" t="str">
        <f>IF(AND(COUNT($A52),'from RC fall'!D$7&gt;0),IFERROR(MATCH($A52,'from RC fall'!D$8:D$25,0),"dnc"),"")</f>
        <v/>
      </c>
      <c r="G52" s="60" t="str">
        <f>IF(AND(COUNT($A52),'from RC fall'!E$7&gt;0),IFERROR(MATCH($A52,'from RC fall'!E$8:E$25,0),"dnc"),"")</f>
        <v/>
      </c>
      <c r="H52" s="60" t="str">
        <f>IF(AND(COUNT($A52),'from RC fall'!F$7&gt;0),IFERROR(MATCH($A52,'from RC fall'!F$8:F$25,0),"dnc"),"")</f>
        <v/>
      </c>
      <c r="I52" s="60" t="str">
        <f>IF(AND(COUNT($A52),'from RC fall'!G$7&gt;0),IFERROR(MATCH($A52,'from RC fall'!G$8:G$25,0),"dnc"),"")</f>
        <v/>
      </c>
      <c r="J52" s="60" t="str">
        <f>IF(AND(COUNT($A52),'from RC fall'!H$7&gt;0),IFERROR(MATCH($A52,'from RC fall'!H$8:H$25,0),"dnc"),"")</f>
        <v/>
      </c>
      <c r="K52" s="60" t="str">
        <f>IF(AND(COUNT($A52),'from RC fall'!I$7&gt;0),IFERROR(MATCH($A52,'from RC fall'!I$8:I$25,0),"dnc"),"")</f>
        <v/>
      </c>
      <c r="L52" s="60" t="str">
        <f>IF(AND(COUNT($A52),'from RC fall'!J$7&gt;0),IFERROR(MATCH($A52,'from RC fall'!J$8:J$25,0),"dnc"),"")</f>
        <v/>
      </c>
      <c r="M52" s="60" t="str">
        <f>IF(AND(COUNT($A52),'from RC fall'!K$7&gt;0),IFERROR(MATCH($A52,'from RC fall'!K$8:K$25,0),"dnc"),"")</f>
        <v/>
      </c>
      <c r="N52" s="60" t="str">
        <f>IF(AND(COUNT($A52),'from RC fall'!L$7&gt;0),IFERROR(MATCH($A52,'from RC fall'!L$8:L$25,0),"dnc"),"")</f>
        <v/>
      </c>
      <c r="O52" s="60" t="str">
        <f>IF(AND(COUNT($A52),'from RC fall'!M$7&gt;0),IFERROR(MATCH($A52,'from RC fall'!M$8:M$25,0),"dnc"),"")</f>
        <v/>
      </c>
      <c r="P52" s="60" t="str">
        <f>IF(AND(COUNT($A52),'from RC fall'!N$7&gt;0),IFERROR(MATCH($A52,'from RC fall'!N$8:N$25,0),"dnc"),"")</f>
        <v/>
      </c>
      <c r="Q52" s="60" t="str">
        <f>IF(AND(COUNT($A52),'from RC fall'!O$7&gt;0),IFERROR(MATCH($A52,'from RC fall'!O$8:O$25,0),"dnc"),"")</f>
        <v/>
      </c>
      <c r="R52" s="60" t="str">
        <f>IF(AND(COUNT($A52),'from RC fall'!P$7&gt;0),IFERROR(MATCH($A52,'from RC fall'!P$8:P$25,0),"dnc"),"")</f>
        <v/>
      </c>
      <c r="S52" s="60" t="str">
        <f>IF(AND(COUNT($A52),'from RC fall'!Q$7&gt;0),IFERROR(MATCH($A52,'from RC fall'!Q$8:Q$25,0),"dnc"),"")</f>
        <v/>
      </c>
      <c r="T52" s="60" t="str">
        <f>IF(AND(COUNT($A52),'from RC fall'!R$7&gt;0),IFERROR(MATCH($A52,'from RC fall'!R$8:R$25,0),"dnc"),"")</f>
        <v/>
      </c>
      <c r="U52" s="60" t="str">
        <f>IF(AND(COUNT($A52),'from RC fall'!S$7&gt;0),IFERROR(MATCH($A52,'from RC fall'!S$8:S$25,0),"dnc"),"")</f>
        <v/>
      </c>
      <c r="V52" t="str">
        <f t="shared" si="6"/>
        <v/>
      </c>
      <c r="W52" t="str">
        <f>IF(B52=0,"",B52)</f>
        <v/>
      </c>
    </row>
    <row r="53" spans="1:49" ht="13.6" thickBot="1">
      <c r="A53" s="93"/>
      <c r="B53" s="94"/>
      <c r="C53" s="95"/>
      <c r="D53" s="60" t="str">
        <f>IF(AND(COUNT($A53),'from RC fall'!B$7&gt;0),IFERROR(MATCH($A53,'from RC fall'!B$8:B$25,0),"dnc"),"")</f>
        <v/>
      </c>
      <c r="E53" s="60" t="str">
        <f>IF(AND(COUNT($A53),'from RC fall'!C$7&gt;0),IFERROR(MATCH($A53,'from RC fall'!C$8:C$25,0),"dnc"),"")</f>
        <v/>
      </c>
      <c r="F53" s="60" t="str">
        <f>IF(AND(COUNT($A53),'from RC fall'!D$7&gt;0),IFERROR(MATCH($A53,'from RC fall'!D$8:D$25,0),"dnc"),"")</f>
        <v/>
      </c>
      <c r="G53" s="60" t="str">
        <f>IF(AND(COUNT($A53),'from RC fall'!E$7&gt;0),IFERROR(MATCH($A53,'from RC fall'!E$8:E$25,0),"dnc"),"")</f>
        <v/>
      </c>
      <c r="H53" s="60" t="str">
        <f>IF(AND(COUNT($A53),'from RC fall'!F$7&gt;0),IFERROR(MATCH($A53,'from RC fall'!F$8:F$25,0),"dnc"),"")</f>
        <v/>
      </c>
      <c r="I53" s="60" t="str">
        <f>IF(AND(COUNT($A53),'from RC fall'!G$7&gt;0),IFERROR(MATCH($A53,'from RC fall'!G$8:G$25,0),"dnc"),"")</f>
        <v/>
      </c>
      <c r="J53" s="60" t="str">
        <f>IF(AND(COUNT($A53),'from RC fall'!H$7&gt;0),IFERROR(MATCH($A53,'from RC fall'!H$8:H$25,0),"dnc"),"")</f>
        <v/>
      </c>
      <c r="K53" s="60" t="str">
        <f>IF(AND(COUNT($A53),'from RC fall'!I$7&gt;0),IFERROR(MATCH($A53,'from RC fall'!I$8:I$25,0),"dnc"),"")</f>
        <v/>
      </c>
      <c r="L53" s="60" t="str">
        <f>IF(AND(COUNT($A53),'from RC fall'!J$7&gt;0),IFERROR(MATCH($A53,'from RC fall'!J$8:J$25,0),"dnc"),"")</f>
        <v/>
      </c>
      <c r="M53" s="60" t="str">
        <f>IF(AND(COUNT($A53),'from RC fall'!K$7&gt;0),IFERROR(MATCH($A53,'from RC fall'!K$8:K$25,0),"dnc"),"")</f>
        <v/>
      </c>
      <c r="N53" s="60" t="str">
        <f>IF(AND(COUNT($A53),'from RC fall'!L$7&gt;0),IFERROR(MATCH($A53,'from RC fall'!L$8:L$25,0),"dnc"),"")</f>
        <v/>
      </c>
      <c r="O53" s="60" t="str">
        <f>IF(AND(COUNT($A53),'from RC fall'!M$7&gt;0),IFERROR(MATCH($A53,'from RC fall'!M$8:M$25,0),"dnc"),"")</f>
        <v/>
      </c>
      <c r="P53" s="60" t="str">
        <f>IF(AND(COUNT($A53),'from RC fall'!N$7&gt;0),IFERROR(MATCH($A53,'from RC fall'!N$8:N$25,0),"dnc"),"")</f>
        <v/>
      </c>
      <c r="Q53" s="60" t="str">
        <f>IF(AND(COUNT($A53),'from RC fall'!O$7&gt;0),IFERROR(MATCH($A53,'from RC fall'!O$8:O$25,0),"dnc"),"")</f>
        <v/>
      </c>
      <c r="R53" s="60" t="str">
        <f>IF(AND(COUNT($A53),'from RC fall'!P$7&gt;0),IFERROR(MATCH($A53,'from RC fall'!P$8:P$25,0),"dnc"),"")</f>
        <v/>
      </c>
      <c r="S53" s="60" t="str">
        <f>IF(AND(COUNT($A53),'from RC fall'!Q$7&gt;0),IFERROR(MATCH($A53,'from RC fall'!Q$8:Q$25,0),"dnc"),"")</f>
        <v/>
      </c>
      <c r="T53" s="60" t="str">
        <f>IF(AND(COUNT($A53),'from RC fall'!R$7&gt;0),IFERROR(MATCH($A53,'from RC fall'!R$8:R$25,0),"dnc"),"")</f>
        <v/>
      </c>
      <c r="U53" s="60" t="str">
        <f>IF(AND(COUNT($A53),'from RC fall'!S$7&gt;0),IFERROR(MATCH($A53,'from RC fall'!S$8:S$25,0),"dnc"),"")</f>
        <v/>
      </c>
      <c r="V53" t="str">
        <f t="shared" si="6"/>
        <v/>
      </c>
    </row>
    <row r="54" spans="1:49" ht="13.6" thickBot="1">
      <c r="A54" s="87"/>
      <c r="B54" s="81"/>
      <c r="C54" s="82"/>
      <c r="D54" s="60" t="str">
        <f>IF(AND(COUNT($A54),'from RC fall'!B$7&gt;0),IFERROR(MATCH($A54,'from RC fall'!B$8:B$25,0),"dnc"),"")</f>
        <v/>
      </c>
      <c r="E54" s="60" t="str">
        <f>IF(AND(COUNT($A54),'from RC fall'!C$7&gt;0),IFERROR(MATCH($A54,'from RC fall'!C$8:C$25,0),"dnc"),"")</f>
        <v/>
      </c>
      <c r="F54" s="60" t="str">
        <f>IF(AND(COUNT($A54),'from RC fall'!D$7&gt;0),IFERROR(MATCH($A54,'from RC fall'!D$8:D$25,0),"dnc"),"")</f>
        <v/>
      </c>
      <c r="G54" s="60" t="str">
        <f>IF(AND(COUNT($A54),'from RC fall'!E$7&gt;0),IFERROR(MATCH($A54,'from RC fall'!E$8:E$25,0),"dnc"),"")</f>
        <v/>
      </c>
      <c r="H54" s="60" t="str">
        <f>IF(AND(COUNT($A54),'from RC fall'!F$7&gt;0),IFERROR(MATCH($A54,'from RC fall'!F$8:F$25,0),"dnc"),"")</f>
        <v/>
      </c>
      <c r="I54" s="60" t="str">
        <f>IF(AND(COUNT($A54),'from RC fall'!G$7&gt;0),IFERROR(MATCH($A54,'from RC fall'!G$8:G$25,0),"dnc"),"")</f>
        <v/>
      </c>
      <c r="J54" s="60" t="str">
        <f>IF(AND(COUNT($A54),'from RC fall'!H$7&gt;0),IFERROR(MATCH($A54,'from RC fall'!H$8:H$25,0),"dnc"),"")</f>
        <v/>
      </c>
      <c r="K54" s="60" t="str">
        <f>IF(AND(COUNT($A54),'from RC fall'!I$7&gt;0),IFERROR(MATCH($A54,'from RC fall'!I$8:I$25,0),"dnc"),"")</f>
        <v/>
      </c>
      <c r="L54" s="60" t="str">
        <f>IF(AND(COUNT($A54),'from RC fall'!J$7&gt;0),IFERROR(MATCH($A54,'from RC fall'!J$8:J$25,0),"dnc"),"")</f>
        <v/>
      </c>
      <c r="M54" s="60" t="str">
        <f>IF(AND(COUNT($A54),'from RC fall'!K$7&gt;0),IFERROR(MATCH($A54,'from RC fall'!K$8:K$25,0),"dnc"),"")</f>
        <v/>
      </c>
      <c r="N54" s="60" t="str">
        <f>IF(AND(COUNT($A54),'from RC fall'!L$7&gt;0),IFERROR(MATCH($A54,'from RC fall'!L$8:L$25,0),"dnc"),"")</f>
        <v/>
      </c>
      <c r="O54" s="60" t="str">
        <f>IF(AND(COUNT($A54),'from RC fall'!M$7&gt;0),IFERROR(MATCH($A54,'from RC fall'!M$8:M$25,0),"dnc"),"")</f>
        <v/>
      </c>
      <c r="P54" s="60" t="str">
        <f>IF(AND(COUNT($A54),'from RC fall'!N$7&gt;0),IFERROR(MATCH($A54,'from RC fall'!N$8:N$25,0),"dnc"),"")</f>
        <v/>
      </c>
      <c r="Q54" s="60" t="str">
        <f>IF(AND(COUNT($A54),'from RC fall'!O$7&gt;0),IFERROR(MATCH($A54,'from RC fall'!O$8:O$25,0),"dnc"),"")</f>
        <v/>
      </c>
      <c r="R54" s="60" t="str">
        <f>IF(AND(COUNT($A54),'from RC fall'!P$7&gt;0),IFERROR(MATCH($A54,'from RC fall'!P$8:P$25,0),"dnc"),"")</f>
        <v/>
      </c>
      <c r="S54" s="60" t="str">
        <f>IF(AND(COUNT($A54),'from RC fall'!Q$7&gt;0),IFERROR(MATCH($A54,'from RC fall'!Q$8:Q$25,0),"dnc"),"")</f>
        <v/>
      </c>
      <c r="T54" s="60" t="str">
        <f>IF(AND(COUNT($A54),'from RC fall'!R$7&gt;0),IFERROR(MATCH($A54,'from RC fall'!R$8:R$25,0),"dnc"),"")</f>
        <v/>
      </c>
      <c r="U54" s="60" t="str">
        <f>IF(AND(COUNT($A54),'from RC fall'!S$7&gt;0),IFERROR(MATCH($A54,'from RC fall'!S$8:S$25,0),"dnc"),"")</f>
        <v/>
      </c>
      <c r="V54" t="str">
        <f t="shared" si="6"/>
        <v/>
      </c>
    </row>
    <row r="55" spans="1:49" ht="13.6" thickBot="1">
      <c r="A55" s="87"/>
      <c r="B55" s="79"/>
      <c r="C55" s="80"/>
      <c r="D55" s="60" t="str">
        <f>IF(AND(COUNT($A55),'from RC fall'!B$7&gt;0),IFERROR(MATCH($A55,'from RC fall'!B$8:B$25,0),"dnc"),"")</f>
        <v/>
      </c>
      <c r="E55" s="60" t="str">
        <f>IF(AND(COUNT($A55),'from RC fall'!C$7&gt;0),IFERROR(MATCH($A55,'from RC fall'!C$8:C$25,0),"dnc"),"")</f>
        <v/>
      </c>
      <c r="F55" s="60" t="str">
        <f>IF(AND(COUNT($A55),'from RC fall'!D$7&gt;0),IFERROR(MATCH($A55,'from RC fall'!D$8:D$25,0),"dnc"),"")</f>
        <v/>
      </c>
      <c r="G55" s="60" t="str">
        <f>IF(AND(COUNT($A55),'from RC fall'!E$7&gt;0),IFERROR(MATCH($A55,'from RC fall'!E$8:E$25,0),"dnc"),"")</f>
        <v/>
      </c>
      <c r="H55" s="60" t="str">
        <f>IF(AND(COUNT($A55),'from RC fall'!F$7&gt;0),IFERROR(MATCH($A55,'from RC fall'!F$8:F$25,0),"dnc"),"")</f>
        <v/>
      </c>
      <c r="I55" s="60" t="str">
        <f>IF(AND(COUNT($A55),'from RC fall'!G$7&gt;0),IFERROR(MATCH($A55,'from RC fall'!G$8:G$25,0),"dnc"),"")</f>
        <v/>
      </c>
      <c r="J55" s="60" t="str">
        <f>IF(AND(COUNT($A55),'from RC fall'!H$7&gt;0),IFERROR(MATCH($A55,'from RC fall'!H$8:H$25,0),"dnc"),"")</f>
        <v/>
      </c>
      <c r="K55" s="60" t="str">
        <f>IF(AND(COUNT($A55),'from RC fall'!I$7&gt;0),IFERROR(MATCH($A55,'from RC fall'!I$8:I$25,0),"dnc"),"")</f>
        <v/>
      </c>
      <c r="L55" s="60" t="str">
        <f>IF(AND(COUNT($A55),'from RC fall'!J$7&gt;0),IFERROR(MATCH($A55,'from RC fall'!J$8:J$25,0),"dnc"),"")</f>
        <v/>
      </c>
      <c r="M55" s="60" t="str">
        <f>IF(AND(COUNT($A55),'from RC fall'!K$7&gt;0),IFERROR(MATCH($A55,'from RC fall'!K$8:K$25,0),"dnc"),"")</f>
        <v/>
      </c>
      <c r="N55" s="60" t="str">
        <f>IF(AND(COUNT($A55),'from RC fall'!L$7&gt;0),IFERROR(MATCH($A55,'from RC fall'!L$8:L$25,0),"dnc"),"")</f>
        <v/>
      </c>
      <c r="O55" s="60" t="str">
        <f>IF(AND(COUNT($A55),'from RC fall'!M$7&gt;0),IFERROR(MATCH($A55,'from RC fall'!M$8:M$25,0),"dnc"),"")</f>
        <v/>
      </c>
      <c r="P55" s="60" t="str">
        <f>IF(AND(COUNT($A55),'from RC fall'!N$7&gt;0),IFERROR(MATCH($A55,'from RC fall'!N$8:N$25,0),"dnc"),"")</f>
        <v/>
      </c>
      <c r="Q55" s="60" t="str">
        <f>IF(AND(COUNT($A55),'from RC fall'!O$7&gt;0),IFERROR(MATCH($A55,'from RC fall'!O$8:O$25,0),"dnc"),"")</f>
        <v/>
      </c>
      <c r="R55" s="60" t="str">
        <f>IF(AND(COUNT($A55),'from RC fall'!P$7&gt;0),IFERROR(MATCH($A55,'from RC fall'!P$8:P$25,0),"dnc"),"")</f>
        <v/>
      </c>
      <c r="S55" s="60" t="str">
        <f>IF(AND(COUNT($A55),'from RC fall'!Q$7&gt;0),IFERROR(MATCH($A55,'from RC fall'!Q$8:Q$25,0),"dnc"),"")</f>
        <v/>
      </c>
      <c r="T55" s="60" t="str">
        <f>IF(AND(COUNT($A55),'from RC fall'!R$7&gt;0),IFERROR(MATCH($A55,'from RC fall'!R$8:R$25,0),"dnc"),"")</f>
        <v/>
      </c>
      <c r="U55" s="60" t="str">
        <f>IF(AND(COUNT($A55),'from RC fall'!S$7&gt;0),IFERROR(MATCH($A55,'from RC fall'!S$8:S$25,0),"dnc"),"")</f>
        <v/>
      </c>
      <c r="V55" t="str">
        <f t="shared" si="6"/>
        <v/>
      </c>
      <c r="AB55" t="s">
        <v>77</v>
      </c>
      <c r="AC55" s="39">
        <f>MATCH(Races_Sailed,$D63:$U63,0)</f>
        <v>17</v>
      </c>
    </row>
    <row r="56" spans="1:49" ht="13.6" thickBot="1">
      <c r="A56" s="87"/>
      <c r="B56" s="79"/>
      <c r="C56" s="80"/>
      <c r="D56" s="60" t="str">
        <f>IF(AND(COUNT($A56),'from RC fall'!B$7&gt;0),IFERROR(MATCH($A56,'from RC fall'!B$8:B$25,0),"dnc"),"")</f>
        <v/>
      </c>
      <c r="E56" s="60" t="str">
        <f>IF(AND(COUNT($A56),'from RC fall'!C$7&gt;0),IFERROR(MATCH($A56,'from RC fall'!C$8:C$25,0),"dnc"),"")</f>
        <v/>
      </c>
      <c r="F56" s="60" t="str">
        <f>IF(AND(COUNT($A56),'from RC fall'!D$7&gt;0),IFERROR(MATCH($A56,'from RC fall'!D$8:D$25,0),"dnc"),"")</f>
        <v/>
      </c>
      <c r="G56" s="60" t="str">
        <f>IF(AND(COUNT($A56),'from RC fall'!E$7&gt;0),IFERROR(MATCH($A56,'from RC fall'!E$8:E$25,0),"dnc"),"")</f>
        <v/>
      </c>
      <c r="H56" s="60" t="str">
        <f>IF(AND(COUNT($A56),'from RC fall'!F$7&gt;0),IFERROR(MATCH($A56,'from RC fall'!F$8:F$25,0),"dnc"),"")</f>
        <v/>
      </c>
      <c r="I56" s="60" t="str">
        <f>IF(AND(COUNT($A56),'from RC fall'!G$7&gt;0),IFERROR(MATCH($A56,'from RC fall'!G$8:G$25,0),"dnc"),"")</f>
        <v/>
      </c>
      <c r="J56" s="60" t="str">
        <f>IF(AND(COUNT($A56),'from RC fall'!H$7&gt;0),IFERROR(MATCH($A56,'from RC fall'!H$8:H$25,0),"dnc"),"")</f>
        <v/>
      </c>
      <c r="K56" s="60" t="str">
        <f>IF(AND(COUNT($A56),'from RC fall'!I$7&gt;0),IFERROR(MATCH($A56,'from RC fall'!I$8:I$25,0),"dnc"),"")</f>
        <v/>
      </c>
      <c r="L56" s="60" t="str">
        <f>IF(AND(COUNT($A56),'from RC fall'!J$7&gt;0),IFERROR(MATCH($A56,'from RC fall'!J$8:J$25,0),"dnc"),"")</f>
        <v/>
      </c>
      <c r="M56" s="60" t="str">
        <f>IF(AND(COUNT($A56),'from RC fall'!K$7&gt;0),IFERROR(MATCH($A56,'from RC fall'!K$8:K$25,0),"dnc"),"")</f>
        <v/>
      </c>
      <c r="N56" s="60" t="str">
        <f>IF(AND(COUNT($A56),'from RC fall'!L$7&gt;0),IFERROR(MATCH($A56,'from RC fall'!L$8:L$25,0),"dnc"),"")</f>
        <v/>
      </c>
      <c r="O56" s="60" t="str">
        <f>IF(AND(COUNT($A56),'from RC fall'!M$7&gt;0),IFERROR(MATCH($A56,'from RC fall'!M$8:M$25,0),"dnc"),"")</f>
        <v/>
      </c>
      <c r="P56" s="60" t="str">
        <f>IF(AND(COUNT($A56),'from RC fall'!N$7&gt;0),IFERROR(MATCH($A56,'from RC fall'!N$8:N$25,0),"dnc"),"")</f>
        <v/>
      </c>
      <c r="Q56" s="60" t="str">
        <f>IF(AND(COUNT($A56),'from RC fall'!O$7&gt;0),IFERROR(MATCH($A56,'from RC fall'!O$8:O$25,0),"dnc"),"")</f>
        <v/>
      </c>
      <c r="R56" s="60" t="str">
        <f>IF(AND(COUNT($A56),'from RC fall'!P$7&gt;0),IFERROR(MATCH($A56,'from RC fall'!P$8:P$25,0),"dnc"),"")</f>
        <v/>
      </c>
      <c r="S56" s="60" t="str">
        <f>IF(AND(COUNT($A56),'from RC fall'!Q$7&gt;0),IFERROR(MATCH($A56,'from RC fall'!Q$8:Q$25,0),"dnc"),"")</f>
        <v/>
      </c>
      <c r="T56" s="60" t="str">
        <f>IF(AND(COUNT($A56),'from RC fall'!R$7&gt;0),IFERROR(MATCH($A56,'from RC fall'!R$8:R$25,0),"dnc"),"")</f>
        <v/>
      </c>
      <c r="U56" s="60" t="str">
        <f>IF(AND(COUNT($A56),'from RC fall'!S$7&gt;0),IFERROR(MATCH($A56,'from RC fall'!S$8:S$25,0),"dnc"),"")</f>
        <v/>
      </c>
      <c r="V56" t="str">
        <f t="shared" si="6"/>
        <v/>
      </c>
      <c r="AB56" t="s">
        <v>78</v>
      </c>
      <c r="AC56" s="39">
        <f>IF(Races_Sailed = 1, 1,MATCH(Races_Sailed-1,$D63:$U63,0))</f>
        <v>16</v>
      </c>
      <c r="AD56" s="39"/>
    </row>
    <row r="57" spans="1:49" ht="13.6" thickBot="1">
      <c r="A57" s="87"/>
      <c r="B57" s="79"/>
      <c r="C57" s="80"/>
      <c r="D57" s="60" t="str">
        <f>IF(AND(COUNT($A57),'from RC fall'!B$7&gt;0),IFERROR(MATCH($A57,'from RC fall'!B$8:B$25,0),"dnc"),"")</f>
        <v/>
      </c>
      <c r="E57" s="60" t="str">
        <f>IF(AND(COUNT($A57),'from RC fall'!C$7&gt;0),IFERROR(MATCH($A57,'from RC fall'!C$8:C$25,0),"dnc"),"")</f>
        <v/>
      </c>
      <c r="F57" s="60" t="str">
        <f>IF(AND(COUNT($A57),'from RC fall'!D$7&gt;0),IFERROR(MATCH($A57,'from RC fall'!D$8:D$25,0),"dnc"),"")</f>
        <v/>
      </c>
      <c r="G57" s="60" t="str">
        <f>IF(AND(COUNT($A57),'from RC fall'!E$7&gt;0),IFERROR(MATCH($A57,'from RC fall'!E$8:E$25,0),"dnc"),"")</f>
        <v/>
      </c>
      <c r="H57" s="60" t="str">
        <f>IF(AND(COUNT($A57),'from RC fall'!F$7&gt;0),IFERROR(MATCH($A57,'from RC fall'!F$8:F$25,0),"dnc"),"")</f>
        <v/>
      </c>
      <c r="I57" s="60" t="str">
        <f>IF(AND(COUNT($A57),'from RC fall'!G$7&gt;0),IFERROR(MATCH($A57,'from RC fall'!G$8:G$25,0),"dnc"),"")</f>
        <v/>
      </c>
      <c r="J57" s="60" t="str">
        <f>IF(AND(COUNT($A57),'from RC fall'!H$7&gt;0),IFERROR(MATCH($A57,'from RC fall'!H$8:H$25,0),"dnc"),"")</f>
        <v/>
      </c>
      <c r="K57" s="60" t="str">
        <f>IF(AND(COUNT($A57),'from RC fall'!I$7&gt;0),IFERROR(MATCH($A57,'from RC fall'!I$8:I$25,0),"dnc"),"")</f>
        <v/>
      </c>
      <c r="L57" s="60" t="str">
        <f>IF(AND(COUNT($A57),'from RC fall'!J$7&gt;0),IFERROR(MATCH($A57,'from RC fall'!J$8:J$25,0),"dnc"),"")</f>
        <v/>
      </c>
      <c r="M57" s="60" t="str">
        <f>IF(AND(COUNT($A57),'from RC fall'!K$7&gt;0),IFERROR(MATCH($A57,'from RC fall'!K$8:K$25,0),"dnc"),"")</f>
        <v/>
      </c>
      <c r="N57" s="60" t="str">
        <f>IF(AND(COUNT($A57),'from RC fall'!L$7&gt;0),IFERROR(MATCH($A57,'from RC fall'!L$8:L$25,0),"dnc"),"")</f>
        <v/>
      </c>
      <c r="O57" s="60" t="str">
        <f>IF(AND(COUNT($A57),'from RC fall'!M$7&gt;0),IFERROR(MATCH($A57,'from RC fall'!M$8:M$25,0),"dnc"),"")</f>
        <v/>
      </c>
      <c r="P57" s="60" t="str">
        <f>IF(AND(COUNT($A57),'from RC fall'!N$7&gt;0),IFERROR(MATCH($A57,'from RC fall'!N$8:N$25,0),"dnc"),"")</f>
        <v/>
      </c>
      <c r="Q57" s="60" t="str">
        <f>IF(AND(COUNT($A57),'from RC fall'!O$7&gt;0),IFERROR(MATCH($A57,'from RC fall'!O$8:O$25,0),"dnc"),"")</f>
        <v/>
      </c>
      <c r="R57" s="60" t="str">
        <f>IF(AND(COUNT($A57),'from RC fall'!P$7&gt;0),IFERROR(MATCH($A57,'from RC fall'!P$8:P$25,0),"dnc"),"")</f>
        <v/>
      </c>
      <c r="S57" s="60" t="str">
        <f>IF(AND(COUNT($A57),'from RC fall'!Q$7&gt;0),IFERROR(MATCH($A57,'from RC fall'!Q$8:Q$25,0),"dnc"),"")</f>
        <v/>
      </c>
      <c r="T57" s="60" t="str">
        <f>IF(AND(COUNT($A57),'from RC fall'!R$7&gt;0),IFERROR(MATCH($A57,'from RC fall'!R$8:R$25,0),"dnc"),"")</f>
        <v/>
      </c>
      <c r="U57" s="60" t="str">
        <f>IF(AND(COUNT($A57),'from RC fall'!S$7&gt;0),IFERROR(MATCH($A57,'from RC fall'!S$8:S$25,0),"dnc"),"")</f>
        <v/>
      </c>
      <c r="V57" t="str">
        <f t="shared" si="6"/>
        <v/>
      </c>
      <c r="AB57" t="s">
        <v>79</v>
      </c>
      <c r="AC57" s="58">
        <f>COUNT($W$68:$W$92)</f>
        <v>13</v>
      </c>
    </row>
    <row r="58" spans="1:49" ht="13.6" thickBot="1">
      <c r="A58" s="88"/>
      <c r="B58" s="89"/>
      <c r="C58" s="90"/>
      <c r="D58" s="60" t="str">
        <f>IF(AND(COUNT($A58),'from RC fall'!B$7&gt;0),IFERROR(MATCH($A58,'from RC fall'!B$8:B$25,0),"dnc"),"")</f>
        <v/>
      </c>
      <c r="E58" s="60" t="str">
        <f>IF(AND(COUNT($A58),'from RC fall'!C$7&gt;0),IFERROR(MATCH($A58,'from RC fall'!C$8:C$25,0),"dnc"),"")</f>
        <v/>
      </c>
      <c r="F58" s="60" t="str">
        <f>IF(AND(COUNT($A58),'from RC fall'!D$7&gt;0),IFERROR(MATCH($A58,'from RC fall'!D$8:D$25,0),"dnc"),"")</f>
        <v/>
      </c>
      <c r="G58" s="60" t="str">
        <f>IF(AND(COUNT($A58),'from RC fall'!E$7&gt;0),IFERROR(MATCH($A58,'from RC fall'!E$8:E$25,0),"dnc"),"")</f>
        <v/>
      </c>
      <c r="H58" s="60" t="str">
        <f>IF(AND(COUNT($A58),'from RC fall'!F$7&gt;0),IFERROR(MATCH($A58,'from RC fall'!F$8:F$25,0),"dnc"),"")</f>
        <v/>
      </c>
      <c r="I58" s="60" t="str">
        <f>IF(AND(COUNT($A58),'from RC fall'!G$7&gt;0),IFERROR(MATCH($A58,'from RC fall'!G$8:G$25,0),"dnc"),"")</f>
        <v/>
      </c>
      <c r="J58" s="60" t="str">
        <f>IF(AND(COUNT($A58),'from RC fall'!H$7&gt;0),IFERROR(MATCH($A58,'from RC fall'!H$8:H$25,0),"dnc"),"")</f>
        <v/>
      </c>
      <c r="K58" s="60" t="str">
        <f>IF(AND(COUNT($A58),'from RC fall'!I$7&gt;0),IFERROR(MATCH($A58,'from RC fall'!I$8:I$25,0),"dnc"),"")</f>
        <v/>
      </c>
      <c r="L58" s="60" t="str">
        <f>IF(AND(COUNT($A58),'from RC fall'!J$7&gt;0),IFERROR(MATCH($A58,'from RC fall'!J$8:J$25,0),"dnc"),"")</f>
        <v/>
      </c>
      <c r="M58" s="60" t="str">
        <f>IF(AND(COUNT($A58),'from RC fall'!K$7&gt;0),IFERROR(MATCH($A58,'from RC fall'!K$8:K$25,0),"dnc"),"")</f>
        <v/>
      </c>
      <c r="N58" s="60" t="str">
        <f>IF(AND(COUNT($A58),'from RC fall'!L$7&gt;0),IFERROR(MATCH($A58,'from RC fall'!L$8:L$25,0),"dnc"),"")</f>
        <v/>
      </c>
      <c r="O58" s="60" t="str">
        <f>IF(AND(COUNT($A58),'from RC fall'!M$7&gt;0),IFERROR(MATCH($A58,'from RC fall'!M$8:M$25,0),"dnc"),"")</f>
        <v/>
      </c>
      <c r="P58" s="60" t="str">
        <f>IF(AND(COUNT($A58),'from RC fall'!N$7&gt;0),IFERROR(MATCH($A58,'from RC fall'!N$8:N$25,0),"dnc"),"")</f>
        <v/>
      </c>
      <c r="Q58" s="60" t="str">
        <f>IF(AND(COUNT($A58),'from RC fall'!O$7&gt;0),IFERROR(MATCH($A58,'from RC fall'!O$8:O$25,0),"dnc"),"")</f>
        <v/>
      </c>
      <c r="R58" s="60" t="str">
        <f>IF(AND(COUNT($A58),'from RC fall'!P$7&gt;0),IFERROR(MATCH($A58,'from RC fall'!P$8:P$25,0),"dnc"),"")</f>
        <v/>
      </c>
      <c r="S58" s="60" t="str">
        <f>IF(AND(COUNT($A58),'from RC fall'!Q$7&gt;0),IFERROR(MATCH($A58,'from RC fall'!Q$8:Q$25,0),"dnc"),"")</f>
        <v/>
      </c>
      <c r="T58" s="60" t="str">
        <f>IF(AND(COUNT($A58),'from RC fall'!R$7&gt;0),IFERROR(MATCH($A58,'from RC fall'!R$8:R$25,0),"dnc"),"")</f>
        <v/>
      </c>
      <c r="U58" s="60" t="str">
        <f>IF(AND(COUNT($A58),'from RC fall'!S$7&gt;0),IFERROR(MATCH($A58,'from RC fall'!S$8:S$25,0),"dnc"),"")</f>
        <v/>
      </c>
      <c r="V58" t="str">
        <f t="shared" si="6"/>
        <v/>
      </c>
      <c r="W58" t="str">
        <f>IF(B58=0,"",B58)</f>
        <v/>
      </c>
    </row>
    <row r="59" spans="1:49">
      <c r="B59" s="8" t="s">
        <v>28</v>
      </c>
      <c r="M59" s="5"/>
      <c r="N59" s="5"/>
      <c r="O59" s="5"/>
      <c r="P59" s="5"/>
      <c r="S59" s="1"/>
      <c r="T59" s="1"/>
      <c r="U59" s="1"/>
      <c r="V59" s="1"/>
      <c r="W59" s="2"/>
    </row>
    <row r="60" spans="1:49">
      <c r="C60" s="8" t="s">
        <v>80</v>
      </c>
      <c r="D60" s="196">
        <f>COUNTA(D34:D58)-COUNTBLANK(D34:D58)-COUNTIF(D34:D58,"dnc")</f>
        <v>7</v>
      </c>
      <c r="E60" s="196">
        <f t="shared" ref="E60:U60" si="7">COUNTA(E34:E58)-COUNTBLANK(E34:E58)-COUNTIF(E34:E58,"dnc")</f>
        <v>0</v>
      </c>
      <c r="F60" s="196">
        <f t="shared" si="7"/>
        <v>0</v>
      </c>
      <c r="G60" s="196">
        <f t="shared" si="7"/>
        <v>9</v>
      </c>
      <c r="H60" s="196">
        <f t="shared" si="7"/>
        <v>9</v>
      </c>
      <c r="I60" s="196">
        <f t="shared" si="7"/>
        <v>0</v>
      </c>
      <c r="J60" s="196">
        <f t="shared" si="7"/>
        <v>10</v>
      </c>
      <c r="K60" s="196">
        <f t="shared" si="7"/>
        <v>0</v>
      </c>
      <c r="L60" s="196">
        <f t="shared" si="7"/>
        <v>0</v>
      </c>
      <c r="M60" s="196">
        <f t="shared" si="7"/>
        <v>11</v>
      </c>
      <c r="N60" s="196">
        <f t="shared" si="7"/>
        <v>11</v>
      </c>
      <c r="O60" s="196">
        <f t="shared" si="7"/>
        <v>0</v>
      </c>
      <c r="P60" s="196">
        <f t="shared" si="7"/>
        <v>11</v>
      </c>
      <c r="Q60" s="196">
        <f t="shared" si="7"/>
        <v>11</v>
      </c>
      <c r="R60" s="196">
        <f t="shared" si="7"/>
        <v>0</v>
      </c>
      <c r="S60" s="196">
        <f t="shared" si="7"/>
        <v>12</v>
      </c>
      <c r="T60" s="196">
        <f t="shared" si="7"/>
        <v>12</v>
      </c>
      <c r="U60" s="196">
        <f t="shared" si="7"/>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c r="C61" s="8" t="s">
        <v>207</v>
      </c>
      <c r="D61" s="5">
        <f>COUNT(D34:D58)</f>
        <v>3</v>
      </c>
      <c r="E61" s="5">
        <f t="shared" ref="E61:U61" si="8">COUNT(E34:E58)</f>
        <v>0</v>
      </c>
      <c r="F61" s="5">
        <f t="shared" si="8"/>
        <v>0</v>
      </c>
      <c r="G61" s="5">
        <f t="shared" si="8"/>
        <v>9</v>
      </c>
      <c r="H61" s="5">
        <f t="shared" si="8"/>
        <v>9</v>
      </c>
      <c r="I61" s="5">
        <f t="shared" si="8"/>
        <v>0</v>
      </c>
      <c r="J61" s="5">
        <f t="shared" si="8"/>
        <v>10</v>
      </c>
      <c r="K61" s="5">
        <f t="shared" si="8"/>
        <v>0</v>
      </c>
      <c r="L61" s="5">
        <f t="shared" si="8"/>
        <v>0</v>
      </c>
      <c r="M61" s="5">
        <f t="shared" si="8"/>
        <v>11</v>
      </c>
      <c r="N61" s="5">
        <f t="shared" si="8"/>
        <v>11</v>
      </c>
      <c r="O61" s="5">
        <f t="shared" si="8"/>
        <v>0</v>
      </c>
      <c r="P61" s="5">
        <f t="shared" si="8"/>
        <v>11</v>
      </c>
      <c r="Q61" s="5">
        <f t="shared" si="8"/>
        <v>11</v>
      </c>
      <c r="R61" s="5">
        <f t="shared" si="8"/>
        <v>0</v>
      </c>
      <c r="S61" s="5">
        <f t="shared" si="8"/>
        <v>12</v>
      </c>
      <c r="T61" s="5">
        <f t="shared" si="8"/>
        <v>12</v>
      </c>
      <c r="U61" s="5">
        <f t="shared" si="8"/>
        <v>0</v>
      </c>
      <c r="V61" s="5">
        <f>COUNTA(V34:V58)-COUNTIF(V34:V58,"dnc")-COUNTIF(V34:V58,"ocs")-COUNTIF(V34:V58,"dns")-COUNTIF(V34:V58,"dnf")-COUNTIF(V34:V58,"tlx")</f>
        <v>25</v>
      </c>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s="220" customFormat="1">
      <c r="C62" s="8" t="s">
        <v>227</v>
      </c>
      <c r="D62" s="5">
        <f>COUNT(D34:D58)+COUNTIF(D33:D57,"dsq")+COUNTIF(D34:D58,"dnf")+COUNTIF(D34:D58,"tlx")+COUNTIF(D34:D58,"raf")+COUNTIF(D34:D58,"ocs")</f>
        <v>7</v>
      </c>
      <c r="E62" s="5">
        <f t="shared" ref="E62:U62" si="9">COUNT(E34:E58)+COUNTIF(E33:E57,"dsq")+COUNTIF(E34:E58,"dnf")+COUNTIF(E34:E58,"tlx")+COUNTIF(E34:E58,"raf")+COUNTIF(E34:E58,"ocs")</f>
        <v>0</v>
      </c>
      <c r="F62" s="5">
        <f t="shared" si="9"/>
        <v>0</v>
      </c>
      <c r="G62" s="5">
        <f t="shared" si="9"/>
        <v>9</v>
      </c>
      <c r="H62" s="5">
        <f t="shared" si="9"/>
        <v>9</v>
      </c>
      <c r="I62" s="5">
        <f t="shared" si="9"/>
        <v>0</v>
      </c>
      <c r="J62" s="5">
        <f t="shared" si="9"/>
        <v>10</v>
      </c>
      <c r="K62" s="5">
        <f t="shared" si="9"/>
        <v>0</v>
      </c>
      <c r="L62" s="5">
        <f t="shared" si="9"/>
        <v>0</v>
      </c>
      <c r="M62" s="5">
        <f t="shared" si="9"/>
        <v>11</v>
      </c>
      <c r="N62" s="5">
        <f t="shared" si="9"/>
        <v>11</v>
      </c>
      <c r="O62" s="5">
        <f t="shared" si="9"/>
        <v>0</v>
      </c>
      <c r="P62" s="5">
        <f t="shared" si="9"/>
        <v>11</v>
      </c>
      <c r="Q62" s="5">
        <f t="shared" si="9"/>
        <v>11</v>
      </c>
      <c r="R62" s="5">
        <f t="shared" si="9"/>
        <v>0</v>
      </c>
      <c r="S62" s="5">
        <f t="shared" si="9"/>
        <v>12</v>
      </c>
      <c r="T62" s="5">
        <f t="shared" si="9"/>
        <v>12</v>
      </c>
      <c r="U62" s="5">
        <f t="shared" si="9"/>
        <v>0</v>
      </c>
      <c r="V62" s="5"/>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c r="B63" s="38"/>
      <c r="C63" s="38" t="s">
        <v>66</v>
      </c>
      <c r="D63" s="58">
        <f>IF(D60&gt;=3,1,"")</f>
        <v>1</v>
      </c>
      <c r="E63" s="58" t="str">
        <f>IF(E60&gt;=3,COUNT($D63:D63)+1,"")</f>
        <v/>
      </c>
      <c r="F63" s="58" t="str">
        <f>IF(F60&gt;=3,COUNT($D63:E63)+1,"")</f>
        <v/>
      </c>
      <c r="G63" s="58">
        <f>IF(G60&gt;=3,COUNT($D63:F63)+1,"")</f>
        <v>2</v>
      </c>
      <c r="H63" s="58">
        <f>IF(H60&gt;=3,COUNT($D63:G63)+1,"")</f>
        <v>3</v>
      </c>
      <c r="I63" s="58" t="str">
        <f>IF(I60&gt;=3,COUNT($D63:H63)+1,"")</f>
        <v/>
      </c>
      <c r="J63" s="58">
        <f>IF(J60&gt;=3,COUNT($D63:I63)+1,"")</f>
        <v>4</v>
      </c>
      <c r="K63" s="58" t="str">
        <f>IF(K60&gt;=3,COUNT($D63:J63)+1,"")</f>
        <v/>
      </c>
      <c r="L63" s="58" t="str">
        <f>IF(L60&gt;=3,COUNT($D63:K63)+1,"")</f>
        <v/>
      </c>
      <c r="M63" s="58">
        <f>IF(M60&gt;=3,COUNT($D63:L63)+1,"")</f>
        <v>5</v>
      </c>
      <c r="N63" s="58">
        <f>IF(N60&gt;=3,COUNT($D63:M63)+1,"")</f>
        <v>6</v>
      </c>
      <c r="O63" s="58" t="str">
        <f>IF(O60&gt;=3,COUNT($D63:N63)+1,"")</f>
        <v/>
      </c>
      <c r="P63" s="58">
        <f>IF(P60&gt;=3,COUNT($D63:O63)+1,"")</f>
        <v>7</v>
      </c>
      <c r="Q63" s="58">
        <f>IF(Q60&gt;=3,COUNT($D63:P63)+1,"")</f>
        <v>8</v>
      </c>
      <c r="R63" s="58" t="str">
        <f>IF(R60&gt;=3,COUNT($D63:Q63)+1,"")</f>
        <v/>
      </c>
      <c r="S63" s="58">
        <f>IF(S60&gt;=3,COUNT($D63:R63)+1,"")</f>
        <v>9</v>
      </c>
      <c r="T63" s="58">
        <f>IF(T60&gt;=3,COUNT($D63:S63)+1,"")</f>
        <v>10</v>
      </c>
      <c r="U63" s="58" t="str">
        <f>IF(U60&gt;=3,COUNT($D63:T63)+1,"")</f>
        <v/>
      </c>
      <c r="V63" s="1"/>
      <c r="W63" s="1"/>
      <c r="X63" s="1"/>
      <c r="Y63" s="1"/>
      <c r="Z63" s="1"/>
      <c r="AA63" s="1"/>
      <c r="AD63" s="30"/>
      <c r="AE63" s="18"/>
      <c r="AF63" s="19"/>
      <c r="AG63" s="19"/>
      <c r="AH63" s="19"/>
      <c r="AI63" s="19"/>
      <c r="AJ63" s="19"/>
      <c r="AK63" s="19"/>
      <c r="AL63" s="19"/>
      <c r="AM63" s="19"/>
      <c r="AN63" s="19"/>
      <c r="AO63" s="19"/>
      <c r="AP63" s="19"/>
      <c r="AQ63" s="30"/>
      <c r="AR63" s="30"/>
      <c r="AS63" s="30"/>
      <c r="AT63" s="30"/>
      <c r="AU63" s="30"/>
      <c r="AV63" s="30"/>
      <c r="AW63" s="41"/>
    </row>
    <row r="64" spans="1:49" ht="24.8" customHeight="1">
      <c r="B64" s="121" t="s">
        <v>83</v>
      </c>
      <c r="C64" s="4"/>
      <c r="D64" s="3"/>
      <c r="E64" s="3"/>
      <c r="F64" s="3"/>
      <c r="G64" s="3"/>
      <c r="H64" s="3"/>
      <c r="I64" s="3"/>
      <c r="J64" s="3"/>
      <c r="K64" s="3"/>
      <c r="L64" s="3"/>
      <c r="M64" s="3"/>
      <c r="N64" s="3"/>
      <c r="O64" s="3"/>
      <c r="Q64" s="6"/>
      <c r="R64" s="6"/>
      <c r="S64" s="6"/>
      <c r="T64" s="6"/>
      <c r="U64" s="6"/>
      <c r="V64" s="1"/>
      <c r="AA64" s="1"/>
      <c r="AD64" s="30" t="s">
        <v>81</v>
      </c>
      <c r="AE64" s="18" t="s">
        <v>59</v>
      </c>
      <c r="AF64" s="19"/>
      <c r="AG64" s="19"/>
      <c r="AH64" s="19"/>
      <c r="AI64" s="19"/>
      <c r="AJ64" s="20"/>
      <c r="AK64" s="18" t="s">
        <v>60</v>
      </c>
      <c r="AL64" s="19"/>
      <c r="AM64" s="19"/>
      <c r="AN64" s="19"/>
      <c r="AO64" s="19"/>
      <c r="AP64" s="19"/>
      <c r="AQ64" s="30" t="s">
        <v>48</v>
      </c>
      <c r="AR64" s="30" t="s">
        <v>63</v>
      </c>
      <c r="AS64" s="30" t="s">
        <v>63</v>
      </c>
      <c r="AT64" s="30" t="s">
        <v>68</v>
      </c>
      <c r="AU64" s="30" t="s">
        <v>67</v>
      </c>
      <c r="AV64" s="30" t="s">
        <v>73</v>
      </c>
      <c r="AW64" s="41" t="s">
        <v>63</v>
      </c>
    </row>
    <row r="65" spans="1:49" ht="12.75" customHeight="1">
      <c r="B65" s="121"/>
      <c r="C65" s="186" t="s">
        <v>208</v>
      </c>
      <c r="D65" s="188">
        <v>1</v>
      </c>
      <c r="E65" s="188">
        <f>D65</f>
        <v>1</v>
      </c>
      <c r="F65" s="188">
        <f>E65</f>
        <v>1</v>
      </c>
      <c r="G65" s="188">
        <f>F65+1</f>
        <v>2</v>
      </c>
      <c r="H65" s="188">
        <f>G65</f>
        <v>2</v>
      </c>
      <c r="I65" s="188">
        <f>H65</f>
        <v>2</v>
      </c>
      <c r="J65" s="188">
        <f>I65+1</f>
        <v>3</v>
      </c>
      <c r="K65" s="188">
        <f>J65</f>
        <v>3</v>
      </c>
      <c r="L65" s="188">
        <f>K65</f>
        <v>3</v>
      </c>
      <c r="M65" s="188">
        <f>L65+1</f>
        <v>4</v>
      </c>
      <c r="N65" s="188">
        <f>M65</f>
        <v>4</v>
      </c>
      <c r="O65" s="188">
        <f>N65</f>
        <v>4</v>
      </c>
      <c r="P65" s="188">
        <f>O65+1</f>
        <v>5</v>
      </c>
      <c r="Q65" s="188">
        <f>P65</f>
        <v>5</v>
      </c>
      <c r="R65" s="188">
        <f>Q65</f>
        <v>5</v>
      </c>
      <c r="S65" s="188">
        <f>R65+1</f>
        <v>6</v>
      </c>
      <c r="T65" s="188">
        <f>S65</f>
        <v>6</v>
      </c>
      <c r="U65" s="188">
        <f>T65</f>
        <v>6</v>
      </c>
      <c r="V65" s="124"/>
      <c r="W65" s="124"/>
      <c r="X65" s="124"/>
      <c r="Y65" s="124"/>
      <c r="Z65" s="124"/>
      <c r="AA65" s="124"/>
      <c r="AB65" s="124"/>
      <c r="AD65" s="30"/>
      <c r="AE65" s="183"/>
      <c r="AF65" s="184"/>
      <c r="AG65" s="184"/>
      <c r="AH65" s="184"/>
      <c r="AI65" s="184"/>
      <c r="AJ65" s="185"/>
      <c r="AK65" s="183"/>
      <c r="AL65" s="184"/>
      <c r="AM65" s="184"/>
      <c r="AN65" s="184"/>
      <c r="AO65" s="184"/>
      <c r="AP65" s="184"/>
      <c r="AQ65" s="30"/>
      <c r="AR65" s="30"/>
      <c r="AS65" s="30"/>
      <c r="AT65" s="30"/>
      <c r="AU65" s="30"/>
      <c r="AV65" s="30"/>
      <c r="AW65" s="41"/>
    </row>
    <row r="66" spans="1:49" ht="12.75" customHeight="1">
      <c r="B66" s="121"/>
      <c r="C66" s="186"/>
      <c r="D66" s="187"/>
      <c r="E66" s="187"/>
      <c r="F66" s="187"/>
      <c r="G66" s="187"/>
      <c r="H66" s="187"/>
      <c r="I66" s="187"/>
      <c r="J66" s="187"/>
      <c r="K66" s="187"/>
      <c r="L66" s="187"/>
      <c r="M66" s="187"/>
      <c r="N66" s="187"/>
      <c r="O66" s="187"/>
      <c r="P66" s="124"/>
      <c r="Q66" s="187"/>
      <c r="R66" s="187"/>
      <c r="S66" s="187"/>
      <c r="T66" s="187"/>
      <c r="U66" s="187"/>
      <c r="V66" s="124"/>
      <c r="W66" s="1" t="s">
        <v>58</v>
      </c>
      <c r="X66" s="1" t="s">
        <v>5</v>
      </c>
      <c r="Y66" s="1" t="s">
        <v>8</v>
      </c>
      <c r="Z66" s="1" t="s">
        <v>6</v>
      </c>
      <c r="AA66" s="124"/>
      <c r="AB66" s="124"/>
      <c r="AD66" s="30"/>
      <c r="AE66" s="183"/>
      <c r="AF66" s="184"/>
      <c r="AG66" s="184"/>
      <c r="AH66" s="184"/>
      <c r="AI66" s="184"/>
      <c r="AJ66" s="185"/>
      <c r="AK66" s="183"/>
      <c r="AL66" s="184"/>
      <c r="AM66" s="184"/>
      <c r="AN66" s="184"/>
      <c r="AO66" s="184"/>
      <c r="AP66" s="184"/>
      <c r="AQ66" s="30"/>
      <c r="AR66" s="30"/>
      <c r="AS66" s="30"/>
      <c r="AT66" s="30"/>
      <c r="AU66" s="30"/>
      <c r="AV66" s="30"/>
      <c r="AW66" s="41"/>
    </row>
    <row r="67" spans="1:49" s="15" customFormat="1" ht="38.75">
      <c r="A67" s="17" t="s">
        <v>75</v>
      </c>
      <c r="B67" s="15" t="s">
        <v>74</v>
      </c>
      <c r="C67" s="15" t="s">
        <v>76</v>
      </c>
      <c r="D67" s="16">
        <f t="shared" ref="D67:U67" si="10">D33</f>
        <v>41123</v>
      </c>
      <c r="E67" s="16">
        <f t="shared" si="10"/>
        <v>41123</v>
      </c>
      <c r="F67" s="16">
        <f t="shared" si="10"/>
        <v>41123</v>
      </c>
      <c r="G67" s="16">
        <f t="shared" si="10"/>
        <v>41130</v>
      </c>
      <c r="H67" s="16">
        <f t="shared" si="10"/>
        <v>41130</v>
      </c>
      <c r="I67" s="16">
        <f t="shared" si="10"/>
        <v>41130</v>
      </c>
      <c r="J67" s="16">
        <f t="shared" si="10"/>
        <v>41137</v>
      </c>
      <c r="K67" s="16">
        <f t="shared" si="10"/>
        <v>41137</v>
      </c>
      <c r="L67" s="16">
        <f t="shared" si="10"/>
        <v>41137</v>
      </c>
      <c r="M67" s="16">
        <f t="shared" si="10"/>
        <v>41144</v>
      </c>
      <c r="N67" s="16">
        <f t="shared" si="10"/>
        <v>41144</v>
      </c>
      <c r="O67" s="16">
        <f t="shared" si="10"/>
        <v>41144</v>
      </c>
      <c r="P67" s="16">
        <f t="shared" si="10"/>
        <v>41151</v>
      </c>
      <c r="Q67" s="16">
        <f t="shared" si="10"/>
        <v>41151</v>
      </c>
      <c r="R67" s="16">
        <f t="shared" si="10"/>
        <v>41151</v>
      </c>
      <c r="S67" s="16">
        <f t="shared" si="10"/>
        <v>41158</v>
      </c>
      <c r="T67" s="16">
        <f t="shared" si="10"/>
        <v>41158</v>
      </c>
      <c r="U67" s="16">
        <f t="shared" si="10"/>
        <v>41158</v>
      </c>
      <c r="V67" s="17" t="s">
        <v>7</v>
      </c>
      <c r="W67" s="17" t="s">
        <v>4</v>
      </c>
      <c r="X67" s="17" t="s">
        <v>49</v>
      </c>
      <c r="Y67" s="17" t="s">
        <v>9</v>
      </c>
      <c r="Z67" s="17" t="s">
        <v>7</v>
      </c>
      <c r="AA67" s="17" t="s">
        <v>16</v>
      </c>
      <c r="AB67" s="15" t="s">
        <v>74</v>
      </c>
      <c r="AC67" s="175" t="s">
        <v>210</v>
      </c>
      <c r="AD67" s="31" t="s">
        <v>82</v>
      </c>
      <c r="AE67" s="21" t="s">
        <v>50</v>
      </c>
      <c r="AF67" s="15" t="s">
        <v>51</v>
      </c>
      <c r="AG67" s="15" t="s">
        <v>52</v>
      </c>
      <c r="AH67" s="15" t="s">
        <v>53</v>
      </c>
      <c r="AI67" s="15" t="s">
        <v>54</v>
      </c>
      <c r="AJ67" s="22" t="s">
        <v>55</v>
      </c>
      <c r="AK67" s="21" t="s">
        <v>50</v>
      </c>
      <c r="AL67" s="15" t="s">
        <v>51</v>
      </c>
      <c r="AM67" s="15" t="s">
        <v>52</v>
      </c>
      <c r="AN67" s="15" t="s">
        <v>53</v>
      </c>
      <c r="AO67" s="15" t="s">
        <v>54</v>
      </c>
      <c r="AP67" s="15" t="s">
        <v>55</v>
      </c>
      <c r="AQ67" s="31" t="s">
        <v>56</v>
      </c>
      <c r="AR67" s="31" t="s">
        <v>64</v>
      </c>
      <c r="AS67" s="31" t="s">
        <v>65</v>
      </c>
      <c r="AT67" s="31" t="s">
        <v>4</v>
      </c>
      <c r="AU67" s="31" t="s">
        <v>4</v>
      </c>
      <c r="AV67" s="31" t="s">
        <v>69</v>
      </c>
      <c r="AW67" s="31" t="s">
        <v>65</v>
      </c>
    </row>
    <row r="68" spans="1:49">
      <c r="A68" s="49">
        <f t="shared" ref="A68:A92" si="11">IF($A34=0,"",$A34)</f>
        <v>484</v>
      </c>
      <c r="B68" s="50" t="str">
        <f t="shared" ref="B68:B92" si="12">IF($B34=0,"",$B34)</f>
        <v>Jolly Mon</v>
      </c>
      <c r="C68" s="50" t="str">
        <f t="shared" ref="C68:C92" si="13">IF($C34=0,"",$C34)</f>
        <v>LaVin/Rochlis</v>
      </c>
      <c r="D68" s="47">
        <f>IF(D34="tlx",D$61+1,IF(OR(D34="dnf",D34="dsq",D34="ocs",D34="raf"),D$60+1,IF(D34="dnc",IF($AQ68=D$65,"bye",D$62+1),D34)))</f>
        <v>4</v>
      </c>
      <c r="E68" s="47" t="str">
        <f t="shared" ref="E68:U68" si="14">IF(E34="tlx",E$61+1,IF(OR(E34="dnf",E34="dsq",E34="ocs",E34="raf"),E$60+1,IF(E34="dnc",IF($AQ68=E$65,"bye",E$62+1),E34)))</f>
        <v/>
      </c>
      <c r="F68" s="47" t="str">
        <f t="shared" si="14"/>
        <v/>
      </c>
      <c r="G68" s="47" t="str">
        <f t="shared" si="14"/>
        <v>bye</v>
      </c>
      <c r="H68" s="47" t="str">
        <f t="shared" si="14"/>
        <v>bye</v>
      </c>
      <c r="I68" s="47" t="str">
        <f t="shared" si="14"/>
        <v/>
      </c>
      <c r="J68" s="47">
        <f t="shared" si="14"/>
        <v>11</v>
      </c>
      <c r="K68" s="47" t="str">
        <f t="shared" si="14"/>
        <v/>
      </c>
      <c r="L68" s="47" t="str">
        <f t="shared" si="14"/>
        <v/>
      </c>
      <c r="M68" s="47">
        <f t="shared" si="14"/>
        <v>8</v>
      </c>
      <c r="N68" s="47">
        <f t="shared" si="14"/>
        <v>9</v>
      </c>
      <c r="O68" s="47" t="str">
        <f t="shared" si="14"/>
        <v/>
      </c>
      <c r="P68" s="47">
        <f t="shared" si="14"/>
        <v>8</v>
      </c>
      <c r="Q68" s="47">
        <f t="shared" si="14"/>
        <v>11</v>
      </c>
      <c r="R68" s="47" t="str">
        <f t="shared" si="14"/>
        <v/>
      </c>
      <c r="S68" s="47">
        <f t="shared" si="14"/>
        <v>9</v>
      </c>
      <c r="T68" s="47">
        <f t="shared" si="14"/>
        <v>9</v>
      </c>
      <c r="U68" s="47" t="str">
        <f t="shared" si="14"/>
        <v/>
      </c>
      <c r="V68" s="47">
        <f>IF(AQ68&gt;0,INDEX(AK68:AP68,AQ68),0)</f>
        <v>2</v>
      </c>
      <c r="W68" s="47">
        <f t="shared" ref="W68:W92" si="15">IF(SUM(D68:U68)&gt;0,SUM(D68:U68),"")</f>
        <v>69</v>
      </c>
      <c r="X68" s="47">
        <f t="shared" ref="X68:X92" si="16">IF(Throwouts&gt;0,LARGE((D68:U68),1),0)+IF(Throwouts&gt;1,LARGE((D68:U68),2),0)+IF(Throwouts&gt;2,LARGE((D68:U68),2),0)+IF(Throwouts&gt;3,LARGE((D68:U68),3),0)</f>
        <v>11</v>
      </c>
      <c r="Y68" s="47">
        <f t="shared" ref="Y68:Y92" si="17">IF(W68="",0,W68-X68)</f>
        <v>58</v>
      </c>
      <c r="Z68" s="48">
        <f t="shared" ref="Z68:Z92" si="18">IF(W68="",0,Y68*(Races_Sailed-Throwouts)/(Races_Sailed-Throwouts-V68)+(AS68*0.001)+(AW68*0.00001)+AC68)</f>
        <v>74.581528571428578</v>
      </c>
      <c r="AA68" s="49">
        <f t="shared" ref="AA68:AA92" si="19">IF(RANK(Z68,Z$68:Z$92,1)=1,"",RANK(Z68,Z$68:Z$92,1)-25+ScoredBoats)</f>
        <v>10</v>
      </c>
      <c r="AB68" s="50" t="str">
        <f t="shared" ref="AB68:AB92" si="20">IF($B34=0,"",$B34)</f>
        <v>Jolly Mon</v>
      </c>
      <c r="AC68" s="85"/>
      <c r="AD68" s="37">
        <f t="shared" ref="AD68:AD92" si="21">IF(AA99="",0,MATCH(AA99,AA$68:AA$92,0))</f>
        <v>8</v>
      </c>
      <c r="AE68" s="23">
        <f t="shared" ref="AE68:AE92" si="22">IF($D34="dnc",$D$60+1,0)+IF($E34="dnc",$E$60+1,0)+IF($F34="dnc",$F$60+1,0)</f>
        <v>0</v>
      </c>
      <c r="AF68" s="24">
        <f t="shared" ref="AF68:AF92" si="23">IF($G34="dnc",$G$60+1,0)+IF($H34="dnc",$H$60+1,0)+IF($I34="dnc",$I$60+1,0)</f>
        <v>20</v>
      </c>
      <c r="AG68" s="24">
        <f t="shared" ref="AG68:AG92" si="24">IF($J34="dnc",$J$60+1,0)+IF($K34="dnc",$K$60+1,0)+IF($L34="dnc",$L$60+1,0)</f>
        <v>11</v>
      </c>
      <c r="AH68" s="24">
        <f t="shared" ref="AH68:AH92" si="25">IF($M34="dnc",$M$60+1,0)+IF($N34="dnc",$N$60+1,0)+IF($O34="dnc",$O$60+1,0)</f>
        <v>0</v>
      </c>
      <c r="AI68" s="24">
        <f t="shared" ref="AI68:AI92" si="26">IF($P34="dnc",$P$60+1,0)+IF($Q34="dnc",$Q$60+1,0)+IF($R34="dnc",$R$60+1,0)</f>
        <v>0</v>
      </c>
      <c r="AJ68" s="25">
        <f t="shared" ref="AJ68:AJ92" si="27">IF($S34="dnc",$S$60+1,0)+IF($T34="dnc",$T$60+1,0)+IF($U34="dnc",$U$60+1,0)</f>
        <v>0</v>
      </c>
      <c r="AK68" s="23">
        <f t="shared" ref="AK68:AK92" si="28">COUNTIF(D34:F34,"dnc")</f>
        <v>0</v>
      </c>
      <c r="AL68" s="24">
        <f t="shared" ref="AL68:AL92" si="29">COUNTIF(G34:I34,"dnc")</f>
        <v>2</v>
      </c>
      <c r="AM68" s="24">
        <f t="shared" ref="AM68:AM92" si="30">COUNTIF(J34:L34,"dnc")</f>
        <v>1</v>
      </c>
      <c r="AN68" s="24">
        <f t="shared" ref="AN68:AN92" si="31">COUNTIF(M34:O34,"dnc")</f>
        <v>0</v>
      </c>
      <c r="AO68" s="24">
        <f t="shared" ref="AO68:AO92" si="32">COUNTIF(P34:R34,"dnc")</f>
        <v>0</v>
      </c>
      <c r="AP68" s="24">
        <f t="shared" ref="AP68:AP92" si="33">COUNTIF(S34:U34,"dnc")</f>
        <v>0</v>
      </c>
      <c r="AQ68" s="35">
        <f t="shared" ref="AQ68:AQ92" si="34">IF(SUM(AE68:AJ68)&gt;0,MATCH(MAX(AE68:AJ68),AE68:AJ68,0),0)</f>
        <v>2</v>
      </c>
      <c r="AR68" s="40">
        <f t="shared" ref="AR68:AR92" si="35">IF(W68&gt;0,((((((((((((((((COUNTIF(D68:U68,1))*10+COUNTIF(D68:U68,2))*10+COUNTIF(D68:U68,3))*10+COUNTIF(D68:U68,4))*10+COUNTIF(D68:U68,5))*10+COUNTIF(D68:U68,6))*10+COUNTIF(D68:U68,7))*10+COUNTIF(D68:U68,8))*10+COUNTIF(D68:U68,9))*10+COUNTIF(D68:U68,10))*10+COUNTIF(D68:U68,11))*10+COUNTIF(D68:U68,12))*10+COUNTIF(D68:U68,13))*10+COUNTIF(D68:U68,14))*10+COUNTIF(D68:U68,15))*10+COUNTIF(D68:U68,16))*10+COUNTIF(D68:U68,17),0)</f>
        <v>10002302000000</v>
      </c>
      <c r="AS68" s="37">
        <f t="shared" ref="AS68:AS92" si="36">IF($Y68=0,0,(RANK($AR68,$AR$68:$AR$92,0)))</f>
        <v>10</v>
      </c>
      <c r="AT68" s="45">
        <f t="shared" ref="AT68:AT92" si="37">IF(INDEX($D68:$U68,LastRaceIndex)="bye",$Y68/(Races_Sailed-Throwouts),INDEX($D68:$U68,LastRaceIndex))</f>
        <v>9</v>
      </c>
      <c r="AU68" s="45">
        <f t="shared" ref="AU68:AU92" si="38">IF(INDEX($D68:$U68,NextLastIndex)="bye",$Y68/(Races_Sailed-Throwouts),INDEX($D68:$U68,NextLastIndex))</f>
        <v>9</v>
      </c>
      <c r="AV68" s="46">
        <f>IFERROR(AT68*100+AU68,0)</f>
        <v>909</v>
      </c>
      <c r="AW68" s="37">
        <f>IF($Y68="",0,(RANK($AV68,$AV$68:$AV$92,1))-25+C$21)</f>
        <v>10</v>
      </c>
    </row>
    <row r="69" spans="1:49">
      <c r="A69" s="49">
        <f t="shared" si="11"/>
        <v>584</v>
      </c>
      <c r="B69" s="50" t="str">
        <f t="shared" si="12"/>
        <v>He's Baaack!</v>
      </c>
      <c r="C69" s="50" t="str">
        <f t="shared" si="13"/>
        <v>Knowles</v>
      </c>
      <c r="D69" s="47">
        <f t="shared" ref="D69:U69" si="39">IF(D35="tlx",D$61+1,IF(OR(D35="dnf",D35="dsq",D35="ocs",D35="raf"),D$60+1,IF(D35="dnc",IF($AQ69=D$65,"bye",D$62+1),D35)))</f>
        <v>1</v>
      </c>
      <c r="E69" s="47" t="str">
        <f t="shared" si="39"/>
        <v/>
      </c>
      <c r="F69" s="47" t="str">
        <f t="shared" si="39"/>
        <v/>
      </c>
      <c r="G69" s="47">
        <f t="shared" si="39"/>
        <v>7</v>
      </c>
      <c r="H69" s="47">
        <f t="shared" si="39"/>
        <v>5</v>
      </c>
      <c r="I69" s="47" t="str">
        <f t="shared" si="39"/>
        <v/>
      </c>
      <c r="J69" s="47">
        <f t="shared" si="39"/>
        <v>2</v>
      </c>
      <c r="K69" s="47" t="str">
        <f t="shared" si="39"/>
        <v/>
      </c>
      <c r="L69" s="47" t="str">
        <f t="shared" si="39"/>
        <v/>
      </c>
      <c r="M69" s="47">
        <f t="shared" si="39"/>
        <v>4</v>
      </c>
      <c r="N69" s="47">
        <f t="shared" si="39"/>
        <v>3</v>
      </c>
      <c r="O69" s="47" t="str">
        <f t="shared" si="39"/>
        <v/>
      </c>
      <c r="P69" s="47">
        <f t="shared" si="39"/>
        <v>3</v>
      </c>
      <c r="Q69" s="47">
        <f t="shared" si="39"/>
        <v>4</v>
      </c>
      <c r="R69" s="47" t="str">
        <f t="shared" si="39"/>
        <v/>
      </c>
      <c r="S69" s="47">
        <f t="shared" si="39"/>
        <v>7</v>
      </c>
      <c r="T69" s="47">
        <f t="shared" si="39"/>
        <v>11</v>
      </c>
      <c r="U69" s="47" t="str">
        <f t="shared" si="39"/>
        <v/>
      </c>
      <c r="V69" s="47">
        <f>IF(AQ69&gt;0,INDEX(AK69:AP69,AQ69),0)</f>
        <v>0</v>
      </c>
      <c r="W69" s="47">
        <f t="shared" si="15"/>
        <v>47</v>
      </c>
      <c r="X69" s="47">
        <f t="shared" si="16"/>
        <v>11</v>
      </c>
      <c r="Y69" s="47">
        <f t="shared" si="17"/>
        <v>36</v>
      </c>
      <c r="Z69" s="48">
        <f t="shared" si="18"/>
        <v>36.005120000000005</v>
      </c>
      <c r="AA69" s="49">
        <f t="shared" si="19"/>
        <v>6</v>
      </c>
      <c r="AB69" s="50" t="str">
        <f t="shared" si="20"/>
        <v>He's Baaack!</v>
      </c>
      <c r="AC69" s="85"/>
      <c r="AD69" s="37">
        <f t="shared" si="21"/>
        <v>4</v>
      </c>
      <c r="AE69" s="23">
        <f t="shared" si="22"/>
        <v>0</v>
      </c>
      <c r="AF69" s="24">
        <f t="shared" si="23"/>
        <v>0</v>
      </c>
      <c r="AG69" s="24">
        <f t="shared" si="24"/>
        <v>0</v>
      </c>
      <c r="AH69" s="24">
        <f t="shared" si="25"/>
        <v>0</v>
      </c>
      <c r="AI69" s="24">
        <f t="shared" si="26"/>
        <v>0</v>
      </c>
      <c r="AJ69" s="25">
        <f t="shared" si="27"/>
        <v>0</v>
      </c>
      <c r="AK69" s="23">
        <f t="shared" si="28"/>
        <v>0</v>
      </c>
      <c r="AL69" s="24">
        <f t="shared" si="29"/>
        <v>0</v>
      </c>
      <c r="AM69" s="24">
        <f t="shared" si="30"/>
        <v>0</v>
      </c>
      <c r="AN69" s="24">
        <f t="shared" si="31"/>
        <v>0</v>
      </c>
      <c r="AO69" s="24">
        <f t="shared" si="32"/>
        <v>0</v>
      </c>
      <c r="AP69" s="24">
        <f t="shared" si="33"/>
        <v>0</v>
      </c>
      <c r="AQ69" s="35">
        <f t="shared" si="34"/>
        <v>0</v>
      </c>
      <c r="AR69" s="40">
        <f t="shared" si="35"/>
        <v>1.1221020001E+16</v>
      </c>
      <c r="AS69" s="37">
        <f t="shared" si="36"/>
        <v>5</v>
      </c>
      <c r="AT69" s="45">
        <f t="shared" si="37"/>
        <v>11</v>
      </c>
      <c r="AU69" s="45">
        <f t="shared" si="38"/>
        <v>7</v>
      </c>
      <c r="AV69" s="46">
        <f t="shared" ref="AV69:AV92" si="40">IFERROR(AT69*100+AU69,0)</f>
        <v>1107</v>
      </c>
      <c r="AW69" s="37">
        <f t="shared" ref="AW69:AW92" si="41">IF($Y69="",0,(RANK($AV69,$AV$68:$AV$92,1))-25+C$21)</f>
        <v>12</v>
      </c>
    </row>
    <row r="70" spans="1:49">
      <c r="A70" s="49">
        <f t="shared" si="11"/>
        <v>591</v>
      </c>
      <c r="B70" s="50" t="str">
        <f t="shared" si="12"/>
        <v>Shamrock VI</v>
      </c>
      <c r="C70" s="50" t="str">
        <f t="shared" si="13"/>
        <v>Mullen</v>
      </c>
      <c r="D70" s="47">
        <f t="shared" ref="D70:U70" si="42">IF(D36="tlx",D$61+1,IF(OR(D36="dnf",D36="dsq",D36="ocs",D36="raf"),D$60+1,IF(D36="dnc",IF($AQ70=D$65,"bye",D$62+1),D36)))</f>
        <v>2</v>
      </c>
      <c r="E70" s="47" t="str">
        <f t="shared" si="42"/>
        <v/>
      </c>
      <c r="F70" s="47" t="str">
        <f t="shared" si="42"/>
        <v/>
      </c>
      <c r="G70" s="47">
        <f t="shared" si="42"/>
        <v>8</v>
      </c>
      <c r="H70" s="47">
        <f t="shared" si="42"/>
        <v>8</v>
      </c>
      <c r="I70" s="47" t="str">
        <f t="shared" si="42"/>
        <v/>
      </c>
      <c r="J70" s="47">
        <f t="shared" si="42"/>
        <v>9</v>
      </c>
      <c r="K70" s="47" t="str">
        <f t="shared" si="42"/>
        <v/>
      </c>
      <c r="L70" s="47" t="str">
        <f t="shared" si="42"/>
        <v/>
      </c>
      <c r="M70" s="47">
        <f t="shared" si="42"/>
        <v>6</v>
      </c>
      <c r="N70" s="47">
        <f t="shared" si="42"/>
        <v>7</v>
      </c>
      <c r="O70" s="47" t="str">
        <f t="shared" si="42"/>
        <v/>
      </c>
      <c r="P70" s="47">
        <f t="shared" si="42"/>
        <v>7</v>
      </c>
      <c r="Q70" s="47">
        <f t="shared" si="42"/>
        <v>7</v>
      </c>
      <c r="R70" s="47" t="str">
        <f t="shared" si="42"/>
        <v/>
      </c>
      <c r="S70" s="47">
        <f t="shared" si="42"/>
        <v>6</v>
      </c>
      <c r="T70" s="47">
        <f t="shared" si="42"/>
        <v>12</v>
      </c>
      <c r="U70" s="47" t="str">
        <f t="shared" si="42"/>
        <v/>
      </c>
      <c r="V70" s="47">
        <f t="shared" ref="V70:V92" si="43">IF(AQ70&gt;0,INDEX(AK70:AP70,AQ70),0)</f>
        <v>0</v>
      </c>
      <c r="W70" s="47">
        <f t="shared" si="15"/>
        <v>72</v>
      </c>
      <c r="X70" s="47">
        <f t="shared" si="16"/>
        <v>12</v>
      </c>
      <c r="Y70" s="47">
        <f t="shared" si="17"/>
        <v>60</v>
      </c>
      <c r="Z70" s="48">
        <f t="shared" si="18"/>
        <v>60.007129999999997</v>
      </c>
      <c r="AA70" s="49">
        <f t="shared" si="19"/>
        <v>7</v>
      </c>
      <c r="AB70" s="50" t="str">
        <f t="shared" si="20"/>
        <v>Shamrock VI</v>
      </c>
      <c r="AC70" s="85"/>
      <c r="AD70" s="37">
        <f t="shared" si="21"/>
        <v>7</v>
      </c>
      <c r="AE70" s="23">
        <f t="shared" si="22"/>
        <v>0</v>
      </c>
      <c r="AF70" s="24">
        <f t="shared" si="23"/>
        <v>0</v>
      </c>
      <c r="AG70" s="24">
        <f t="shared" si="24"/>
        <v>0</v>
      </c>
      <c r="AH70" s="24">
        <f t="shared" si="25"/>
        <v>0</v>
      </c>
      <c r="AI70" s="24">
        <f t="shared" si="26"/>
        <v>0</v>
      </c>
      <c r="AJ70" s="25">
        <f t="shared" si="27"/>
        <v>0</v>
      </c>
      <c r="AK70" s="23">
        <f t="shared" si="28"/>
        <v>0</v>
      </c>
      <c r="AL70" s="24">
        <f t="shared" si="29"/>
        <v>0</v>
      </c>
      <c r="AM70" s="24">
        <f t="shared" si="30"/>
        <v>0</v>
      </c>
      <c r="AN70" s="24">
        <f t="shared" si="31"/>
        <v>0</v>
      </c>
      <c r="AO70" s="24">
        <f t="shared" si="32"/>
        <v>0</v>
      </c>
      <c r="AP70" s="24">
        <f t="shared" si="33"/>
        <v>0</v>
      </c>
      <c r="AQ70" s="35">
        <f t="shared" si="34"/>
        <v>0</v>
      </c>
      <c r="AR70" s="40">
        <f t="shared" si="35"/>
        <v>1000232100100000</v>
      </c>
      <c r="AS70" s="37">
        <f t="shared" si="36"/>
        <v>7</v>
      </c>
      <c r="AT70" s="45">
        <f t="shared" si="37"/>
        <v>12</v>
      </c>
      <c r="AU70" s="45">
        <f t="shared" si="38"/>
        <v>6</v>
      </c>
      <c r="AV70" s="46">
        <f t="shared" si="40"/>
        <v>1206</v>
      </c>
      <c r="AW70" s="37">
        <f t="shared" si="41"/>
        <v>13</v>
      </c>
    </row>
    <row r="71" spans="1:49">
      <c r="A71" s="49">
        <f t="shared" si="11"/>
        <v>588</v>
      </c>
      <c r="B71" s="50" t="str">
        <f t="shared" si="12"/>
        <v>Gallant Fox</v>
      </c>
      <c r="C71" s="50" t="str">
        <f t="shared" si="13"/>
        <v>Dempsey</v>
      </c>
      <c r="D71" s="47">
        <f t="shared" ref="D71:U71" si="44">IF(D37="tlx",D$61+1,IF(OR(D37="dnf",D37="dsq",D37="ocs",D37="raf"),D$60+1,IF(D37="dnc",IF($AQ71=D$65,"bye",D$62+1),D37)))</f>
        <v>4</v>
      </c>
      <c r="E71" s="47" t="str">
        <f t="shared" si="44"/>
        <v/>
      </c>
      <c r="F71" s="47" t="str">
        <f t="shared" si="44"/>
        <v/>
      </c>
      <c r="G71" s="47">
        <f t="shared" si="44"/>
        <v>2</v>
      </c>
      <c r="H71" s="47">
        <f t="shared" si="44"/>
        <v>2</v>
      </c>
      <c r="I71" s="47" t="str">
        <f t="shared" si="44"/>
        <v/>
      </c>
      <c r="J71" s="47">
        <f t="shared" si="44"/>
        <v>6</v>
      </c>
      <c r="K71" s="47" t="str">
        <f t="shared" si="44"/>
        <v/>
      </c>
      <c r="L71" s="47" t="str">
        <f t="shared" si="44"/>
        <v/>
      </c>
      <c r="M71" s="47">
        <f t="shared" si="44"/>
        <v>5</v>
      </c>
      <c r="N71" s="47">
        <f t="shared" si="44"/>
        <v>2</v>
      </c>
      <c r="O71" s="47" t="str">
        <f t="shared" si="44"/>
        <v/>
      </c>
      <c r="P71" s="47">
        <f t="shared" si="44"/>
        <v>1</v>
      </c>
      <c r="Q71" s="47">
        <f t="shared" si="44"/>
        <v>1</v>
      </c>
      <c r="R71" s="47" t="str">
        <f t="shared" si="44"/>
        <v/>
      </c>
      <c r="S71" s="47">
        <f t="shared" si="44"/>
        <v>4</v>
      </c>
      <c r="T71" s="47">
        <f t="shared" si="44"/>
        <v>8</v>
      </c>
      <c r="U71" s="47" t="str">
        <f t="shared" si="44"/>
        <v/>
      </c>
      <c r="V71" s="47">
        <f t="shared" si="43"/>
        <v>0</v>
      </c>
      <c r="W71" s="47">
        <f t="shared" si="15"/>
        <v>35</v>
      </c>
      <c r="X71" s="47">
        <f t="shared" si="16"/>
        <v>8</v>
      </c>
      <c r="Y71" s="47">
        <f t="shared" si="17"/>
        <v>27</v>
      </c>
      <c r="Z71" s="48">
        <f t="shared" si="18"/>
        <v>27.003080000000001</v>
      </c>
      <c r="AA71" s="49">
        <f t="shared" si="19"/>
        <v>2</v>
      </c>
      <c r="AB71" s="50" t="str">
        <f t="shared" si="20"/>
        <v>Gallant Fox</v>
      </c>
      <c r="AC71" s="85"/>
      <c r="AD71" s="37">
        <f t="shared" si="21"/>
        <v>9</v>
      </c>
      <c r="AE71" s="23">
        <f t="shared" si="22"/>
        <v>0</v>
      </c>
      <c r="AF71" s="24">
        <f t="shared" si="23"/>
        <v>0</v>
      </c>
      <c r="AG71" s="24">
        <f t="shared" si="24"/>
        <v>0</v>
      </c>
      <c r="AH71" s="24">
        <f t="shared" si="25"/>
        <v>0</v>
      </c>
      <c r="AI71" s="24">
        <f t="shared" si="26"/>
        <v>0</v>
      </c>
      <c r="AJ71" s="25">
        <f t="shared" si="27"/>
        <v>0</v>
      </c>
      <c r="AK71" s="23">
        <f t="shared" si="28"/>
        <v>0</v>
      </c>
      <c r="AL71" s="24">
        <f t="shared" si="29"/>
        <v>0</v>
      </c>
      <c r="AM71" s="24">
        <f t="shared" si="30"/>
        <v>0</v>
      </c>
      <c r="AN71" s="24">
        <f t="shared" si="31"/>
        <v>0</v>
      </c>
      <c r="AO71" s="24">
        <f t="shared" si="32"/>
        <v>0</v>
      </c>
      <c r="AP71" s="24">
        <f t="shared" si="33"/>
        <v>0</v>
      </c>
      <c r="AQ71" s="35">
        <f t="shared" si="34"/>
        <v>0</v>
      </c>
      <c r="AR71" s="40">
        <f t="shared" si="35"/>
        <v>2.3021101E+16</v>
      </c>
      <c r="AS71" s="37">
        <f t="shared" si="36"/>
        <v>3</v>
      </c>
      <c r="AT71" s="45">
        <f t="shared" si="37"/>
        <v>8</v>
      </c>
      <c r="AU71" s="45">
        <f t="shared" si="38"/>
        <v>4</v>
      </c>
      <c r="AV71" s="46">
        <f t="shared" si="40"/>
        <v>804</v>
      </c>
      <c r="AW71" s="37">
        <f t="shared" si="41"/>
        <v>8</v>
      </c>
    </row>
    <row r="72" spans="1:49">
      <c r="A72" s="49">
        <f t="shared" si="11"/>
        <v>485</v>
      </c>
      <c r="B72" s="50" t="str">
        <f t="shared" si="12"/>
        <v>Argo III</v>
      </c>
      <c r="C72" s="50" t="str">
        <f t="shared" si="13"/>
        <v>C. Nickerson</v>
      </c>
      <c r="D72" s="47">
        <f t="shared" ref="D72:U72" si="45">IF(D38="tlx",D$61+1,IF(OR(D38="dnf",D38="dsq",D38="ocs",D38="raf"),D$60+1,IF(D38="dnc",IF($AQ72=D$65,"bye",D$62+1),D38)))</f>
        <v>4</v>
      </c>
      <c r="E72" s="47" t="str">
        <f t="shared" si="45"/>
        <v/>
      </c>
      <c r="F72" s="47" t="str">
        <f t="shared" si="45"/>
        <v/>
      </c>
      <c r="G72" s="47">
        <f t="shared" si="45"/>
        <v>5</v>
      </c>
      <c r="H72" s="47">
        <f t="shared" si="45"/>
        <v>7</v>
      </c>
      <c r="I72" s="47" t="str">
        <f t="shared" si="45"/>
        <v/>
      </c>
      <c r="J72" s="47">
        <f t="shared" si="45"/>
        <v>1</v>
      </c>
      <c r="K72" s="47" t="str">
        <f t="shared" si="45"/>
        <v/>
      </c>
      <c r="L72" s="47" t="str">
        <f t="shared" si="45"/>
        <v/>
      </c>
      <c r="M72" s="47">
        <f t="shared" si="45"/>
        <v>7</v>
      </c>
      <c r="N72" s="47">
        <f t="shared" si="45"/>
        <v>4</v>
      </c>
      <c r="O72" s="47" t="str">
        <f t="shared" si="45"/>
        <v/>
      </c>
      <c r="P72" s="47">
        <f t="shared" si="45"/>
        <v>6</v>
      </c>
      <c r="Q72" s="47">
        <f t="shared" si="45"/>
        <v>3</v>
      </c>
      <c r="R72" s="47" t="str">
        <f t="shared" si="45"/>
        <v/>
      </c>
      <c r="S72" s="47">
        <f t="shared" si="45"/>
        <v>1</v>
      </c>
      <c r="T72" s="47">
        <f t="shared" si="45"/>
        <v>1</v>
      </c>
      <c r="U72" s="47" t="str">
        <f t="shared" si="45"/>
        <v/>
      </c>
      <c r="V72" s="47">
        <f t="shared" si="43"/>
        <v>0</v>
      </c>
      <c r="W72" s="47">
        <f t="shared" si="15"/>
        <v>39</v>
      </c>
      <c r="X72" s="47">
        <f t="shared" si="16"/>
        <v>7</v>
      </c>
      <c r="Y72" s="47">
        <f t="shared" si="17"/>
        <v>32</v>
      </c>
      <c r="Z72" s="48">
        <f t="shared" si="18"/>
        <v>32.002010000000006</v>
      </c>
      <c r="AA72" s="49">
        <f t="shared" si="19"/>
        <v>5</v>
      </c>
      <c r="AB72" s="50" t="str">
        <f t="shared" si="20"/>
        <v>Argo III</v>
      </c>
      <c r="AC72" s="85"/>
      <c r="AD72" s="37">
        <f t="shared" si="21"/>
        <v>5</v>
      </c>
      <c r="AE72" s="23">
        <f t="shared" si="22"/>
        <v>0</v>
      </c>
      <c r="AF72" s="24">
        <f t="shared" si="23"/>
        <v>0</v>
      </c>
      <c r="AG72" s="24">
        <f t="shared" si="24"/>
        <v>0</v>
      </c>
      <c r="AH72" s="24">
        <f t="shared" si="25"/>
        <v>0</v>
      </c>
      <c r="AI72" s="24">
        <f t="shared" si="26"/>
        <v>0</v>
      </c>
      <c r="AJ72" s="25">
        <f t="shared" si="27"/>
        <v>0</v>
      </c>
      <c r="AK72" s="23">
        <f t="shared" si="28"/>
        <v>0</v>
      </c>
      <c r="AL72" s="24">
        <f t="shared" si="29"/>
        <v>0</v>
      </c>
      <c r="AM72" s="24">
        <f t="shared" si="30"/>
        <v>0</v>
      </c>
      <c r="AN72" s="24">
        <f t="shared" si="31"/>
        <v>0</v>
      </c>
      <c r="AO72" s="24">
        <f t="shared" si="32"/>
        <v>0</v>
      </c>
      <c r="AP72" s="24">
        <f t="shared" si="33"/>
        <v>0</v>
      </c>
      <c r="AQ72" s="35">
        <f t="shared" si="34"/>
        <v>0</v>
      </c>
      <c r="AR72" s="40">
        <f t="shared" si="35"/>
        <v>3.012112E+16</v>
      </c>
      <c r="AS72" s="37">
        <f t="shared" si="36"/>
        <v>2</v>
      </c>
      <c r="AT72" s="45">
        <f t="shared" si="37"/>
        <v>1</v>
      </c>
      <c r="AU72" s="45">
        <f t="shared" si="38"/>
        <v>1</v>
      </c>
      <c r="AV72" s="46">
        <f t="shared" si="40"/>
        <v>101</v>
      </c>
      <c r="AW72" s="37">
        <f t="shared" si="41"/>
        <v>1</v>
      </c>
    </row>
    <row r="73" spans="1:49">
      <c r="A73" s="49">
        <f t="shared" si="11"/>
        <v>676</v>
      </c>
      <c r="B73" s="50" t="str">
        <f t="shared" si="12"/>
        <v>Paradox</v>
      </c>
      <c r="C73" s="50" t="str">
        <f t="shared" si="13"/>
        <v>Stowe</v>
      </c>
      <c r="D73" s="47">
        <f t="shared" ref="D73:U73" si="46">IF(D39="tlx",D$61+1,IF(OR(D39="dnf",D39="dsq",D39="ocs",D39="raf"),D$60+1,IF(D39="dnc",IF($AQ73=D$65,"bye",D$62+1),D39)))</f>
        <v>4</v>
      </c>
      <c r="E73" s="47" t="str">
        <f t="shared" si="46"/>
        <v/>
      </c>
      <c r="F73" s="47" t="str">
        <f t="shared" si="46"/>
        <v/>
      </c>
      <c r="G73" s="47" t="str">
        <f t="shared" si="46"/>
        <v>bye</v>
      </c>
      <c r="H73" s="47" t="str">
        <f t="shared" si="46"/>
        <v>bye</v>
      </c>
      <c r="I73" s="47" t="str">
        <f t="shared" si="46"/>
        <v/>
      </c>
      <c r="J73" s="47">
        <f t="shared" si="46"/>
        <v>10</v>
      </c>
      <c r="K73" s="47" t="str">
        <f t="shared" si="46"/>
        <v/>
      </c>
      <c r="L73" s="47" t="str">
        <f t="shared" si="46"/>
        <v/>
      </c>
      <c r="M73" s="47">
        <f t="shared" si="46"/>
        <v>9</v>
      </c>
      <c r="N73" s="47">
        <f t="shared" si="46"/>
        <v>5</v>
      </c>
      <c r="O73" s="47" t="str">
        <f t="shared" si="46"/>
        <v/>
      </c>
      <c r="P73" s="47">
        <f t="shared" si="46"/>
        <v>10</v>
      </c>
      <c r="Q73" s="47">
        <f t="shared" si="46"/>
        <v>8</v>
      </c>
      <c r="R73" s="47" t="str">
        <f t="shared" si="46"/>
        <v/>
      </c>
      <c r="S73" s="47">
        <f t="shared" si="46"/>
        <v>8</v>
      </c>
      <c r="T73" s="47">
        <f t="shared" si="46"/>
        <v>7</v>
      </c>
      <c r="U73" s="47" t="str">
        <f t="shared" si="46"/>
        <v/>
      </c>
      <c r="V73" s="47">
        <f t="shared" si="43"/>
        <v>2</v>
      </c>
      <c r="W73" s="47">
        <f t="shared" si="15"/>
        <v>61</v>
      </c>
      <c r="X73" s="47">
        <f t="shared" si="16"/>
        <v>10</v>
      </c>
      <c r="Y73" s="47">
        <f t="shared" si="17"/>
        <v>51</v>
      </c>
      <c r="Z73" s="48">
        <f t="shared" si="18"/>
        <v>65.580498571428564</v>
      </c>
      <c r="AA73" s="49">
        <f t="shared" si="19"/>
        <v>8</v>
      </c>
      <c r="AB73" s="50" t="str">
        <f t="shared" si="20"/>
        <v>Paradox</v>
      </c>
      <c r="AC73" s="85"/>
      <c r="AD73" s="37">
        <f t="shared" si="21"/>
        <v>2</v>
      </c>
      <c r="AE73" s="23">
        <f t="shared" si="22"/>
        <v>0</v>
      </c>
      <c r="AF73" s="24">
        <f t="shared" si="23"/>
        <v>20</v>
      </c>
      <c r="AG73" s="24">
        <f t="shared" si="24"/>
        <v>0</v>
      </c>
      <c r="AH73" s="24">
        <f t="shared" si="25"/>
        <v>0</v>
      </c>
      <c r="AI73" s="24">
        <f t="shared" si="26"/>
        <v>0</v>
      </c>
      <c r="AJ73" s="25">
        <f t="shared" si="27"/>
        <v>0</v>
      </c>
      <c r="AK73" s="23">
        <f t="shared" si="28"/>
        <v>0</v>
      </c>
      <c r="AL73" s="24">
        <f t="shared" si="29"/>
        <v>2</v>
      </c>
      <c r="AM73" s="24">
        <f t="shared" si="30"/>
        <v>0</v>
      </c>
      <c r="AN73" s="24">
        <f t="shared" si="31"/>
        <v>0</v>
      </c>
      <c r="AO73" s="24">
        <f t="shared" si="32"/>
        <v>0</v>
      </c>
      <c r="AP73" s="24">
        <f t="shared" si="33"/>
        <v>0</v>
      </c>
      <c r="AQ73" s="35">
        <f t="shared" si="34"/>
        <v>2</v>
      </c>
      <c r="AR73" s="40">
        <f t="shared" si="35"/>
        <v>11012120000000</v>
      </c>
      <c r="AS73" s="37">
        <f t="shared" si="36"/>
        <v>9</v>
      </c>
      <c r="AT73" s="45">
        <f t="shared" si="37"/>
        <v>7</v>
      </c>
      <c r="AU73" s="45">
        <f t="shared" si="38"/>
        <v>8</v>
      </c>
      <c r="AV73" s="46">
        <f t="shared" si="40"/>
        <v>708</v>
      </c>
      <c r="AW73" s="37">
        <f t="shared" si="41"/>
        <v>7</v>
      </c>
    </row>
    <row r="74" spans="1:49">
      <c r="A74" s="49">
        <f t="shared" si="11"/>
        <v>667</v>
      </c>
      <c r="B74" s="50" t="str">
        <f t="shared" si="12"/>
        <v>Pressure</v>
      </c>
      <c r="C74" s="50" t="str">
        <f t="shared" si="13"/>
        <v>G./W. Nickerson</v>
      </c>
      <c r="D74" s="47">
        <f t="shared" ref="D74:U74" si="47">IF(D40="tlx",D$61+1,IF(OR(D40="dnf",D40="dsq",D40="ocs",D40="raf"),D$60+1,IF(D40="dnc",IF($AQ74=D$65,"bye",D$62+1),D40)))</f>
        <v>3</v>
      </c>
      <c r="E74" s="47" t="str">
        <f t="shared" si="47"/>
        <v/>
      </c>
      <c r="F74" s="47" t="str">
        <f t="shared" si="47"/>
        <v/>
      </c>
      <c r="G74" s="47">
        <f t="shared" si="47"/>
        <v>6</v>
      </c>
      <c r="H74" s="47">
        <f t="shared" si="47"/>
        <v>6</v>
      </c>
      <c r="I74" s="47" t="str">
        <f t="shared" si="47"/>
        <v/>
      </c>
      <c r="J74" s="47">
        <f t="shared" si="47"/>
        <v>3</v>
      </c>
      <c r="K74" s="47" t="str">
        <f t="shared" si="47"/>
        <v/>
      </c>
      <c r="L74" s="47" t="str">
        <f t="shared" si="47"/>
        <v/>
      </c>
      <c r="M74" s="47">
        <f t="shared" si="47"/>
        <v>3</v>
      </c>
      <c r="N74" s="47">
        <f t="shared" si="47"/>
        <v>1</v>
      </c>
      <c r="O74" s="47" t="str">
        <f t="shared" si="47"/>
        <v/>
      </c>
      <c r="P74" s="47">
        <f t="shared" si="47"/>
        <v>5</v>
      </c>
      <c r="Q74" s="47">
        <f t="shared" si="47"/>
        <v>5</v>
      </c>
      <c r="R74" s="47" t="str">
        <f t="shared" si="47"/>
        <v/>
      </c>
      <c r="S74" s="47">
        <f t="shared" si="47"/>
        <v>2</v>
      </c>
      <c r="T74" s="47">
        <f t="shared" si="47"/>
        <v>3</v>
      </c>
      <c r="U74" s="47" t="str">
        <f t="shared" si="47"/>
        <v/>
      </c>
      <c r="V74" s="47">
        <f t="shared" si="43"/>
        <v>0</v>
      </c>
      <c r="W74" s="47">
        <f t="shared" si="15"/>
        <v>37</v>
      </c>
      <c r="X74" s="47">
        <f t="shared" si="16"/>
        <v>6</v>
      </c>
      <c r="Y74" s="47">
        <f t="shared" si="17"/>
        <v>31</v>
      </c>
      <c r="Z74" s="48">
        <f t="shared" si="18"/>
        <v>31.00403</v>
      </c>
      <c r="AA74" s="49">
        <f t="shared" si="19"/>
        <v>3</v>
      </c>
      <c r="AB74" s="50" t="str">
        <f t="shared" si="20"/>
        <v>Pressure</v>
      </c>
      <c r="AC74" s="85"/>
      <c r="AD74" s="37">
        <f t="shared" si="21"/>
        <v>3</v>
      </c>
      <c r="AE74" s="23">
        <f t="shared" si="22"/>
        <v>0</v>
      </c>
      <c r="AF74" s="24">
        <f t="shared" si="23"/>
        <v>0</v>
      </c>
      <c r="AG74" s="24">
        <f t="shared" si="24"/>
        <v>0</v>
      </c>
      <c r="AH74" s="24">
        <f t="shared" si="25"/>
        <v>0</v>
      </c>
      <c r="AI74" s="24">
        <f t="shared" si="26"/>
        <v>0</v>
      </c>
      <c r="AJ74" s="25">
        <f t="shared" si="27"/>
        <v>0</v>
      </c>
      <c r="AK74" s="23">
        <f t="shared" si="28"/>
        <v>0</v>
      </c>
      <c r="AL74" s="24">
        <f t="shared" si="29"/>
        <v>0</v>
      </c>
      <c r="AM74" s="24">
        <f t="shared" si="30"/>
        <v>0</v>
      </c>
      <c r="AN74" s="24">
        <f t="shared" si="31"/>
        <v>0</v>
      </c>
      <c r="AO74" s="24">
        <f t="shared" si="32"/>
        <v>0</v>
      </c>
      <c r="AP74" s="24">
        <f t="shared" si="33"/>
        <v>0</v>
      </c>
      <c r="AQ74" s="35">
        <f t="shared" si="34"/>
        <v>0</v>
      </c>
      <c r="AR74" s="40">
        <f t="shared" si="35"/>
        <v>1.14022E+16</v>
      </c>
      <c r="AS74" s="37">
        <f t="shared" si="36"/>
        <v>4</v>
      </c>
      <c r="AT74" s="45">
        <f t="shared" si="37"/>
        <v>3</v>
      </c>
      <c r="AU74" s="45">
        <f t="shared" si="38"/>
        <v>2</v>
      </c>
      <c r="AV74" s="46">
        <f t="shared" si="40"/>
        <v>302</v>
      </c>
      <c r="AW74" s="37">
        <f t="shared" si="41"/>
        <v>3</v>
      </c>
    </row>
    <row r="75" spans="1:49">
      <c r="A75" s="49">
        <f t="shared" si="11"/>
        <v>1151</v>
      </c>
      <c r="B75" s="50" t="str">
        <f t="shared" si="12"/>
        <v>FKA</v>
      </c>
      <c r="C75" s="50" t="str">
        <f t="shared" si="13"/>
        <v>Beckwith</v>
      </c>
      <c r="D75" s="47" t="str">
        <f t="shared" ref="D75:U75" si="48">IF(D41="tlx",D$61+1,IF(OR(D41="dnf",D41="dsq",D41="ocs",D41="raf"),D$60+1,IF(D41="dnc",IF($AQ75=D$65,"bye",D$62+1),D41)))</f>
        <v>bye</v>
      </c>
      <c r="E75" s="47" t="str">
        <f t="shared" si="48"/>
        <v/>
      </c>
      <c r="F75" s="47" t="str">
        <f t="shared" si="48"/>
        <v/>
      </c>
      <c r="G75" s="47">
        <f t="shared" si="48"/>
        <v>1</v>
      </c>
      <c r="H75" s="47">
        <f t="shared" si="48"/>
        <v>1</v>
      </c>
      <c r="I75" s="47" t="str">
        <f t="shared" si="48"/>
        <v/>
      </c>
      <c r="J75" s="47">
        <f t="shared" si="48"/>
        <v>5</v>
      </c>
      <c r="K75" s="47" t="str">
        <f t="shared" si="48"/>
        <v/>
      </c>
      <c r="L75" s="47" t="str">
        <f t="shared" si="48"/>
        <v/>
      </c>
      <c r="M75" s="47">
        <f t="shared" si="48"/>
        <v>1</v>
      </c>
      <c r="N75" s="47">
        <f t="shared" si="48"/>
        <v>6</v>
      </c>
      <c r="O75" s="47" t="str">
        <f t="shared" si="48"/>
        <v/>
      </c>
      <c r="P75" s="47">
        <f t="shared" si="48"/>
        <v>4</v>
      </c>
      <c r="Q75" s="47">
        <f t="shared" si="48"/>
        <v>2</v>
      </c>
      <c r="R75" s="47" t="str">
        <f t="shared" si="48"/>
        <v/>
      </c>
      <c r="S75" s="47">
        <f t="shared" si="48"/>
        <v>3</v>
      </c>
      <c r="T75" s="47">
        <f t="shared" si="48"/>
        <v>4</v>
      </c>
      <c r="U75" s="47" t="str">
        <f t="shared" si="48"/>
        <v/>
      </c>
      <c r="V75" s="47">
        <f t="shared" si="43"/>
        <v>1</v>
      </c>
      <c r="W75" s="47">
        <f t="shared" si="15"/>
        <v>27</v>
      </c>
      <c r="X75" s="47">
        <f t="shared" si="16"/>
        <v>6</v>
      </c>
      <c r="Y75" s="47">
        <f t="shared" si="17"/>
        <v>21</v>
      </c>
      <c r="Z75" s="48">
        <f t="shared" si="18"/>
        <v>23.62604</v>
      </c>
      <c r="AA75" s="49">
        <f t="shared" si="19"/>
        <v>1</v>
      </c>
      <c r="AB75" s="50" t="str">
        <f t="shared" si="20"/>
        <v>FKA</v>
      </c>
      <c r="AC75" s="85"/>
      <c r="AD75" s="37">
        <f t="shared" si="21"/>
        <v>6</v>
      </c>
      <c r="AE75" s="23">
        <f t="shared" si="22"/>
        <v>8</v>
      </c>
      <c r="AF75" s="24">
        <f t="shared" si="23"/>
        <v>0</v>
      </c>
      <c r="AG75" s="24">
        <f t="shared" si="24"/>
        <v>0</v>
      </c>
      <c r="AH75" s="24">
        <f t="shared" si="25"/>
        <v>0</v>
      </c>
      <c r="AI75" s="24">
        <f t="shared" si="26"/>
        <v>0</v>
      </c>
      <c r="AJ75" s="25">
        <f t="shared" si="27"/>
        <v>0</v>
      </c>
      <c r="AK75" s="23">
        <f t="shared" si="28"/>
        <v>1</v>
      </c>
      <c r="AL75" s="24">
        <f t="shared" si="29"/>
        <v>0</v>
      </c>
      <c r="AM75" s="24">
        <f t="shared" si="30"/>
        <v>0</v>
      </c>
      <c r="AN75" s="24">
        <f t="shared" si="31"/>
        <v>0</v>
      </c>
      <c r="AO75" s="24">
        <f t="shared" si="32"/>
        <v>0</v>
      </c>
      <c r="AP75" s="24">
        <f t="shared" si="33"/>
        <v>0</v>
      </c>
      <c r="AQ75" s="35">
        <f t="shared" si="34"/>
        <v>1</v>
      </c>
      <c r="AR75" s="40">
        <f t="shared" si="35"/>
        <v>3.11211E+16</v>
      </c>
      <c r="AS75" s="37">
        <f t="shared" si="36"/>
        <v>1</v>
      </c>
      <c r="AT75" s="45">
        <f t="shared" si="37"/>
        <v>4</v>
      </c>
      <c r="AU75" s="45">
        <f t="shared" si="38"/>
        <v>3</v>
      </c>
      <c r="AV75" s="46">
        <f t="shared" si="40"/>
        <v>403</v>
      </c>
      <c r="AW75" s="37">
        <f t="shared" si="41"/>
        <v>4</v>
      </c>
    </row>
    <row r="76" spans="1:49">
      <c r="A76" s="49">
        <f t="shared" si="11"/>
        <v>1153</v>
      </c>
      <c r="B76" s="50" t="str">
        <f t="shared" si="12"/>
        <v>More Gostosa</v>
      </c>
      <c r="C76" s="50" t="str">
        <f t="shared" si="13"/>
        <v>Hayes/Kirchhoff</v>
      </c>
      <c r="D76" s="47" t="str">
        <f t="shared" ref="D76:U76" si="49">IF(D42="tlx",D$61+1,IF(OR(D42="dnf",D42="dsq",D42="ocs",D42="raf"),D$60+1,IF(D42="dnc",IF($AQ76=D$65,"bye",D$62+1),D42)))</f>
        <v>bye</v>
      </c>
      <c r="E76" s="47" t="str">
        <f t="shared" si="49"/>
        <v/>
      </c>
      <c r="F76" s="47" t="str">
        <f t="shared" si="49"/>
        <v/>
      </c>
      <c r="G76" s="47">
        <f t="shared" si="49"/>
        <v>4</v>
      </c>
      <c r="H76" s="47">
        <f t="shared" si="49"/>
        <v>3</v>
      </c>
      <c r="I76" s="47" t="str">
        <f t="shared" si="49"/>
        <v/>
      </c>
      <c r="J76" s="47">
        <f t="shared" si="49"/>
        <v>4</v>
      </c>
      <c r="K76" s="47" t="str">
        <f t="shared" si="49"/>
        <v/>
      </c>
      <c r="L76" s="47" t="str">
        <f t="shared" si="49"/>
        <v/>
      </c>
      <c r="M76" s="47">
        <f t="shared" si="49"/>
        <v>2</v>
      </c>
      <c r="N76" s="47">
        <f t="shared" si="49"/>
        <v>8</v>
      </c>
      <c r="O76" s="47" t="str">
        <f t="shared" si="49"/>
        <v/>
      </c>
      <c r="P76" s="47">
        <f t="shared" si="49"/>
        <v>2</v>
      </c>
      <c r="Q76" s="47">
        <f t="shared" si="49"/>
        <v>6</v>
      </c>
      <c r="R76" s="47" t="str">
        <f t="shared" si="49"/>
        <v/>
      </c>
      <c r="S76" s="47">
        <f t="shared" si="49"/>
        <v>5</v>
      </c>
      <c r="T76" s="47">
        <f t="shared" si="49"/>
        <v>2</v>
      </c>
      <c r="U76" s="47" t="str">
        <f t="shared" si="49"/>
        <v/>
      </c>
      <c r="V76" s="47">
        <f t="shared" si="43"/>
        <v>1</v>
      </c>
      <c r="W76" s="47">
        <f t="shared" si="15"/>
        <v>36</v>
      </c>
      <c r="X76" s="47">
        <f t="shared" si="16"/>
        <v>8</v>
      </c>
      <c r="Y76" s="47">
        <f t="shared" si="17"/>
        <v>28</v>
      </c>
      <c r="Z76" s="48">
        <f t="shared" si="18"/>
        <v>31.506019999999999</v>
      </c>
      <c r="AA76" s="49">
        <f t="shared" si="19"/>
        <v>4</v>
      </c>
      <c r="AB76" s="50" t="str">
        <f t="shared" si="20"/>
        <v>More Gostosa</v>
      </c>
      <c r="AC76" s="85"/>
      <c r="AD76" s="37">
        <f t="shared" si="21"/>
        <v>10</v>
      </c>
      <c r="AE76" s="23">
        <f t="shared" si="22"/>
        <v>8</v>
      </c>
      <c r="AF76" s="24">
        <f t="shared" si="23"/>
        <v>0</v>
      </c>
      <c r="AG76" s="24">
        <f t="shared" si="24"/>
        <v>0</v>
      </c>
      <c r="AH76" s="24">
        <f t="shared" si="25"/>
        <v>0</v>
      </c>
      <c r="AI76" s="24">
        <f t="shared" si="26"/>
        <v>0</v>
      </c>
      <c r="AJ76" s="25">
        <f t="shared" si="27"/>
        <v>0</v>
      </c>
      <c r="AK76" s="23">
        <f t="shared" si="28"/>
        <v>1</v>
      </c>
      <c r="AL76" s="24">
        <f t="shared" si="29"/>
        <v>0</v>
      </c>
      <c r="AM76" s="24">
        <f t="shared" si="30"/>
        <v>0</v>
      </c>
      <c r="AN76" s="24">
        <f t="shared" si="31"/>
        <v>0</v>
      </c>
      <c r="AO76" s="24">
        <f t="shared" si="32"/>
        <v>0</v>
      </c>
      <c r="AP76" s="24">
        <f t="shared" si="33"/>
        <v>0</v>
      </c>
      <c r="AQ76" s="35">
        <f t="shared" si="34"/>
        <v>1</v>
      </c>
      <c r="AR76" s="40">
        <f t="shared" si="35"/>
        <v>3121101000000000</v>
      </c>
      <c r="AS76" s="37">
        <f t="shared" si="36"/>
        <v>6</v>
      </c>
      <c r="AT76" s="45">
        <f t="shared" si="37"/>
        <v>2</v>
      </c>
      <c r="AU76" s="45">
        <f t="shared" si="38"/>
        <v>5</v>
      </c>
      <c r="AV76" s="46">
        <f t="shared" si="40"/>
        <v>205</v>
      </c>
      <c r="AW76" s="37">
        <f t="shared" si="41"/>
        <v>2</v>
      </c>
    </row>
    <row r="77" spans="1:49">
      <c r="A77" s="49">
        <f t="shared" si="11"/>
        <v>82</v>
      </c>
      <c r="B77" s="50" t="str">
        <f t="shared" si="12"/>
        <v>Blues Power</v>
      </c>
      <c r="C77" s="50" t="str">
        <f t="shared" si="13"/>
        <v>Philpot</v>
      </c>
      <c r="D77" s="47">
        <f t="shared" ref="D77:U77" si="50">IF(D43="tlx",D$61+1,IF(OR(D43="dnf",D43="dsq",D43="ocs",D43="raf"),D$60+1,IF(D43="dnc",IF($AQ77=D$65,"bye",D$62+1),D43)))</f>
        <v>8</v>
      </c>
      <c r="E77" s="47" t="str">
        <f t="shared" si="50"/>
        <v/>
      </c>
      <c r="F77" s="47" t="str">
        <f t="shared" si="50"/>
        <v/>
      </c>
      <c r="G77" s="47">
        <f t="shared" si="50"/>
        <v>3</v>
      </c>
      <c r="H77" s="47">
        <f t="shared" si="50"/>
        <v>4</v>
      </c>
      <c r="I77" s="47" t="str">
        <f t="shared" si="50"/>
        <v/>
      </c>
      <c r="J77" s="47">
        <f t="shared" si="50"/>
        <v>7</v>
      </c>
      <c r="K77" s="47" t="str">
        <f t="shared" si="50"/>
        <v/>
      </c>
      <c r="L77" s="47" t="str">
        <f t="shared" si="50"/>
        <v/>
      </c>
      <c r="M77" s="47" t="str">
        <f t="shared" si="50"/>
        <v>bye</v>
      </c>
      <c r="N77" s="47" t="str">
        <f t="shared" si="50"/>
        <v>bye</v>
      </c>
      <c r="O77" s="47" t="str">
        <f t="shared" si="50"/>
        <v/>
      </c>
      <c r="P77" s="47">
        <f t="shared" si="50"/>
        <v>12</v>
      </c>
      <c r="Q77" s="47">
        <f t="shared" si="50"/>
        <v>12</v>
      </c>
      <c r="R77" s="47" t="str">
        <f t="shared" si="50"/>
        <v/>
      </c>
      <c r="S77" s="47">
        <f t="shared" si="50"/>
        <v>10</v>
      </c>
      <c r="T77" s="47">
        <f t="shared" si="50"/>
        <v>10</v>
      </c>
      <c r="U77" s="47" t="str">
        <f t="shared" si="50"/>
        <v/>
      </c>
      <c r="V77" s="47">
        <f t="shared" si="43"/>
        <v>2</v>
      </c>
      <c r="W77" s="47">
        <f t="shared" si="15"/>
        <v>66</v>
      </c>
      <c r="X77" s="47">
        <f t="shared" si="16"/>
        <v>12</v>
      </c>
      <c r="Y77" s="47">
        <f t="shared" si="17"/>
        <v>54</v>
      </c>
      <c r="Z77" s="48">
        <f t="shared" si="18"/>
        <v>69.436681428571433</v>
      </c>
      <c r="AA77" s="49">
        <f t="shared" si="19"/>
        <v>9</v>
      </c>
      <c r="AB77" s="50" t="str">
        <f t="shared" si="20"/>
        <v>Blues Power</v>
      </c>
      <c r="AC77" s="85"/>
      <c r="AD77" s="37">
        <f t="shared" si="21"/>
        <v>1</v>
      </c>
      <c r="AE77" s="23">
        <f t="shared" si="22"/>
        <v>8</v>
      </c>
      <c r="AF77" s="24">
        <f t="shared" si="23"/>
        <v>0</v>
      </c>
      <c r="AG77" s="24">
        <f t="shared" si="24"/>
        <v>0</v>
      </c>
      <c r="AH77" s="24">
        <f t="shared" si="25"/>
        <v>24</v>
      </c>
      <c r="AI77" s="24">
        <f t="shared" si="26"/>
        <v>24</v>
      </c>
      <c r="AJ77" s="25">
        <f t="shared" si="27"/>
        <v>0</v>
      </c>
      <c r="AK77" s="23">
        <f t="shared" si="28"/>
        <v>1</v>
      </c>
      <c r="AL77" s="24">
        <f t="shared" si="29"/>
        <v>0</v>
      </c>
      <c r="AM77" s="24">
        <f t="shared" si="30"/>
        <v>0</v>
      </c>
      <c r="AN77" s="24">
        <f t="shared" si="31"/>
        <v>2</v>
      </c>
      <c r="AO77" s="24">
        <f t="shared" si="32"/>
        <v>2</v>
      </c>
      <c r="AP77" s="24">
        <f t="shared" si="33"/>
        <v>0</v>
      </c>
      <c r="AQ77" s="35">
        <f t="shared" si="34"/>
        <v>4</v>
      </c>
      <c r="AR77" s="40">
        <f t="shared" si="35"/>
        <v>110011020200000</v>
      </c>
      <c r="AS77" s="37">
        <f t="shared" si="36"/>
        <v>8</v>
      </c>
      <c r="AT77" s="45">
        <f t="shared" si="37"/>
        <v>10</v>
      </c>
      <c r="AU77" s="45">
        <f t="shared" si="38"/>
        <v>10</v>
      </c>
      <c r="AV77" s="46">
        <f t="shared" si="40"/>
        <v>1010</v>
      </c>
      <c r="AW77" s="37">
        <f t="shared" si="41"/>
        <v>11</v>
      </c>
    </row>
    <row r="78" spans="1:49">
      <c r="A78" s="49">
        <f t="shared" si="11"/>
        <v>1325</v>
      </c>
      <c r="B78" s="50" t="str">
        <f t="shared" si="12"/>
        <v>Bad Dog</v>
      </c>
      <c r="C78" s="50" t="str">
        <f t="shared" si="13"/>
        <v>Morrison</v>
      </c>
      <c r="D78" s="47">
        <f t="shared" ref="D78:U78" si="51">IF(D44="tlx",D$61+1,IF(OR(D44="dnf",D44="dsq",D44="ocs",D44="raf"),D$60+1,IF(D44="dnc",IF($AQ78=D$65,"bye",D$62+1),D44)))</f>
        <v>8</v>
      </c>
      <c r="E78" s="47" t="str">
        <f t="shared" si="51"/>
        <v/>
      </c>
      <c r="F78" s="47" t="str">
        <f t="shared" si="51"/>
        <v/>
      </c>
      <c r="G78" s="47">
        <f t="shared" si="51"/>
        <v>10</v>
      </c>
      <c r="H78" s="47">
        <f t="shared" si="51"/>
        <v>10</v>
      </c>
      <c r="I78" s="47" t="str">
        <f t="shared" si="51"/>
        <v/>
      </c>
      <c r="J78" s="47">
        <f t="shared" si="51"/>
        <v>11</v>
      </c>
      <c r="K78" s="47" t="str">
        <f t="shared" si="51"/>
        <v/>
      </c>
      <c r="L78" s="47" t="str">
        <f t="shared" si="51"/>
        <v/>
      </c>
      <c r="M78" s="47">
        <f t="shared" si="51"/>
        <v>12</v>
      </c>
      <c r="N78" s="47">
        <f t="shared" si="51"/>
        <v>12</v>
      </c>
      <c r="O78" s="47" t="str">
        <f t="shared" si="51"/>
        <v/>
      </c>
      <c r="P78" s="47">
        <f t="shared" si="51"/>
        <v>12</v>
      </c>
      <c r="Q78" s="47">
        <f t="shared" si="51"/>
        <v>12</v>
      </c>
      <c r="R78" s="47" t="str">
        <f t="shared" si="51"/>
        <v/>
      </c>
      <c r="S78" s="47" t="str">
        <f t="shared" si="51"/>
        <v>bye</v>
      </c>
      <c r="T78" s="47" t="str">
        <f t="shared" si="51"/>
        <v>bye</v>
      </c>
      <c r="U78" s="47" t="str">
        <f t="shared" si="51"/>
        <v/>
      </c>
      <c r="V78" s="47">
        <f t="shared" si="43"/>
        <v>2</v>
      </c>
      <c r="W78" s="47">
        <f t="shared" si="15"/>
        <v>87</v>
      </c>
      <c r="X78" s="47">
        <f t="shared" si="16"/>
        <v>12</v>
      </c>
      <c r="Y78" s="47">
        <f t="shared" si="17"/>
        <v>75</v>
      </c>
      <c r="Z78" s="48">
        <f t="shared" si="18"/>
        <v>96.441661428571436</v>
      </c>
      <c r="AA78" s="49">
        <f t="shared" si="19"/>
        <v>13</v>
      </c>
      <c r="AB78" s="50" t="str">
        <f t="shared" si="20"/>
        <v>Bad Dog</v>
      </c>
      <c r="AC78" s="85"/>
      <c r="AD78" s="37">
        <f t="shared" si="21"/>
        <v>13</v>
      </c>
      <c r="AE78" s="23">
        <f t="shared" si="22"/>
        <v>8</v>
      </c>
      <c r="AF78" s="24">
        <f t="shared" si="23"/>
        <v>20</v>
      </c>
      <c r="AG78" s="24">
        <f t="shared" si="24"/>
        <v>11</v>
      </c>
      <c r="AH78" s="24">
        <f t="shared" si="25"/>
        <v>24</v>
      </c>
      <c r="AI78" s="24">
        <f t="shared" si="26"/>
        <v>24</v>
      </c>
      <c r="AJ78" s="25">
        <f t="shared" si="27"/>
        <v>26</v>
      </c>
      <c r="AK78" s="23">
        <f t="shared" si="28"/>
        <v>1</v>
      </c>
      <c r="AL78" s="24">
        <f t="shared" si="29"/>
        <v>2</v>
      </c>
      <c r="AM78" s="24">
        <f t="shared" si="30"/>
        <v>1</v>
      </c>
      <c r="AN78" s="24">
        <f t="shared" si="31"/>
        <v>2</v>
      </c>
      <c r="AO78" s="24">
        <f t="shared" si="32"/>
        <v>2</v>
      </c>
      <c r="AP78" s="24">
        <f t="shared" si="33"/>
        <v>2</v>
      </c>
      <c r="AQ78" s="35">
        <f t="shared" si="34"/>
        <v>6</v>
      </c>
      <c r="AR78" s="40">
        <f t="shared" si="35"/>
        <v>1021400000</v>
      </c>
      <c r="AS78" s="37">
        <f t="shared" si="36"/>
        <v>13</v>
      </c>
      <c r="AT78" s="45">
        <f t="shared" si="37"/>
        <v>8.3333333333333339</v>
      </c>
      <c r="AU78" s="45">
        <f t="shared" si="38"/>
        <v>8.3333333333333339</v>
      </c>
      <c r="AV78" s="46">
        <f t="shared" si="40"/>
        <v>841.66666666666674</v>
      </c>
      <c r="AW78" s="37">
        <f t="shared" si="41"/>
        <v>9</v>
      </c>
    </row>
    <row r="79" spans="1:49">
      <c r="A79" s="49">
        <f t="shared" si="11"/>
        <v>175</v>
      </c>
      <c r="B79" s="50" t="str">
        <f t="shared" si="12"/>
        <v>Over the Edge</v>
      </c>
      <c r="C79" s="50" t="str">
        <f t="shared" si="13"/>
        <v>Scott</v>
      </c>
      <c r="D79" s="47">
        <f t="shared" ref="D79:U79" si="52">IF(D45="tlx",D$61+1,IF(OR(D45="dnf",D45="dsq",D45="ocs",D45="raf"),D$60+1,IF(D45="dnc",IF($AQ79=D$65,"bye",D$62+1),D45)))</f>
        <v>8</v>
      </c>
      <c r="E79" s="47" t="str">
        <f t="shared" si="52"/>
        <v/>
      </c>
      <c r="F79" s="47" t="str">
        <f t="shared" si="52"/>
        <v/>
      </c>
      <c r="G79" s="47">
        <f t="shared" si="52"/>
        <v>9</v>
      </c>
      <c r="H79" s="47">
        <f t="shared" si="52"/>
        <v>9</v>
      </c>
      <c r="I79" s="47" t="str">
        <f t="shared" si="52"/>
        <v/>
      </c>
      <c r="J79" s="47" t="str">
        <f t="shared" si="52"/>
        <v>bye</v>
      </c>
      <c r="K79" s="47" t="str">
        <f t="shared" si="52"/>
        <v/>
      </c>
      <c r="L79" s="47" t="str">
        <f t="shared" si="52"/>
        <v/>
      </c>
      <c r="M79" s="47">
        <f t="shared" si="52"/>
        <v>11</v>
      </c>
      <c r="N79" s="47">
        <f t="shared" si="52"/>
        <v>11</v>
      </c>
      <c r="O79" s="47" t="str">
        <f t="shared" si="52"/>
        <v/>
      </c>
      <c r="P79" s="47">
        <f t="shared" si="52"/>
        <v>9</v>
      </c>
      <c r="Q79" s="47">
        <f t="shared" si="52"/>
        <v>9</v>
      </c>
      <c r="R79" s="47" t="str">
        <f t="shared" si="52"/>
        <v/>
      </c>
      <c r="S79" s="47">
        <f t="shared" si="52"/>
        <v>11</v>
      </c>
      <c r="T79" s="47">
        <f t="shared" si="52"/>
        <v>6</v>
      </c>
      <c r="U79" s="47" t="str">
        <f t="shared" si="52"/>
        <v/>
      </c>
      <c r="V79" s="47">
        <f t="shared" si="43"/>
        <v>1</v>
      </c>
      <c r="W79" s="47">
        <f t="shared" si="15"/>
        <v>83</v>
      </c>
      <c r="X79" s="47">
        <f t="shared" si="16"/>
        <v>11</v>
      </c>
      <c r="Y79" s="47">
        <f t="shared" si="17"/>
        <v>72</v>
      </c>
      <c r="Z79" s="48">
        <f t="shared" si="18"/>
        <v>81.012060000000005</v>
      </c>
      <c r="AA79" s="49">
        <f t="shared" si="19"/>
        <v>12</v>
      </c>
      <c r="AB79" s="50" t="str">
        <f t="shared" si="20"/>
        <v>Over the Edge</v>
      </c>
      <c r="AC79" s="85"/>
      <c r="AD79" s="37">
        <f t="shared" si="21"/>
        <v>12</v>
      </c>
      <c r="AE79" s="23">
        <f t="shared" si="22"/>
        <v>8</v>
      </c>
      <c r="AF79" s="24">
        <f t="shared" si="23"/>
        <v>0</v>
      </c>
      <c r="AG79" s="24">
        <f t="shared" si="24"/>
        <v>11</v>
      </c>
      <c r="AH79" s="24">
        <f t="shared" si="25"/>
        <v>0</v>
      </c>
      <c r="AI79" s="24">
        <f t="shared" si="26"/>
        <v>0</v>
      </c>
      <c r="AJ79" s="25">
        <f t="shared" si="27"/>
        <v>0</v>
      </c>
      <c r="AK79" s="23">
        <f t="shared" si="28"/>
        <v>1</v>
      </c>
      <c r="AL79" s="24">
        <f t="shared" si="29"/>
        <v>0</v>
      </c>
      <c r="AM79" s="24">
        <f t="shared" si="30"/>
        <v>1</v>
      </c>
      <c r="AN79" s="24">
        <f t="shared" si="31"/>
        <v>0</v>
      </c>
      <c r="AO79" s="24">
        <f t="shared" si="32"/>
        <v>0</v>
      </c>
      <c r="AP79" s="24">
        <f t="shared" si="33"/>
        <v>0</v>
      </c>
      <c r="AQ79" s="35">
        <f t="shared" si="34"/>
        <v>3</v>
      </c>
      <c r="AR79" s="40">
        <f t="shared" si="35"/>
        <v>101403000000</v>
      </c>
      <c r="AS79" s="37">
        <f t="shared" si="36"/>
        <v>12</v>
      </c>
      <c r="AT79" s="45">
        <f t="shared" si="37"/>
        <v>6</v>
      </c>
      <c r="AU79" s="45">
        <f t="shared" si="38"/>
        <v>11</v>
      </c>
      <c r="AV79" s="46">
        <f t="shared" si="40"/>
        <v>611</v>
      </c>
      <c r="AW79" s="37">
        <f t="shared" si="41"/>
        <v>6</v>
      </c>
    </row>
    <row r="80" spans="1:49">
      <c r="A80" s="49">
        <f t="shared" si="11"/>
        <v>249</v>
      </c>
      <c r="B80" s="50" t="str">
        <f t="shared" si="12"/>
        <v>Dolce</v>
      </c>
      <c r="C80" s="50" t="str">
        <f t="shared" si="13"/>
        <v>Sonn</v>
      </c>
      <c r="D80" s="47">
        <f t="shared" ref="D80:U80" si="53">IF(D46="tlx",D$61+1,IF(OR(D46="dnf",D46="dsq",D46="ocs",D46="raf"),D$60+1,IF(D46="dnc",IF($AQ80=D$65,"bye",D$62+1),D46)))</f>
        <v>8</v>
      </c>
      <c r="E80" s="47" t="str">
        <f t="shared" si="53"/>
        <v/>
      </c>
      <c r="F80" s="47" t="str">
        <f t="shared" si="53"/>
        <v/>
      </c>
      <c r="G80" s="47" t="str">
        <f t="shared" si="53"/>
        <v>bye</v>
      </c>
      <c r="H80" s="47" t="str">
        <f t="shared" si="53"/>
        <v>bye</v>
      </c>
      <c r="I80" s="47" t="str">
        <f t="shared" si="53"/>
        <v/>
      </c>
      <c r="J80" s="47">
        <f t="shared" si="53"/>
        <v>8</v>
      </c>
      <c r="K80" s="47" t="str">
        <f t="shared" si="53"/>
        <v/>
      </c>
      <c r="L80" s="47" t="str">
        <f t="shared" si="53"/>
        <v/>
      </c>
      <c r="M80" s="47">
        <f t="shared" si="53"/>
        <v>10</v>
      </c>
      <c r="N80" s="47">
        <f t="shared" si="53"/>
        <v>10</v>
      </c>
      <c r="O80" s="47" t="str">
        <f t="shared" si="53"/>
        <v/>
      </c>
      <c r="P80" s="47">
        <f t="shared" si="53"/>
        <v>11</v>
      </c>
      <c r="Q80" s="47">
        <f t="shared" si="53"/>
        <v>10</v>
      </c>
      <c r="R80" s="47" t="str">
        <f t="shared" si="53"/>
        <v/>
      </c>
      <c r="S80" s="47">
        <f t="shared" si="53"/>
        <v>12</v>
      </c>
      <c r="T80" s="47">
        <f t="shared" si="53"/>
        <v>5</v>
      </c>
      <c r="U80" s="47" t="str">
        <f t="shared" si="53"/>
        <v/>
      </c>
      <c r="V80" s="47">
        <f t="shared" si="43"/>
        <v>2</v>
      </c>
      <c r="W80" s="47">
        <f t="shared" si="15"/>
        <v>74</v>
      </c>
      <c r="X80" s="47">
        <f t="shared" si="16"/>
        <v>12</v>
      </c>
      <c r="Y80" s="47">
        <f t="shared" si="17"/>
        <v>62</v>
      </c>
      <c r="Z80" s="48">
        <f t="shared" si="18"/>
        <v>79.725335714285706</v>
      </c>
      <c r="AA80" s="49">
        <f t="shared" si="19"/>
        <v>11</v>
      </c>
      <c r="AB80" s="50" t="str">
        <f t="shared" si="20"/>
        <v>Dolce</v>
      </c>
      <c r="AC80" s="85"/>
      <c r="AD80" s="37">
        <f t="shared" si="21"/>
        <v>11</v>
      </c>
      <c r="AE80" s="23">
        <f t="shared" si="22"/>
        <v>8</v>
      </c>
      <c r="AF80" s="24">
        <f t="shared" si="23"/>
        <v>20</v>
      </c>
      <c r="AG80" s="24">
        <f t="shared" si="24"/>
        <v>0</v>
      </c>
      <c r="AH80" s="24">
        <f t="shared" si="25"/>
        <v>0</v>
      </c>
      <c r="AI80" s="24">
        <f t="shared" si="26"/>
        <v>0</v>
      </c>
      <c r="AJ80" s="25">
        <f t="shared" si="27"/>
        <v>0</v>
      </c>
      <c r="AK80" s="23">
        <f t="shared" si="28"/>
        <v>1</v>
      </c>
      <c r="AL80" s="24">
        <f t="shared" si="29"/>
        <v>2</v>
      </c>
      <c r="AM80" s="24">
        <f t="shared" si="30"/>
        <v>0</v>
      </c>
      <c r="AN80" s="24">
        <f t="shared" si="31"/>
        <v>0</v>
      </c>
      <c r="AO80" s="24">
        <f t="shared" si="32"/>
        <v>0</v>
      </c>
      <c r="AP80" s="24">
        <f t="shared" si="33"/>
        <v>0</v>
      </c>
      <c r="AQ80" s="35">
        <f t="shared" si="34"/>
        <v>2</v>
      </c>
      <c r="AR80" s="40">
        <f t="shared" si="35"/>
        <v>1002031100000</v>
      </c>
      <c r="AS80" s="37">
        <f t="shared" si="36"/>
        <v>11</v>
      </c>
      <c r="AT80" s="45">
        <f t="shared" si="37"/>
        <v>5</v>
      </c>
      <c r="AU80" s="45">
        <f t="shared" si="38"/>
        <v>12</v>
      </c>
      <c r="AV80" s="46">
        <f t="shared" si="40"/>
        <v>512</v>
      </c>
      <c r="AW80" s="37">
        <f t="shared" si="41"/>
        <v>5</v>
      </c>
    </row>
    <row r="81" spans="1:49">
      <c r="A81" s="49" t="str">
        <f t="shared" si="11"/>
        <v/>
      </c>
      <c r="B81" s="50" t="str">
        <f t="shared" si="12"/>
        <v/>
      </c>
      <c r="C81" s="50" t="str">
        <f t="shared" si="13"/>
        <v/>
      </c>
      <c r="D81" s="47" t="str">
        <f t="shared" ref="D81:U81" si="54">IF(D47="tlx",D$61+1,IF(OR(D47="dnf",D47="dsq",D47="ocs",D47="raf"),D$60+1,IF(D47="dnc",IF($AQ81=D$65,"bye",D$62+1),D47)))</f>
        <v/>
      </c>
      <c r="E81" s="47" t="str">
        <f t="shared" si="54"/>
        <v/>
      </c>
      <c r="F81" s="47" t="str">
        <f t="shared" si="54"/>
        <v/>
      </c>
      <c r="G81" s="47" t="str">
        <f t="shared" si="54"/>
        <v/>
      </c>
      <c r="H81" s="47" t="str">
        <f t="shared" si="54"/>
        <v/>
      </c>
      <c r="I81" s="47" t="str">
        <f t="shared" si="54"/>
        <v/>
      </c>
      <c r="J81" s="47" t="str">
        <f t="shared" si="54"/>
        <v/>
      </c>
      <c r="K81" s="47" t="str">
        <f t="shared" si="54"/>
        <v/>
      </c>
      <c r="L81" s="47" t="str">
        <f t="shared" si="54"/>
        <v/>
      </c>
      <c r="M81" s="47" t="str">
        <f t="shared" si="54"/>
        <v/>
      </c>
      <c r="N81" s="47" t="str">
        <f t="shared" si="54"/>
        <v/>
      </c>
      <c r="O81" s="47" t="str">
        <f t="shared" si="54"/>
        <v/>
      </c>
      <c r="P81" s="47" t="str">
        <f t="shared" si="54"/>
        <v/>
      </c>
      <c r="Q81" s="47" t="str">
        <f t="shared" si="54"/>
        <v/>
      </c>
      <c r="R81" s="47" t="str">
        <f t="shared" si="54"/>
        <v/>
      </c>
      <c r="S81" s="47" t="str">
        <f t="shared" si="54"/>
        <v/>
      </c>
      <c r="T81" s="47" t="str">
        <f t="shared" si="54"/>
        <v/>
      </c>
      <c r="U81" s="47" t="str">
        <f t="shared" si="54"/>
        <v/>
      </c>
      <c r="V81" s="47">
        <f t="shared" si="43"/>
        <v>0</v>
      </c>
      <c r="W81" s="47" t="str">
        <f t="shared" si="15"/>
        <v/>
      </c>
      <c r="X81" s="47" t="e">
        <f t="shared" si="16"/>
        <v>#NUM!</v>
      </c>
      <c r="Y81" s="47">
        <f t="shared" si="17"/>
        <v>0</v>
      </c>
      <c r="Z81" s="48">
        <f t="shared" si="18"/>
        <v>0</v>
      </c>
      <c r="AA81" s="49" t="str">
        <f t="shared" si="19"/>
        <v/>
      </c>
      <c r="AB81" s="50" t="str">
        <f t="shared" si="20"/>
        <v/>
      </c>
      <c r="AC81" s="85"/>
      <c r="AD81" s="37">
        <f t="shared" si="21"/>
        <v>0</v>
      </c>
      <c r="AE81" s="23">
        <f t="shared" si="22"/>
        <v>0</v>
      </c>
      <c r="AF81" s="24">
        <f t="shared" si="23"/>
        <v>0</v>
      </c>
      <c r="AG81" s="24">
        <f t="shared" si="24"/>
        <v>0</v>
      </c>
      <c r="AH81" s="24">
        <f t="shared" si="25"/>
        <v>0</v>
      </c>
      <c r="AI81" s="24">
        <f t="shared" si="26"/>
        <v>0</v>
      </c>
      <c r="AJ81" s="25">
        <f t="shared" si="27"/>
        <v>0</v>
      </c>
      <c r="AK81" s="23">
        <f t="shared" si="28"/>
        <v>0</v>
      </c>
      <c r="AL81" s="24">
        <f t="shared" si="29"/>
        <v>0</v>
      </c>
      <c r="AM81" s="24">
        <f t="shared" si="30"/>
        <v>0</v>
      </c>
      <c r="AN81" s="24">
        <f t="shared" si="31"/>
        <v>0</v>
      </c>
      <c r="AO81" s="24">
        <f t="shared" si="32"/>
        <v>0</v>
      </c>
      <c r="AP81" s="24">
        <f t="shared" si="33"/>
        <v>0</v>
      </c>
      <c r="AQ81" s="35">
        <f t="shared" si="34"/>
        <v>0</v>
      </c>
      <c r="AR81" s="40">
        <f t="shared" si="35"/>
        <v>0</v>
      </c>
      <c r="AS81" s="37">
        <f t="shared" si="36"/>
        <v>0</v>
      </c>
      <c r="AT81" s="45" t="str">
        <f t="shared" si="37"/>
        <v/>
      </c>
      <c r="AU81" s="45" t="str">
        <f t="shared" si="38"/>
        <v/>
      </c>
      <c r="AV81" s="46">
        <f t="shared" si="40"/>
        <v>0</v>
      </c>
      <c r="AW81" s="37">
        <f t="shared" si="41"/>
        <v>-11</v>
      </c>
    </row>
    <row r="82" spans="1:49">
      <c r="A82" s="49" t="str">
        <f t="shared" si="11"/>
        <v/>
      </c>
      <c r="B82" s="50" t="str">
        <f t="shared" si="12"/>
        <v/>
      </c>
      <c r="C82" s="50" t="str">
        <f t="shared" si="13"/>
        <v/>
      </c>
      <c r="D82" s="47" t="str">
        <f t="shared" ref="D82:U82" si="55">IF(D48="tlx",D$61+1,IF(OR(D48="dnf",D48="dsq",D48="ocs",D48="raf"),D$60+1,IF(D48="dnc",IF($AQ82=D$65,"bye",D$62+1),D48)))</f>
        <v/>
      </c>
      <c r="E82" s="47" t="str">
        <f t="shared" si="55"/>
        <v/>
      </c>
      <c r="F82" s="47" t="str">
        <f t="shared" si="55"/>
        <v/>
      </c>
      <c r="G82" s="47" t="str">
        <f t="shared" si="55"/>
        <v/>
      </c>
      <c r="H82" s="47" t="str">
        <f t="shared" si="55"/>
        <v/>
      </c>
      <c r="I82" s="47" t="str">
        <f t="shared" si="55"/>
        <v/>
      </c>
      <c r="J82" s="47" t="str">
        <f t="shared" si="55"/>
        <v/>
      </c>
      <c r="K82" s="47" t="str">
        <f t="shared" si="55"/>
        <v/>
      </c>
      <c r="L82" s="47" t="str">
        <f t="shared" si="55"/>
        <v/>
      </c>
      <c r="M82" s="47" t="str">
        <f t="shared" si="55"/>
        <v/>
      </c>
      <c r="N82" s="47" t="str">
        <f t="shared" si="55"/>
        <v/>
      </c>
      <c r="O82" s="47" t="str">
        <f t="shared" si="55"/>
        <v/>
      </c>
      <c r="P82" s="47" t="str">
        <f t="shared" si="55"/>
        <v/>
      </c>
      <c r="Q82" s="47" t="str">
        <f t="shared" si="55"/>
        <v/>
      </c>
      <c r="R82" s="47" t="str">
        <f t="shared" si="55"/>
        <v/>
      </c>
      <c r="S82" s="47" t="str">
        <f t="shared" si="55"/>
        <v/>
      </c>
      <c r="T82" s="47" t="str">
        <f t="shared" si="55"/>
        <v/>
      </c>
      <c r="U82" s="47" t="str">
        <f t="shared" si="55"/>
        <v/>
      </c>
      <c r="V82" s="47">
        <f t="shared" si="43"/>
        <v>0</v>
      </c>
      <c r="W82" s="47" t="str">
        <f t="shared" si="15"/>
        <v/>
      </c>
      <c r="X82" s="47" t="e">
        <f t="shared" si="16"/>
        <v>#NUM!</v>
      </c>
      <c r="Y82" s="47">
        <f t="shared" si="17"/>
        <v>0</v>
      </c>
      <c r="Z82" s="48">
        <f t="shared" si="18"/>
        <v>0</v>
      </c>
      <c r="AA82" s="49" t="str">
        <f t="shared" si="19"/>
        <v/>
      </c>
      <c r="AB82" s="50" t="str">
        <f t="shared" si="20"/>
        <v/>
      </c>
      <c r="AC82" s="85"/>
      <c r="AD82" s="37">
        <f t="shared" si="21"/>
        <v>0</v>
      </c>
      <c r="AE82" s="23">
        <f t="shared" si="22"/>
        <v>0</v>
      </c>
      <c r="AF82" s="24">
        <f t="shared" si="23"/>
        <v>0</v>
      </c>
      <c r="AG82" s="24">
        <f t="shared" si="24"/>
        <v>0</v>
      </c>
      <c r="AH82" s="24">
        <f t="shared" si="25"/>
        <v>0</v>
      </c>
      <c r="AI82" s="24">
        <f t="shared" si="26"/>
        <v>0</v>
      </c>
      <c r="AJ82" s="25">
        <f t="shared" si="27"/>
        <v>0</v>
      </c>
      <c r="AK82" s="23">
        <f t="shared" si="28"/>
        <v>0</v>
      </c>
      <c r="AL82" s="24">
        <f t="shared" si="29"/>
        <v>0</v>
      </c>
      <c r="AM82" s="24">
        <f t="shared" si="30"/>
        <v>0</v>
      </c>
      <c r="AN82" s="24">
        <f t="shared" si="31"/>
        <v>0</v>
      </c>
      <c r="AO82" s="24">
        <f t="shared" si="32"/>
        <v>0</v>
      </c>
      <c r="AP82" s="24">
        <f t="shared" si="33"/>
        <v>0</v>
      </c>
      <c r="AQ82" s="35">
        <f t="shared" si="34"/>
        <v>0</v>
      </c>
      <c r="AR82" s="40">
        <f t="shared" si="35"/>
        <v>0</v>
      </c>
      <c r="AS82" s="37">
        <f t="shared" si="36"/>
        <v>0</v>
      </c>
      <c r="AT82" s="45" t="str">
        <f t="shared" si="37"/>
        <v/>
      </c>
      <c r="AU82" s="45" t="str">
        <f t="shared" si="38"/>
        <v/>
      </c>
      <c r="AV82" s="46">
        <f t="shared" si="40"/>
        <v>0</v>
      </c>
      <c r="AW82" s="37">
        <f t="shared" si="41"/>
        <v>-11</v>
      </c>
    </row>
    <row r="83" spans="1:49">
      <c r="A83" s="49" t="str">
        <f t="shared" si="11"/>
        <v/>
      </c>
      <c r="B83" s="50" t="str">
        <f t="shared" si="12"/>
        <v/>
      </c>
      <c r="C83" s="50" t="str">
        <f t="shared" si="13"/>
        <v/>
      </c>
      <c r="D83" s="47" t="str">
        <f t="shared" ref="D83:U83" si="56">IF(D49="tlx",D$61+1,IF(OR(D49="dnf",D49="dsq",D49="ocs",D49="raf"),D$60+1,IF(D49="dnc",IF($AQ83=D$65,"bye",D$62+1),D49)))</f>
        <v/>
      </c>
      <c r="E83" s="47" t="str">
        <f t="shared" si="56"/>
        <v/>
      </c>
      <c r="F83" s="47" t="str">
        <f t="shared" si="56"/>
        <v/>
      </c>
      <c r="G83" s="47" t="str">
        <f t="shared" si="56"/>
        <v/>
      </c>
      <c r="H83" s="47" t="str">
        <f t="shared" si="56"/>
        <v/>
      </c>
      <c r="I83" s="47" t="str">
        <f t="shared" si="56"/>
        <v/>
      </c>
      <c r="J83" s="47" t="str">
        <f t="shared" si="56"/>
        <v/>
      </c>
      <c r="K83" s="47" t="str">
        <f t="shared" si="56"/>
        <v/>
      </c>
      <c r="L83" s="47" t="str">
        <f t="shared" si="56"/>
        <v/>
      </c>
      <c r="M83" s="47" t="str">
        <f t="shared" si="56"/>
        <v/>
      </c>
      <c r="N83" s="47" t="str">
        <f t="shared" si="56"/>
        <v/>
      </c>
      <c r="O83" s="47" t="str">
        <f t="shared" si="56"/>
        <v/>
      </c>
      <c r="P83" s="47" t="str">
        <f t="shared" si="56"/>
        <v/>
      </c>
      <c r="Q83" s="47" t="str">
        <f t="shared" si="56"/>
        <v/>
      </c>
      <c r="R83" s="47" t="str">
        <f t="shared" si="56"/>
        <v/>
      </c>
      <c r="S83" s="47" t="str">
        <f t="shared" si="56"/>
        <v/>
      </c>
      <c r="T83" s="47" t="str">
        <f t="shared" si="56"/>
        <v/>
      </c>
      <c r="U83" s="47" t="str">
        <f t="shared" si="56"/>
        <v/>
      </c>
      <c r="V83" s="47">
        <f t="shared" si="43"/>
        <v>0</v>
      </c>
      <c r="W83" s="47" t="str">
        <f t="shared" si="15"/>
        <v/>
      </c>
      <c r="X83" s="47" t="e">
        <f t="shared" si="16"/>
        <v>#NUM!</v>
      </c>
      <c r="Y83" s="47">
        <f t="shared" si="17"/>
        <v>0</v>
      </c>
      <c r="Z83" s="48">
        <f t="shared" si="18"/>
        <v>0</v>
      </c>
      <c r="AA83" s="49" t="str">
        <f t="shared" si="19"/>
        <v/>
      </c>
      <c r="AB83" s="50" t="str">
        <f t="shared" si="20"/>
        <v/>
      </c>
      <c r="AC83" s="85"/>
      <c r="AD83" s="37">
        <f t="shared" si="21"/>
        <v>0</v>
      </c>
      <c r="AE83" s="23">
        <f t="shared" si="22"/>
        <v>0</v>
      </c>
      <c r="AF83" s="24">
        <f t="shared" si="23"/>
        <v>0</v>
      </c>
      <c r="AG83" s="24">
        <f t="shared" si="24"/>
        <v>0</v>
      </c>
      <c r="AH83" s="24">
        <f t="shared" si="25"/>
        <v>0</v>
      </c>
      <c r="AI83" s="24">
        <f t="shared" si="26"/>
        <v>0</v>
      </c>
      <c r="AJ83" s="25">
        <f t="shared" si="27"/>
        <v>0</v>
      </c>
      <c r="AK83" s="23">
        <f t="shared" si="28"/>
        <v>0</v>
      </c>
      <c r="AL83" s="24">
        <f t="shared" si="29"/>
        <v>0</v>
      </c>
      <c r="AM83" s="24">
        <f t="shared" si="30"/>
        <v>0</v>
      </c>
      <c r="AN83" s="24">
        <f t="shared" si="31"/>
        <v>0</v>
      </c>
      <c r="AO83" s="24">
        <f t="shared" si="32"/>
        <v>0</v>
      </c>
      <c r="AP83" s="24">
        <f t="shared" si="33"/>
        <v>0</v>
      </c>
      <c r="AQ83" s="35">
        <f t="shared" si="34"/>
        <v>0</v>
      </c>
      <c r="AR83" s="40">
        <f t="shared" si="35"/>
        <v>0</v>
      </c>
      <c r="AS83" s="37">
        <f t="shared" si="36"/>
        <v>0</v>
      </c>
      <c r="AT83" s="45" t="str">
        <f t="shared" si="37"/>
        <v/>
      </c>
      <c r="AU83" s="45" t="str">
        <f t="shared" si="38"/>
        <v/>
      </c>
      <c r="AV83" s="46">
        <f t="shared" si="40"/>
        <v>0</v>
      </c>
      <c r="AW83" s="37">
        <f t="shared" si="41"/>
        <v>-11</v>
      </c>
    </row>
    <row r="84" spans="1:49">
      <c r="A84" s="49" t="str">
        <f t="shared" si="11"/>
        <v/>
      </c>
      <c r="B84" s="50" t="str">
        <f t="shared" si="12"/>
        <v/>
      </c>
      <c r="C84" s="50" t="str">
        <f t="shared" si="13"/>
        <v/>
      </c>
      <c r="D84" s="47" t="str">
        <f t="shared" ref="D84:U84" si="57">IF(D50="tlx",D$61+1,IF(OR(D50="dnf",D50="dsq",D50="ocs",D50="raf"),D$60+1,IF(D50="dnc",IF($AQ84=D$65,"bye",D$62+1),D50)))</f>
        <v/>
      </c>
      <c r="E84" s="47" t="str">
        <f t="shared" si="57"/>
        <v/>
      </c>
      <c r="F84" s="47" t="str">
        <f t="shared" si="57"/>
        <v/>
      </c>
      <c r="G84" s="47" t="str">
        <f t="shared" si="57"/>
        <v/>
      </c>
      <c r="H84" s="47" t="str">
        <f t="shared" si="57"/>
        <v/>
      </c>
      <c r="I84" s="47" t="str">
        <f t="shared" si="57"/>
        <v/>
      </c>
      <c r="J84" s="47" t="str">
        <f t="shared" si="57"/>
        <v/>
      </c>
      <c r="K84" s="47" t="str">
        <f t="shared" si="57"/>
        <v/>
      </c>
      <c r="L84" s="47" t="str">
        <f t="shared" si="57"/>
        <v/>
      </c>
      <c r="M84" s="47" t="str">
        <f t="shared" si="57"/>
        <v/>
      </c>
      <c r="N84" s="47" t="str">
        <f t="shared" si="57"/>
        <v/>
      </c>
      <c r="O84" s="47" t="str">
        <f t="shared" si="57"/>
        <v/>
      </c>
      <c r="P84" s="47" t="str">
        <f t="shared" si="57"/>
        <v/>
      </c>
      <c r="Q84" s="47" t="str">
        <f t="shared" si="57"/>
        <v/>
      </c>
      <c r="R84" s="47" t="str">
        <f t="shared" si="57"/>
        <v/>
      </c>
      <c r="S84" s="47" t="str">
        <f t="shared" si="57"/>
        <v/>
      </c>
      <c r="T84" s="47" t="str">
        <f t="shared" si="57"/>
        <v/>
      </c>
      <c r="U84" s="47" t="str">
        <f t="shared" si="57"/>
        <v/>
      </c>
      <c r="V84" s="47">
        <f t="shared" si="43"/>
        <v>0</v>
      </c>
      <c r="W84" s="47" t="str">
        <f t="shared" si="15"/>
        <v/>
      </c>
      <c r="X84" s="47" t="e">
        <f t="shared" si="16"/>
        <v>#NUM!</v>
      </c>
      <c r="Y84" s="47">
        <f t="shared" si="17"/>
        <v>0</v>
      </c>
      <c r="Z84" s="48">
        <f t="shared" si="18"/>
        <v>0</v>
      </c>
      <c r="AA84" s="49" t="str">
        <f t="shared" si="19"/>
        <v/>
      </c>
      <c r="AB84" s="50" t="str">
        <f t="shared" si="20"/>
        <v/>
      </c>
      <c r="AC84" s="85"/>
      <c r="AD84" s="37">
        <f t="shared" si="21"/>
        <v>0</v>
      </c>
      <c r="AE84" s="23">
        <f t="shared" si="22"/>
        <v>0</v>
      </c>
      <c r="AF84" s="24">
        <f t="shared" si="23"/>
        <v>0</v>
      </c>
      <c r="AG84" s="24">
        <f t="shared" si="24"/>
        <v>0</v>
      </c>
      <c r="AH84" s="24">
        <f t="shared" si="25"/>
        <v>0</v>
      </c>
      <c r="AI84" s="24">
        <f t="shared" si="26"/>
        <v>0</v>
      </c>
      <c r="AJ84" s="25">
        <f t="shared" si="27"/>
        <v>0</v>
      </c>
      <c r="AK84" s="23">
        <f t="shared" si="28"/>
        <v>0</v>
      </c>
      <c r="AL84" s="24">
        <f t="shared" si="29"/>
        <v>0</v>
      </c>
      <c r="AM84" s="24">
        <f t="shared" si="30"/>
        <v>0</v>
      </c>
      <c r="AN84" s="24">
        <f t="shared" si="31"/>
        <v>0</v>
      </c>
      <c r="AO84" s="24">
        <f t="shared" si="32"/>
        <v>0</v>
      </c>
      <c r="AP84" s="24">
        <f t="shared" si="33"/>
        <v>0</v>
      </c>
      <c r="AQ84" s="35">
        <f t="shared" si="34"/>
        <v>0</v>
      </c>
      <c r="AR84" s="40">
        <f t="shared" si="35"/>
        <v>0</v>
      </c>
      <c r="AS84" s="37">
        <f t="shared" si="36"/>
        <v>0</v>
      </c>
      <c r="AT84" s="45" t="str">
        <f t="shared" si="37"/>
        <v/>
      </c>
      <c r="AU84" s="45" t="str">
        <f t="shared" si="38"/>
        <v/>
      </c>
      <c r="AV84" s="46">
        <f t="shared" si="40"/>
        <v>0</v>
      </c>
      <c r="AW84" s="37">
        <f t="shared" si="41"/>
        <v>-11</v>
      </c>
    </row>
    <row r="85" spans="1:49">
      <c r="A85" s="49" t="str">
        <f t="shared" si="11"/>
        <v/>
      </c>
      <c r="B85" s="50" t="str">
        <f t="shared" si="12"/>
        <v/>
      </c>
      <c r="C85" s="50" t="str">
        <f t="shared" si="13"/>
        <v/>
      </c>
      <c r="D85" s="47" t="str">
        <f t="shared" ref="D85:U85" si="58">IF(D51="tlx",D$61+1,IF(OR(D51="dnf",D51="dsq",D51="ocs",D51="raf"),D$60+1,IF(D51="dnc",IF($AQ85=D$65,"bye",D$62+1),D51)))</f>
        <v/>
      </c>
      <c r="E85" s="47" t="str">
        <f t="shared" si="58"/>
        <v/>
      </c>
      <c r="F85" s="47" t="str">
        <f t="shared" si="58"/>
        <v/>
      </c>
      <c r="G85" s="47" t="str">
        <f t="shared" si="58"/>
        <v/>
      </c>
      <c r="H85" s="47" t="str">
        <f t="shared" si="58"/>
        <v/>
      </c>
      <c r="I85" s="47" t="str">
        <f t="shared" si="58"/>
        <v/>
      </c>
      <c r="J85" s="47" t="str">
        <f t="shared" si="58"/>
        <v/>
      </c>
      <c r="K85" s="47" t="str">
        <f t="shared" si="58"/>
        <v/>
      </c>
      <c r="L85" s="47" t="str">
        <f t="shared" si="58"/>
        <v/>
      </c>
      <c r="M85" s="47" t="str">
        <f t="shared" si="58"/>
        <v/>
      </c>
      <c r="N85" s="47" t="str">
        <f t="shared" si="58"/>
        <v/>
      </c>
      <c r="O85" s="47" t="str">
        <f t="shared" si="58"/>
        <v/>
      </c>
      <c r="P85" s="47" t="str">
        <f t="shared" si="58"/>
        <v/>
      </c>
      <c r="Q85" s="47" t="str">
        <f t="shared" si="58"/>
        <v/>
      </c>
      <c r="R85" s="47" t="str">
        <f t="shared" si="58"/>
        <v/>
      </c>
      <c r="S85" s="47" t="str">
        <f t="shared" si="58"/>
        <v/>
      </c>
      <c r="T85" s="47" t="str">
        <f t="shared" si="58"/>
        <v/>
      </c>
      <c r="U85" s="47" t="str">
        <f t="shared" si="58"/>
        <v/>
      </c>
      <c r="V85" s="47">
        <f t="shared" si="43"/>
        <v>0</v>
      </c>
      <c r="W85" s="47" t="str">
        <f t="shared" si="15"/>
        <v/>
      </c>
      <c r="X85" s="47" t="e">
        <f t="shared" si="16"/>
        <v>#NUM!</v>
      </c>
      <c r="Y85" s="47">
        <f t="shared" si="17"/>
        <v>0</v>
      </c>
      <c r="Z85" s="48">
        <f t="shared" si="18"/>
        <v>0</v>
      </c>
      <c r="AA85" s="49" t="str">
        <f t="shared" si="19"/>
        <v/>
      </c>
      <c r="AB85" s="50" t="str">
        <f t="shared" si="20"/>
        <v/>
      </c>
      <c r="AC85" s="85"/>
      <c r="AD85" s="37">
        <f t="shared" si="21"/>
        <v>0</v>
      </c>
      <c r="AE85" s="23">
        <f t="shared" si="22"/>
        <v>0</v>
      </c>
      <c r="AF85" s="24">
        <f t="shared" si="23"/>
        <v>0</v>
      </c>
      <c r="AG85" s="24">
        <f t="shared" si="24"/>
        <v>0</v>
      </c>
      <c r="AH85" s="24">
        <f t="shared" si="25"/>
        <v>0</v>
      </c>
      <c r="AI85" s="24">
        <f t="shared" si="26"/>
        <v>0</v>
      </c>
      <c r="AJ85" s="25">
        <f t="shared" si="27"/>
        <v>0</v>
      </c>
      <c r="AK85" s="23">
        <f t="shared" si="28"/>
        <v>0</v>
      </c>
      <c r="AL85" s="24">
        <f t="shared" si="29"/>
        <v>0</v>
      </c>
      <c r="AM85" s="24">
        <f t="shared" si="30"/>
        <v>0</v>
      </c>
      <c r="AN85" s="24">
        <f t="shared" si="31"/>
        <v>0</v>
      </c>
      <c r="AO85" s="24">
        <f t="shared" si="32"/>
        <v>0</v>
      </c>
      <c r="AP85" s="24">
        <f t="shared" si="33"/>
        <v>0</v>
      </c>
      <c r="AQ85" s="35">
        <f t="shared" si="34"/>
        <v>0</v>
      </c>
      <c r="AR85" s="40">
        <f t="shared" si="35"/>
        <v>0</v>
      </c>
      <c r="AS85" s="37">
        <f t="shared" si="36"/>
        <v>0</v>
      </c>
      <c r="AT85" s="36" t="str">
        <f t="shared" si="37"/>
        <v/>
      </c>
      <c r="AU85" s="36" t="str">
        <f t="shared" si="38"/>
        <v/>
      </c>
      <c r="AV85" s="46">
        <f t="shared" si="40"/>
        <v>0</v>
      </c>
      <c r="AW85" s="37">
        <f t="shared" si="41"/>
        <v>-11</v>
      </c>
    </row>
    <row r="86" spans="1:49">
      <c r="A86" s="49" t="str">
        <f t="shared" si="11"/>
        <v/>
      </c>
      <c r="B86" s="50" t="str">
        <f t="shared" si="12"/>
        <v/>
      </c>
      <c r="C86" s="50" t="str">
        <f t="shared" si="13"/>
        <v/>
      </c>
      <c r="D86" s="47" t="str">
        <f t="shared" ref="D86:U86" si="59">IF(D52="tlx",D$61+1,IF(OR(D52="dnf",D52="dsq",D52="ocs",D52="raf"),D$60+1,IF(D52="dnc",IF($AQ86=D$65,"bye",D$62+1),D52)))</f>
        <v/>
      </c>
      <c r="E86" s="47" t="str">
        <f t="shared" si="59"/>
        <v/>
      </c>
      <c r="F86" s="47" t="str">
        <f t="shared" si="59"/>
        <v/>
      </c>
      <c r="G86" s="47" t="str">
        <f t="shared" si="59"/>
        <v/>
      </c>
      <c r="H86" s="47" t="str">
        <f t="shared" si="59"/>
        <v/>
      </c>
      <c r="I86" s="47" t="str">
        <f t="shared" si="59"/>
        <v/>
      </c>
      <c r="J86" s="47" t="str">
        <f t="shared" si="59"/>
        <v/>
      </c>
      <c r="K86" s="47" t="str">
        <f t="shared" si="59"/>
        <v/>
      </c>
      <c r="L86" s="47" t="str">
        <f t="shared" si="59"/>
        <v/>
      </c>
      <c r="M86" s="47" t="str">
        <f t="shared" si="59"/>
        <v/>
      </c>
      <c r="N86" s="47" t="str">
        <f t="shared" si="59"/>
        <v/>
      </c>
      <c r="O86" s="47" t="str">
        <f t="shared" si="59"/>
        <v/>
      </c>
      <c r="P86" s="47" t="str">
        <f t="shared" si="59"/>
        <v/>
      </c>
      <c r="Q86" s="47" t="str">
        <f t="shared" si="59"/>
        <v/>
      </c>
      <c r="R86" s="47" t="str">
        <f t="shared" si="59"/>
        <v/>
      </c>
      <c r="S86" s="47" t="str">
        <f t="shared" si="59"/>
        <v/>
      </c>
      <c r="T86" s="47" t="str">
        <f t="shared" si="59"/>
        <v/>
      </c>
      <c r="U86" s="47" t="str">
        <f t="shared" si="59"/>
        <v/>
      </c>
      <c r="V86" s="47">
        <f t="shared" si="43"/>
        <v>0</v>
      </c>
      <c r="W86" s="47" t="str">
        <f t="shared" si="15"/>
        <v/>
      </c>
      <c r="X86" s="47" t="e">
        <f t="shared" si="16"/>
        <v>#NUM!</v>
      </c>
      <c r="Y86" s="47">
        <f t="shared" si="17"/>
        <v>0</v>
      </c>
      <c r="Z86" s="48">
        <f t="shared" si="18"/>
        <v>0</v>
      </c>
      <c r="AA86" s="49" t="str">
        <f t="shared" si="19"/>
        <v/>
      </c>
      <c r="AB86" s="50" t="str">
        <f t="shared" si="20"/>
        <v/>
      </c>
      <c r="AC86" s="85"/>
      <c r="AD86" s="37">
        <f t="shared" si="21"/>
        <v>0</v>
      </c>
      <c r="AE86" s="23">
        <f t="shared" si="22"/>
        <v>0</v>
      </c>
      <c r="AF86" s="24">
        <f t="shared" si="23"/>
        <v>0</v>
      </c>
      <c r="AG86" s="24">
        <f t="shared" si="24"/>
        <v>0</v>
      </c>
      <c r="AH86" s="24">
        <f t="shared" si="25"/>
        <v>0</v>
      </c>
      <c r="AI86" s="24">
        <f t="shared" si="26"/>
        <v>0</v>
      </c>
      <c r="AJ86" s="25">
        <f t="shared" si="27"/>
        <v>0</v>
      </c>
      <c r="AK86" s="23">
        <f t="shared" si="28"/>
        <v>0</v>
      </c>
      <c r="AL86" s="24">
        <f t="shared" si="29"/>
        <v>0</v>
      </c>
      <c r="AM86" s="24">
        <f t="shared" si="30"/>
        <v>0</v>
      </c>
      <c r="AN86" s="24">
        <f t="shared" si="31"/>
        <v>0</v>
      </c>
      <c r="AO86" s="24">
        <f t="shared" si="32"/>
        <v>0</v>
      </c>
      <c r="AP86" s="24">
        <f t="shared" si="33"/>
        <v>0</v>
      </c>
      <c r="AQ86" s="35">
        <f t="shared" si="34"/>
        <v>0</v>
      </c>
      <c r="AR86" s="40">
        <f t="shared" si="35"/>
        <v>0</v>
      </c>
      <c r="AS86" s="37">
        <f t="shared" si="36"/>
        <v>0</v>
      </c>
      <c r="AT86" s="36" t="str">
        <f t="shared" si="37"/>
        <v/>
      </c>
      <c r="AU86" s="36" t="str">
        <f t="shared" si="38"/>
        <v/>
      </c>
      <c r="AV86" s="46">
        <f t="shared" si="40"/>
        <v>0</v>
      </c>
      <c r="AW86" s="37">
        <f t="shared" si="41"/>
        <v>-11</v>
      </c>
    </row>
    <row r="87" spans="1:49">
      <c r="A87" s="49" t="str">
        <f t="shared" si="11"/>
        <v/>
      </c>
      <c r="B87" s="50" t="str">
        <f t="shared" si="12"/>
        <v/>
      </c>
      <c r="C87" s="50" t="str">
        <f t="shared" si="13"/>
        <v/>
      </c>
      <c r="D87" s="47" t="str">
        <f t="shared" ref="D87:U87" si="60">IF(D53="tlx",D$61+1,IF(OR(D53="dnf",D53="dsq",D53="ocs",D53="raf"),D$60+1,IF(D53="dnc",IF($AQ87=D$65,"bye",D$62+1),D53)))</f>
        <v/>
      </c>
      <c r="E87" s="47" t="str">
        <f t="shared" si="60"/>
        <v/>
      </c>
      <c r="F87" s="47" t="str">
        <f t="shared" si="60"/>
        <v/>
      </c>
      <c r="G87" s="47" t="str">
        <f t="shared" si="60"/>
        <v/>
      </c>
      <c r="H87" s="47" t="str">
        <f t="shared" si="60"/>
        <v/>
      </c>
      <c r="I87" s="47" t="str">
        <f t="shared" si="60"/>
        <v/>
      </c>
      <c r="J87" s="47" t="str">
        <f t="shared" si="60"/>
        <v/>
      </c>
      <c r="K87" s="47" t="str">
        <f t="shared" si="60"/>
        <v/>
      </c>
      <c r="L87" s="47" t="str">
        <f t="shared" si="60"/>
        <v/>
      </c>
      <c r="M87" s="47" t="str">
        <f t="shared" si="60"/>
        <v/>
      </c>
      <c r="N87" s="47" t="str">
        <f t="shared" si="60"/>
        <v/>
      </c>
      <c r="O87" s="47" t="str">
        <f t="shared" si="60"/>
        <v/>
      </c>
      <c r="P87" s="47" t="str">
        <f t="shared" si="60"/>
        <v/>
      </c>
      <c r="Q87" s="47" t="str">
        <f t="shared" si="60"/>
        <v/>
      </c>
      <c r="R87" s="47" t="str">
        <f t="shared" si="60"/>
        <v/>
      </c>
      <c r="S87" s="47" t="str">
        <f t="shared" si="60"/>
        <v/>
      </c>
      <c r="T87" s="47" t="str">
        <f t="shared" si="60"/>
        <v/>
      </c>
      <c r="U87" s="47" t="str">
        <f t="shared" si="60"/>
        <v/>
      </c>
      <c r="V87" s="47">
        <f t="shared" si="43"/>
        <v>0</v>
      </c>
      <c r="W87" s="47" t="str">
        <f t="shared" si="15"/>
        <v/>
      </c>
      <c r="X87" s="47" t="e">
        <f t="shared" si="16"/>
        <v>#NUM!</v>
      </c>
      <c r="Y87" s="47">
        <f t="shared" si="17"/>
        <v>0</v>
      </c>
      <c r="Z87" s="48">
        <f t="shared" si="18"/>
        <v>0</v>
      </c>
      <c r="AA87" s="49" t="str">
        <f t="shared" si="19"/>
        <v/>
      </c>
      <c r="AB87" s="50" t="str">
        <f t="shared" si="20"/>
        <v/>
      </c>
      <c r="AC87" s="85"/>
      <c r="AD87" s="37">
        <f t="shared" si="21"/>
        <v>0</v>
      </c>
      <c r="AE87" s="23">
        <f t="shared" si="22"/>
        <v>0</v>
      </c>
      <c r="AF87" s="24">
        <f t="shared" si="23"/>
        <v>0</v>
      </c>
      <c r="AG87" s="24">
        <f t="shared" si="24"/>
        <v>0</v>
      </c>
      <c r="AH87" s="24">
        <f t="shared" si="25"/>
        <v>0</v>
      </c>
      <c r="AI87" s="24">
        <f t="shared" si="26"/>
        <v>0</v>
      </c>
      <c r="AJ87" s="25">
        <f t="shared" si="27"/>
        <v>0</v>
      </c>
      <c r="AK87" s="23">
        <f t="shared" si="28"/>
        <v>0</v>
      </c>
      <c r="AL87" s="24">
        <f t="shared" si="29"/>
        <v>0</v>
      </c>
      <c r="AM87" s="24">
        <f t="shared" si="30"/>
        <v>0</v>
      </c>
      <c r="AN87" s="24">
        <f t="shared" si="31"/>
        <v>0</v>
      </c>
      <c r="AO87" s="24">
        <f t="shared" si="32"/>
        <v>0</v>
      </c>
      <c r="AP87" s="24">
        <f t="shared" si="33"/>
        <v>0</v>
      </c>
      <c r="AQ87" s="35">
        <f t="shared" si="34"/>
        <v>0</v>
      </c>
      <c r="AR87" s="40">
        <f t="shared" si="35"/>
        <v>0</v>
      </c>
      <c r="AS87" s="37">
        <f t="shared" si="36"/>
        <v>0</v>
      </c>
      <c r="AT87" s="36" t="str">
        <f t="shared" si="37"/>
        <v/>
      </c>
      <c r="AU87" s="36" t="str">
        <f t="shared" si="38"/>
        <v/>
      </c>
      <c r="AV87" s="46">
        <f t="shared" si="40"/>
        <v>0</v>
      </c>
      <c r="AW87" s="37">
        <f t="shared" si="41"/>
        <v>-11</v>
      </c>
    </row>
    <row r="88" spans="1:49">
      <c r="A88" s="49" t="str">
        <f t="shared" si="11"/>
        <v/>
      </c>
      <c r="B88" s="50" t="str">
        <f t="shared" si="12"/>
        <v/>
      </c>
      <c r="C88" s="50" t="str">
        <f t="shared" si="13"/>
        <v/>
      </c>
      <c r="D88" s="47" t="str">
        <f t="shared" ref="D88:U88" si="61">IF(D54="tlx",D$61+1,IF(OR(D54="dnf",D54="dsq",D54="ocs",D54="raf"),D$60+1,IF(D54="dnc",IF($AQ88=D$65,"bye",D$62+1),D54)))</f>
        <v/>
      </c>
      <c r="E88" s="47" t="str">
        <f t="shared" si="61"/>
        <v/>
      </c>
      <c r="F88" s="47" t="str">
        <f t="shared" si="61"/>
        <v/>
      </c>
      <c r="G88" s="47" t="str">
        <f t="shared" si="61"/>
        <v/>
      </c>
      <c r="H88" s="47" t="str">
        <f t="shared" si="61"/>
        <v/>
      </c>
      <c r="I88" s="47" t="str">
        <f t="shared" si="61"/>
        <v/>
      </c>
      <c r="J88" s="47" t="str">
        <f t="shared" si="61"/>
        <v/>
      </c>
      <c r="K88" s="47" t="str">
        <f t="shared" si="61"/>
        <v/>
      </c>
      <c r="L88" s="47" t="str">
        <f t="shared" si="61"/>
        <v/>
      </c>
      <c r="M88" s="47" t="str">
        <f t="shared" si="61"/>
        <v/>
      </c>
      <c r="N88" s="47" t="str">
        <f t="shared" si="61"/>
        <v/>
      </c>
      <c r="O88" s="47" t="str">
        <f t="shared" si="61"/>
        <v/>
      </c>
      <c r="P88" s="47" t="str">
        <f t="shared" si="61"/>
        <v/>
      </c>
      <c r="Q88" s="47" t="str">
        <f t="shared" si="61"/>
        <v/>
      </c>
      <c r="R88" s="47" t="str">
        <f t="shared" si="61"/>
        <v/>
      </c>
      <c r="S88" s="47" t="str">
        <f t="shared" si="61"/>
        <v/>
      </c>
      <c r="T88" s="47" t="str">
        <f t="shared" si="61"/>
        <v/>
      </c>
      <c r="U88" s="47" t="str">
        <f t="shared" si="61"/>
        <v/>
      </c>
      <c r="V88" s="47">
        <f t="shared" si="43"/>
        <v>0</v>
      </c>
      <c r="W88" s="47" t="str">
        <f t="shared" si="15"/>
        <v/>
      </c>
      <c r="X88" s="47" t="e">
        <f t="shared" si="16"/>
        <v>#NUM!</v>
      </c>
      <c r="Y88" s="47">
        <f t="shared" si="17"/>
        <v>0</v>
      </c>
      <c r="Z88" s="48">
        <f t="shared" si="18"/>
        <v>0</v>
      </c>
      <c r="AA88" s="49" t="str">
        <f t="shared" si="19"/>
        <v/>
      </c>
      <c r="AB88" s="50" t="str">
        <f t="shared" si="20"/>
        <v/>
      </c>
      <c r="AC88" s="85"/>
      <c r="AD88" s="37">
        <f t="shared" si="21"/>
        <v>0</v>
      </c>
      <c r="AE88" s="23">
        <f t="shared" si="22"/>
        <v>0</v>
      </c>
      <c r="AF88" s="24">
        <f t="shared" si="23"/>
        <v>0</v>
      </c>
      <c r="AG88" s="24">
        <f t="shared" si="24"/>
        <v>0</v>
      </c>
      <c r="AH88" s="24">
        <f t="shared" si="25"/>
        <v>0</v>
      </c>
      <c r="AI88" s="24">
        <f t="shared" si="26"/>
        <v>0</v>
      </c>
      <c r="AJ88" s="25">
        <f t="shared" si="27"/>
        <v>0</v>
      </c>
      <c r="AK88" s="23">
        <f t="shared" si="28"/>
        <v>0</v>
      </c>
      <c r="AL88" s="24">
        <f t="shared" si="29"/>
        <v>0</v>
      </c>
      <c r="AM88" s="24">
        <f t="shared" si="30"/>
        <v>0</v>
      </c>
      <c r="AN88" s="24">
        <f t="shared" si="31"/>
        <v>0</v>
      </c>
      <c r="AO88" s="24">
        <f t="shared" si="32"/>
        <v>0</v>
      </c>
      <c r="AP88" s="24">
        <f t="shared" si="33"/>
        <v>0</v>
      </c>
      <c r="AQ88" s="35">
        <f t="shared" si="34"/>
        <v>0</v>
      </c>
      <c r="AR88" s="40">
        <f t="shared" si="35"/>
        <v>0</v>
      </c>
      <c r="AS88" s="37">
        <f t="shared" si="36"/>
        <v>0</v>
      </c>
      <c r="AT88" s="36" t="str">
        <f t="shared" si="37"/>
        <v/>
      </c>
      <c r="AU88" s="36" t="str">
        <f t="shared" si="38"/>
        <v/>
      </c>
      <c r="AV88" s="46">
        <f t="shared" si="40"/>
        <v>0</v>
      </c>
      <c r="AW88" s="37">
        <f t="shared" si="41"/>
        <v>-11</v>
      </c>
    </row>
    <row r="89" spans="1:49">
      <c r="A89" s="49" t="str">
        <f t="shared" si="11"/>
        <v/>
      </c>
      <c r="B89" s="50" t="str">
        <f t="shared" si="12"/>
        <v/>
      </c>
      <c r="C89" s="50" t="str">
        <f t="shared" si="13"/>
        <v/>
      </c>
      <c r="D89" s="47" t="str">
        <f t="shared" ref="D89:U89" si="62">IF(D55="tlx",D$61+1,IF(OR(D55="dnf",D55="dsq",D55="ocs",D55="raf"),D$60+1,IF(D55="dnc",IF($AQ89=D$65,"bye",D$62+1),D55)))</f>
        <v/>
      </c>
      <c r="E89" s="47" t="str">
        <f t="shared" si="62"/>
        <v/>
      </c>
      <c r="F89" s="47" t="str">
        <f t="shared" si="62"/>
        <v/>
      </c>
      <c r="G89" s="47" t="str">
        <f t="shared" si="62"/>
        <v/>
      </c>
      <c r="H89" s="47" t="str">
        <f t="shared" si="62"/>
        <v/>
      </c>
      <c r="I89" s="47" t="str">
        <f t="shared" si="62"/>
        <v/>
      </c>
      <c r="J89" s="47" t="str">
        <f t="shared" si="62"/>
        <v/>
      </c>
      <c r="K89" s="47" t="str">
        <f t="shared" si="62"/>
        <v/>
      </c>
      <c r="L89" s="47" t="str">
        <f t="shared" si="62"/>
        <v/>
      </c>
      <c r="M89" s="47" t="str">
        <f t="shared" si="62"/>
        <v/>
      </c>
      <c r="N89" s="47" t="str">
        <f t="shared" si="62"/>
        <v/>
      </c>
      <c r="O89" s="47" t="str">
        <f t="shared" si="62"/>
        <v/>
      </c>
      <c r="P89" s="47" t="str">
        <f t="shared" si="62"/>
        <v/>
      </c>
      <c r="Q89" s="47" t="str">
        <f t="shared" si="62"/>
        <v/>
      </c>
      <c r="R89" s="47" t="str">
        <f t="shared" si="62"/>
        <v/>
      </c>
      <c r="S89" s="47" t="str">
        <f t="shared" si="62"/>
        <v/>
      </c>
      <c r="T89" s="47" t="str">
        <f t="shared" si="62"/>
        <v/>
      </c>
      <c r="U89" s="47" t="str">
        <f t="shared" si="62"/>
        <v/>
      </c>
      <c r="V89" s="47">
        <f t="shared" si="43"/>
        <v>0</v>
      </c>
      <c r="W89" s="47" t="str">
        <f t="shared" si="15"/>
        <v/>
      </c>
      <c r="X89" s="47" t="e">
        <f t="shared" si="16"/>
        <v>#NUM!</v>
      </c>
      <c r="Y89" s="47">
        <f t="shared" si="17"/>
        <v>0</v>
      </c>
      <c r="Z89" s="48">
        <f t="shared" si="18"/>
        <v>0</v>
      </c>
      <c r="AA89" s="49" t="str">
        <f t="shared" si="19"/>
        <v/>
      </c>
      <c r="AB89" s="50" t="str">
        <f t="shared" si="20"/>
        <v/>
      </c>
      <c r="AC89" s="86"/>
      <c r="AD89" s="37">
        <f t="shared" si="21"/>
        <v>0</v>
      </c>
      <c r="AE89" s="23">
        <f t="shared" si="22"/>
        <v>0</v>
      </c>
      <c r="AF89" s="24">
        <f t="shared" si="23"/>
        <v>0</v>
      </c>
      <c r="AG89" s="24">
        <f t="shared" si="24"/>
        <v>0</v>
      </c>
      <c r="AH89" s="24">
        <f t="shared" si="25"/>
        <v>0</v>
      </c>
      <c r="AI89" s="24">
        <f t="shared" si="26"/>
        <v>0</v>
      </c>
      <c r="AJ89" s="25">
        <f t="shared" si="27"/>
        <v>0</v>
      </c>
      <c r="AK89" s="23">
        <f t="shared" si="28"/>
        <v>0</v>
      </c>
      <c r="AL89" s="24">
        <f t="shared" si="29"/>
        <v>0</v>
      </c>
      <c r="AM89" s="24">
        <f t="shared" si="30"/>
        <v>0</v>
      </c>
      <c r="AN89" s="24">
        <f t="shared" si="31"/>
        <v>0</v>
      </c>
      <c r="AO89" s="24">
        <f t="shared" si="32"/>
        <v>0</v>
      </c>
      <c r="AP89" s="24">
        <f t="shared" si="33"/>
        <v>0</v>
      </c>
      <c r="AQ89" s="35">
        <f t="shared" si="34"/>
        <v>0</v>
      </c>
      <c r="AR89" s="40">
        <f t="shared" si="35"/>
        <v>0</v>
      </c>
      <c r="AS89" s="37">
        <f t="shared" si="36"/>
        <v>0</v>
      </c>
      <c r="AT89" s="36" t="str">
        <f t="shared" si="37"/>
        <v/>
      </c>
      <c r="AU89" s="36" t="str">
        <f t="shared" si="38"/>
        <v/>
      </c>
      <c r="AV89" s="46">
        <f t="shared" si="40"/>
        <v>0</v>
      </c>
      <c r="AW89" s="37">
        <f t="shared" si="41"/>
        <v>-11</v>
      </c>
    </row>
    <row r="90" spans="1:49">
      <c r="A90" s="49" t="str">
        <f t="shared" si="11"/>
        <v/>
      </c>
      <c r="B90" s="50" t="str">
        <f t="shared" si="12"/>
        <v/>
      </c>
      <c r="C90" s="50" t="str">
        <f t="shared" si="13"/>
        <v/>
      </c>
      <c r="D90" s="47" t="str">
        <f t="shared" ref="D90:U90" si="63">IF(D56="tlx",D$61+1,IF(OR(D56="dnf",D56="dsq",D56="ocs",D56="raf"),D$60+1,IF(D56="dnc",IF($AQ90=D$65,"bye",D$62+1),D56)))</f>
        <v/>
      </c>
      <c r="E90" s="47" t="str">
        <f t="shared" si="63"/>
        <v/>
      </c>
      <c r="F90" s="47" t="str">
        <f t="shared" si="63"/>
        <v/>
      </c>
      <c r="G90" s="47" t="str">
        <f t="shared" si="63"/>
        <v/>
      </c>
      <c r="H90" s="47" t="str">
        <f t="shared" si="63"/>
        <v/>
      </c>
      <c r="I90" s="47" t="str">
        <f t="shared" si="63"/>
        <v/>
      </c>
      <c r="J90" s="47" t="str">
        <f t="shared" si="63"/>
        <v/>
      </c>
      <c r="K90" s="47" t="str">
        <f t="shared" si="63"/>
        <v/>
      </c>
      <c r="L90" s="47" t="str">
        <f t="shared" si="63"/>
        <v/>
      </c>
      <c r="M90" s="47" t="str">
        <f t="shared" si="63"/>
        <v/>
      </c>
      <c r="N90" s="47" t="str">
        <f t="shared" si="63"/>
        <v/>
      </c>
      <c r="O90" s="47" t="str">
        <f t="shared" si="63"/>
        <v/>
      </c>
      <c r="P90" s="47" t="str">
        <f t="shared" si="63"/>
        <v/>
      </c>
      <c r="Q90" s="47" t="str">
        <f t="shared" si="63"/>
        <v/>
      </c>
      <c r="R90" s="47" t="str">
        <f t="shared" si="63"/>
        <v/>
      </c>
      <c r="S90" s="47" t="str">
        <f t="shared" si="63"/>
        <v/>
      </c>
      <c r="T90" s="47" t="str">
        <f t="shared" si="63"/>
        <v/>
      </c>
      <c r="U90" s="47" t="str">
        <f t="shared" si="63"/>
        <v/>
      </c>
      <c r="V90" s="47">
        <f t="shared" si="43"/>
        <v>0</v>
      </c>
      <c r="W90" s="47" t="str">
        <f t="shared" si="15"/>
        <v/>
      </c>
      <c r="X90" s="47" t="e">
        <f t="shared" si="16"/>
        <v>#NUM!</v>
      </c>
      <c r="Y90" s="47">
        <f t="shared" si="17"/>
        <v>0</v>
      </c>
      <c r="Z90" s="48">
        <f t="shared" si="18"/>
        <v>0</v>
      </c>
      <c r="AA90" s="49" t="str">
        <f t="shared" si="19"/>
        <v/>
      </c>
      <c r="AB90" s="50" t="str">
        <f t="shared" si="20"/>
        <v/>
      </c>
      <c r="AC90" s="86"/>
      <c r="AD90" s="37">
        <f t="shared" si="21"/>
        <v>0</v>
      </c>
      <c r="AE90" s="23">
        <f t="shared" si="22"/>
        <v>0</v>
      </c>
      <c r="AF90" s="24">
        <f t="shared" si="23"/>
        <v>0</v>
      </c>
      <c r="AG90" s="24">
        <f t="shared" si="24"/>
        <v>0</v>
      </c>
      <c r="AH90" s="24">
        <f t="shared" si="25"/>
        <v>0</v>
      </c>
      <c r="AI90" s="24">
        <f t="shared" si="26"/>
        <v>0</v>
      </c>
      <c r="AJ90" s="25">
        <f t="shared" si="27"/>
        <v>0</v>
      </c>
      <c r="AK90" s="23">
        <f t="shared" si="28"/>
        <v>0</v>
      </c>
      <c r="AL90" s="24">
        <f t="shared" si="29"/>
        <v>0</v>
      </c>
      <c r="AM90" s="24">
        <f t="shared" si="30"/>
        <v>0</v>
      </c>
      <c r="AN90" s="24">
        <f t="shared" si="31"/>
        <v>0</v>
      </c>
      <c r="AO90" s="24">
        <f t="shared" si="32"/>
        <v>0</v>
      </c>
      <c r="AP90" s="24">
        <f t="shared" si="33"/>
        <v>0</v>
      </c>
      <c r="AQ90" s="35">
        <f t="shared" si="34"/>
        <v>0</v>
      </c>
      <c r="AR90" s="40">
        <f t="shared" si="35"/>
        <v>0</v>
      </c>
      <c r="AS90" s="37">
        <f t="shared" si="36"/>
        <v>0</v>
      </c>
      <c r="AT90" s="36" t="str">
        <f t="shared" si="37"/>
        <v/>
      </c>
      <c r="AU90" s="36" t="str">
        <f t="shared" si="38"/>
        <v/>
      </c>
      <c r="AV90" s="46">
        <f t="shared" si="40"/>
        <v>0</v>
      </c>
      <c r="AW90" s="37">
        <f t="shared" si="41"/>
        <v>-11</v>
      </c>
    </row>
    <row r="91" spans="1:49">
      <c r="A91" s="49" t="str">
        <f t="shared" si="11"/>
        <v/>
      </c>
      <c r="B91" s="50" t="str">
        <f t="shared" si="12"/>
        <v/>
      </c>
      <c r="C91" s="50" t="str">
        <f t="shared" si="13"/>
        <v/>
      </c>
      <c r="D91" s="47" t="str">
        <f t="shared" ref="D91:U91" si="64">IF(D57="tlx",D$61+1,IF(OR(D57="dnf",D57="dsq",D57="ocs",D57="raf"),D$60+1,IF(D57="dnc",IF($AQ91=D$65,"bye",D$62+1),D57)))</f>
        <v/>
      </c>
      <c r="E91" s="47" t="str">
        <f t="shared" si="64"/>
        <v/>
      </c>
      <c r="F91" s="47" t="str">
        <f t="shared" si="64"/>
        <v/>
      </c>
      <c r="G91" s="47" t="str">
        <f t="shared" si="64"/>
        <v/>
      </c>
      <c r="H91" s="47" t="str">
        <f t="shared" si="64"/>
        <v/>
      </c>
      <c r="I91" s="47" t="str">
        <f t="shared" si="64"/>
        <v/>
      </c>
      <c r="J91" s="47" t="str">
        <f t="shared" si="64"/>
        <v/>
      </c>
      <c r="K91" s="47" t="str">
        <f t="shared" si="64"/>
        <v/>
      </c>
      <c r="L91" s="47" t="str">
        <f t="shared" si="64"/>
        <v/>
      </c>
      <c r="M91" s="47" t="str">
        <f t="shared" si="64"/>
        <v/>
      </c>
      <c r="N91" s="47" t="str">
        <f t="shared" si="64"/>
        <v/>
      </c>
      <c r="O91" s="47" t="str">
        <f t="shared" si="64"/>
        <v/>
      </c>
      <c r="P91" s="47" t="str">
        <f t="shared" si="64"/>
        <v/>
      </c>
      <c r="Q91" s="47" t="str">
        <f t="shared" si="64"/>
        <v/>
      </c>
      <c r="R91" s="47" t="str">
        <f t="shared" si="64"/>
        <v/>
      </c>
      <c r="S91" s="47" t="str">
        <f t="shared" si="64"/>
        <v/>
      </c>
      <c r="T91" s="47" t="str">
        <f t="shared" si="64"/>
        <v/>
      </c>
      <c r="U91" s="47" t="str">
        <f t="shared" si="64"/>
        <v/>
      </c>
      <c r="V91" s="47">
        <f t="shared" si="43"/>
        <v>0</v>
      </c>
      <c r="W91" s="47" t="str">
        <f t="shared" si="15"/>
        <v/>
      </c>
      <c r="X91" s="47" t="e">
        <f t="shared" si="16"/>
        <v>#NUM!</v>
      </c>
      <c r="Y91" s="47">
        <f t="shared" si="17"/>
        <v>0</v>
      </c>
      <c r="Z91" s="48">
        <f t="shared" si="18"/>
        <v>0</v>
      </c>
      <c r="AA91" s="49" t="str">
        <f t="shared" si="19"/>
        <v/>
      </c>
      <c r="AB91" s="50" t="str">
        <f t="shared" si="20"/>
        <v/>
      </c>
      <c r="AC91" s="86"/>
      <c r="AD91" s="37">
        <f t="shared" si="21"/>
        <v>0</v>
      </c>
      <c r="AE91" s="23">
        <f t="shared" si="22"/>
        <v>0</v>
      </c>
      <c r="AF91" s="24">
        <f t="shared" si="23"/>
        <v>0</v>
      </c>
      <c r="AG91" s="24">
        <f t="shared" si="24"/>
        <v>0</v>
      </c>
      <c r="AH91" s="24">
        <f t="shared" si="25"/>
        <v>0</v>
      </c>
      <c r="AI91" s="24">
        <f t="shared" si="26"/>
        <v>0</v>
      </c>
      <c r="AJ91" s="25">
        <f t="shared" si="27"/>
        <v>0</v>
      </c>
      <c r="AK91" s="23">
        <f t="shared" si="28"/>
        <v>0</v>
      </c>
      <c r="AL91" s="24">
        <f t="shared" si="29"/>
        <v>0</v>
      </c>
      <c r="AM91" s="24">
        <f t="shared" si="30"/>
        <v>0</v>
      </c>
      <c r="AN91" s="24">
        <f t="shared" si="31"/>
        <v>0</v>
      </c>
      <c r="AO91" s="24">
        <f t="shared" si="32"/>
        <v>0</v>
      </c>
      <c r="AP91" s="24">
        <f t="shared" si="33"/>
        <v>0</v>
      </c>
      <c r="AQ91" s="35">
        <f t="shared" si="34"/>
        <v>0</v>
      </c>
      <c r="AR91" s="40">
        <f t="shared" si="35"/>
        <v>0</v>
      </c>
      <c r="AS91" s="37">
        <f t="shared" si="36"/>
        <v>0</v>
      </c>
      <c r="AT91" s="36" t="str">
        <f t="shared" si="37"/>
        <v/>
      </c>
      <c r="AU91" s="36" t="str">
        <f t="shared" si="38"/>
        <v/>
      </c>
      <c r="AV91" s="46">
        <f t="shared" si="40"/>
        <v>0</v>
      </c>
      <c r="AW91" s="37">
        <f t="shared" si="41"/>
        <v>-11</v>
      </c>
    </row>
    <row r="92" spans="1:49">
      <c r="A92" s="49" t="str">
        <f t="shared" si="11"/>
        <v/>
      </c>
      <c r="B92" s="50" t="str">
        <f t="shared" si="12"/>
        <v/>
      </c>
      <c r="C92" s="50" t="str">
        <f t="shared" si="13"/>
        <v/>
      </c>
      <c r="D92" s="47" t="str">
        <f t="shared" ref="D92:U92" si="65">IF(D58="tlx",D$61+1,IF(OR(D58="dnf",D58="dsq",D58="ocs",D58="raf"),D$60+1,IF(D58="dnc",IF($AQ92=D$65,"bye",D$62+1),D58)))</f>
        <v/>
      </c>
      <c r="E92" s="47" t="str">
        <f t="shared" si="65"/>
        <v/>
      </c>
      <c r="F92" s="47" t="str">
        <f t="shared" si="65"/>
        <v/>
      </c>
      <c r="G92" s="47" t="str">
        <f t="shared" si="65"/>
        <v/>
      </c>
      <c r="H92" s="47" t="str">
        <f t="shared" si="65"/>
        <v/>
      </c>
      <c r="I92" s="47" t="str">
        <f t="shared" si="65"/>
        <v/>
      </c>
      <c r="J92" s="47" t="str">
        <f t="shared" si="65"/>
        <v/>
      </c>
      <c r="K92" s="47" t="str">
        <f t="shared" si="65"/>
        <v/>
      </c>
      <c r="L92" s="47" t="str">
        <f t="shared" si="65"/>
        <v/>
      </c>
      <c r="M92" s="47" t="str">
        <f t="shared" si="65"/>
        <v/>
      </c>
      <c r="N92" s="47" t="str">
        <f t="shared" si="65"/>
        <v/>
      </c>
      <c r="O92" s="47" t="str">
        <f t="shared" si="65"/>
        <v/>
      </c>
      <c r="P92" s="47" t="str">
        <f t="shared" si="65"/>
        <v/>
      </c>
      <c r="Q92" s="47" t="str">
        <f t="shared" si="65"/>
        <v/>
      </c>
      <c r="R92" s="47" t="str">
        <f t="shared" si="65"/>
        <v/>
      </c>
      <c r="S92" s="47" t="str">
        <f t="shared" si="65"/>
        <v/>
      </c>
      <c r="T92" s="47" t="str">
        <f t="shared" si="65"/>
        <v/>
      </c>
      <c r="U92" s="47" t="str">
        <f t="shared" si="65"/>
        <v/>
      </c>
      <c r="V92" s="47">
        <f t="shared" si="43"/>
        <v>0</v>
      </c>
      <c r="W92" s="47" t="str">
        <f t="shared" si="15"/>
        <v/>
      </c>
      <c r="X92" s="47" t="e">
        <f t="shared" si="16"/>
        <v>#NUM!</v>
      </c>
      <c r="Y92" s="47">
        <f t="shared" si="17"/>
        <v>0</v>
      </c>
      <c r="Z92" s="48">
        <f t="shared" si="18"/>
        <v>0</v>
      </c>
      <c r="AA92" s="49" t="str">
        <f t="shared" si="19"/>
        <v/>
      </c>
      <c r="AB92" s="50" t="str">
        <f t="shared" si="20"/>
        <v/>
      </c>
      <c r="AC92" s="86"/>
      <c r="AD92" s="43">
        <f t="shared" si="21"/>
        <v>0</v>
      </c>
      <c r="AE92" s="26">
        <f t="shared" si="22"/>
        <v>0</v>
      </c>
      <c r="AF92" s="27">
        <f t="shared" si="23"/>
        <v>0</v>
      </c>
      <c r="AG92" s="27">
        <f t="shared" si="24"/>
        <v>0</v>
      </c>
      <c r="AH92" s="27">
        <f t="shared" si="25"/>
        <v>0</v>
      </c>
      <c r="AI92" s="27">
        <f t="shared" si="26"/>
        <v>0</v>
      </c>
      <c r="AJ92" s="28">
        <f t="shared" si="27"/>
        <v>0</v>
      </c>
      <c r="AK92" s="26">
        <f t="shared" si="28"/>
        <v>0</v>
      </c>
      <c r="AL92" s="27">
        <f t="shared" si="29"/>
        <v>0</v>
      </c>
      <c r="AM92" s="27">
        <f t="shared" si="30"/>
        <v>0</v>
      </c>
      <c r="AN92" s="27">
        <f t="shared" si="31"/>
        <v>0</v>
      </c>
      <c r="AO92" s="27">
        <f t="shared" si="32"/>
        <v>0</v>
      </c>
      <c r="AP92" s="27">
        <f t="shared" si="33"/>
        <v>0</v>
      </c>
      <c r="AQ92" s="35">
        <f t="shared" si="34"/>
        <v>0</v>
      </c>
      <c r="AR92" s="40">
        <f t="shared" si="35"/>
        <v>0</v>
      </c>
      <c r="AS92" s="37">
        <f t="shared" si="36"/>
        <v>0</v>
      </c>
      <c r="AT92" s="36" t="str">
        <f t="shared" si="37"/>
        <v/>
      </c>
      <c r="AU92" s="36" t="str">
        <f t="shared" si="38"/>
        <v/>
      </c>
      <c r="AV92" s="46">
        <f t="shared" si="40"/>
        <v>0</v>
      </c>
      <c r="AW92" s="37">
        <f t="shared" si="41"/>
        <v>-11</v>
      </c>
    </row>
    <row r="93" spans="1:49" s="14" customFormat="1">
      <c r="A93" s="83"/>
      <c r="B93" s="56"/>
    </row>
    <row r="94" spans="1:49" s="38" customFormat="1">
      <c r="A94" s="58"/>
      <c r="B94" s="51"/>
      <c r="AJ94" s="39"/>
    </row>
    <row r="95" spans="1:49" s="38" customFormat="1">
      <c r="A95" s="124"/>
      <c r="B95" s="8" t="s">
        <v>88</v>
      </c>
      <c r="C95" s="124" t="s">
        <v>89</v>
      </c>
      <c r="AJ95" s="39"/>
    </row>
    <row r="96" spans="1:49" s="38" customFormat="1">
      <c r="A96" s="124"/>
      <c r="B96" s="86"/>
      <c r="C96" s="124"/>
      <c r="AJ96" s="39"/>
    </row>
    <row r="97" spans="1:49" s="38" customFormat="1" ht="25" customHeight="1">
      <c r="A97" s="58"/>
      <c r="B97" s="122" t="s">
        <v>84</v>
      </c>
      <c r="C97" s="123"/>
      <c r="D97" s="123"/>
      <c r="E97" s="123"/>
      <c r="F97" s="123"/>
      <c r="G97" s="123"/>
      <c r="H97" s="123"/>
      <c r="I97" s="123"/>
      <c r="J97" s="123"/>
      <c r="K97" s="123"/>
      <c r="L97" s="123"/>
      <c r="M97" s="123"/>
      <c r="N97" s="123"/>
      <c r="O97" s="123"/>
      <c r="W97" s="1" t="s">
        <v>58</v>
      </c>
      <c r="X97" s="1" t="s">
        <v>5</v>
      </c>
      <c r="Y97" s="1" t="s">
        <v>8</v>
      </c>
      <c r="Z97" s="1" t="s">
        <v>6</v>
      </c>
    </row>
    <row r="98" spans="1:49" s="38" customFormat="1">
      <c r="A98" s="58" t="s">
        <v>75</v>
      </c>
      <c r="B98" s="38" t="s">
        <v>74</v>
      </c>
      <c r="C98" s="38" t="s">
        <v>76</v>
      </c>
      <c r="D98" s="57">
        <f t="shared" ref="D98:U98" si="66">D67</f>
        <v>41123</v>
      </c>
      <c r="E98" s="57">
        <f t="shared" si="66"/>
        <v>41123</v>
      </c>
      <c r="F98" s="57">
        <f t="shared" si="66"/>
        <v>41123</v>
      </c>
      <c r="G98" s="57">
        <f t="shared" si="66"/>
        <v>41130</v>
      </c>
      <c r="H98" s="57">
        <f t="shared" si="66"/>
        <v>41130</v>
      </c>
      <c r="I98" s="57">
        <f t="shared" si="66"/>
        <v>41130</v>
      </c>
      <c r="J98" s="57">
        <f t="shared" si="66"/>
        <v>41137</v>
      </c>
      <c r="K98" s="57">
        <f t="shared" si="66"/>
        <v>41137</v>
      </c>
      <c r="L98" s="57">
        <f t="shared" si="66"/>
        <v>41137</v>
      </c>
      <c r="M98" s="57">
        <f t="shared" si="66"/>
        <v>41144</v>
      </c>
      <c r="N98" s="57">
        <f t="shared" si="66"/>
        <v>41144</v>
      </c>
      <c r="O98" s="57">
        <f t="shared" si="66"/>
        <v>41144</v>
      </c>
      <c r="P98" s="57">
        <f t="shared" si="66"/>
        <v>41151</v>
      </c>
      <c r="Q98" s="57">
        <f t="shared" si="66"/>
        <v>41151</v>
      </c>
      <c r="R98" s="57">
        <f t="shared" si="66"/>
        <v>41151</v>
      </c>
      <c r="S98" s="57">
        <f t="shared" si="66"/>
        <v>41158</v>
      </c>
      <c r="T98" s="57">
        <f t="shared" si="66"/>
        <v>41158</v>
      </c>
      <c r="U98" s="57">
        <f t="shared" si="66"/>
        <v>41158</v>
      </c>
      <c r="V98" s="58" t="s">
        <v>7</v>
      </c>
      <c r="W98" s="58" t="s">
        <v>4</v>
      </c>
      <c r="X98" s="58" t="s">
        <v>49</v>
      </c>
      <c r="Y98" s="58" t="s">
        <v>9</v>
      </c>
      <c r="Z98" s="58" t="s">
        <v>7</v>
      </c>
      <c r="AA98" s="58" t="s">
        <v>16</v>
      </c>
      <c r="AB98" s="84" t="s">
        <v>74</v>
      </c>
      <c r="AQ98" s="58"/>
      <c r="AR98" s="58"/>
      <c r="AS98" s="58"/>
      <c r="AT98" s="58"/>
      <c r="AU98" s="58"/>
      <c r="AV98" s="58"/>
      <c r="AW98" s="58"/>
    </row>
    <row r="99" spans="1:49">
      <c r="A99" s="53">
        <f t="shared" ref="A99:Z99" si="67">IF($AD68&gt;0,INDEX(A$68:A$92,$AD68),"")</f>
        <v>1151</v>
      </c>
      <c r="B99" s="52" t="str">
        <f t="shared" si="67"/>
        <v>FKA</v>
      </c>
      <c r="C99" s="52" t="str">
        <f t="shared" si="67"/>
        <v>Beckwith</v>
      </c>
      <c r="D99" s="54" t="str">
        <f t="shared" si="67"/>
        <v>bye</v>
      </c>
      <c r="E99" s="54" t="str">
        <f t="shared" si="67"/>
        <v/>
      </c>
      <c r="F99" s="54" t="str">
        <f t="shared" si="67"/>
        <v/>
      </c>
      <c r="G99" s="54">
        <f t="shared" si="67"/>
        <v>1</v>
      </c>
      <c r="H99" s="54">
        <f t="shared" si="67"/>
        <v>1</v>
      </c>
      <c r="I99" s="54" t="str">
        <f t="shared" si="67"/>
        <v/>
      </c>
      <c r="J99" s="54">
        <f t="shared" si="67"/>
        <v>5</v>
      </c>
      <c r="K99" s="54" t="str">
        <f t="shared" si="67"/>
        <v/>
      </c>
      <c r="L99" s="54" t="str">
        <f t="shared" si="67"/>
        <v/>
      </c>
      <c r="M99" s="54">
        <f t="shared" si="67"/>
        <v>1</v>
      </c>
      <c r="N99" s="54">
        <f t="shared" si="67"/>
        <v>6</v>
      </c>
      <c r="O99" s="54" t="str">
        <f t="shared" si="67"/>
        <v/>
      </c>
      <c r="P99" s="54">
        <f t="shared" si="67"/>
        <v>4</v>
      </c>
      <c r="Q99" s="54">
        <f t="shared" si="67"/>
        <v>2</v>
      </c>
      <c r="R99" s="54" t="str">
        <f t="shared" si="67"/>
        <v/>
      </c>
      <c r="S99" s="54">
        <f t="shared" si="67"/>
        <v>3</v>
      </c>
      <c r="T99" s="54">
        <f t="shared" si="67"/>
        <v>4</v>
      </c>
      <c r="U99" s="54" t="str">
        <f t="shared" si="67"/>
        <v/>
      </c>
      <c r="V99" s="54">
        <f t="shared" si="67"/>
        <v>1</v>
      </c>
      <c r="W99" s="54">
        <f t="shared" si="67"/>
        <v>27</v>
      </c>
      <c r="X99" s="54">
        <f t="shared" si="67"/>
        <v>6</v>
      </c>
      <c r="Y99" s="54">
        <f t="shared" si="67"/>
        <v>21</v>
      </c>
      <c r="Z99" s="55">
        <f t="shared" si="67"/>
        <v>23.62604</v>
      </c>
      <c r="AA99" s="53">
        <f>IF(ScoredBoats&gt;0,1,"")</f>
        <v>1</v>
      </c>
      <c r="AB99" s="52" t="str">
        <f>IF($AD68&gt;0,INDEX(AB$68:AB$92,$AD68),"")</f>
        <v>FKA</v>
      </c>
      <c r="AC99" s="13"/>
    </row>
    <row r="100" spans="1:49">
      <c r="A100" s="53">
        <f t="shared" ref="A100:Z100" si="68">IF($AD69&gt;0,INDEX(A$68:A$92,$AD69),"")</f>
        <v>588</v>
      </c>
      <c r="B100" s="52" t="str">
        <f t="shared" si="68"/>
        <v>Gallant Fox</v>
      </c>
      <c r="C100" s="52" t="str">
        <f t="shared" si="68"/>
        <v>Dempsey</v>
      </c>
      <c r="D100" s="54">
        <f t="shared" si="68"/>
        <v>4</v>
      </c>
      <c r="E100" s="54" t="str">
        <f t="shared" si="68"/>
        <v/>
      </c>
      <c r="F100" s="54" t="str">
        <f t="shared" si="68"/>
        <v/>
      </c>
      <c r="G100" s="54">
        <f t="shared" si="68"/>
        <v>2</v>
      </c>
      <c r="H100" s="54">
        <f t="shared" si="68"/>
        <v>2</v>
      </c>
      <c r="I100" s="54" t="str">
        <f t="shared" si="68"/>
        <v/>
      </c>
      <c r="J100" s="54">
        <f t="shared" si="68"/>
        <v>6</v>
      </c>
      <c r="K100" s="54" t="str">
        <f t="shared" si="68"/>
        <v/>
      </c>
      <c r="L100" s="54" t="str">
        <f t="shared" si="68"/>
        <v/>
      </c>
      <c r="M100" s="54">
        <f t="shared" si="68"/>
        <v>5</v>
      </c>
      <c r="N100" s="54">
        <f t="shared" si="68"/>
        <v>2</v>
      </c>
      <c r="O100" s="54" t="str">
        <f t="shared" si="68"/>
        <v/>
      </c>
      <c r="P100" s="54">
        <f t="shared" si="68"/>
        <v>1</v>
      </c>
      <c r="Q100" s="54">
        <f t="shared" si="68"/>
        <v>1</v>
      </c>
      <c r="R100" s="54" t="str">
        <f t="shared" si="68"/>
        <v/>
      </c>
      <c r="S100" s="54">
        <f t="shared" si="68"/>
        <v>4</v>
      </c>
      <c r="T100" s="54">
        <f t="shared" si="68"/>
        <v>8</v>
      </c>
      <c r="U100" s="54" t="str">
        <f t="shared" si="68"/>
        <v/>
      </c>
      <c r="V100" s="54">
        <f t="shared" si="68"/>
        <v>0</v>
      </c>
      <c r="W100" s="54">
        <f t="shared" si="68"/>
        <v>35</v>
      </c>
      <c r="X100" s="54">
        <f t="shared" si="68"/>
        <v>8</v>
      </c>
      <c r="Y100" s="54">
        <f t="shared" si="68"/>
        <v>27</v>
      </c>
      <c r="Z100" s="55">
        <f t="shared" si="68"/>
        <v>27.003080000000001</v>
      </c>
      <c r="AA100" s="53">
        <f t="shared" ref="AA100:AA123" si="69">IF(AA99&lt;ScoredBoats,AA99+1,"")</f>
        <v>2</v>
      </c>
      <c r="AB100" s="52" t="str">
        <f t="shared" ref="AB100:AB123" si="70">IF($AD69&gt;0,INDEX(AB$68:AB$92,$AD69),"")</f>
        <v>Gallant Fox</v>
      </c>
      <c r="AC100" s="13"/>
    </row>
    <row r="101" spans="1:49">
      <c r="A101" s="53">
        <f t="shared" ref="A101:Z101" si="71">IF($AD70&gt;0,INDEX(A$68:A$92,$AD70),"")</f>
        <v>667</v>
      </c>
      <c r="B101" s="52" t="str">
        <f t="shared" si="71"/>
        <v>Pressure</v>
      </c>
      <c r="C101" s="52" t="str">
        <f t="shared" si="71"/>
        <v>G./W. Nickerson</v>
      </c>
      <c r="D101" s="54">
        <f t="shared" si="71"/>
        <v>3</v>
      </c>
      <c r="E101" s="54" t="str">
        <f t="shared" si="71"/>
        <v/>
      </c>
      <c r="F101" s="54" t="str">
        <f t="shared" si="71"/>
        <v/>
      </c>
      <c r="G101" s="54">
        <f t="shared" si="71"/>
        <v>6</v>
      </c>
      <c r="H101" s="54">
        <f t="shared" si="71"/>
        <v>6</v>
      </c>
      <c r="I101" s="54" t="str">
        <f t="shared" si="71"/>
        <v/>
      </c>
      <c r="J101" s="54">
        <f t="shared" si="71"/>
        <v>3</v>
      </c>
      <c r="K101" s="54" t="str">
        <f t="shared" si="71"/>
        <v/>
      </c>
      <c r="L101" s="54" t="str">
        <f t="shared" si="71"/>
        <v/>
      </c>
      <c r="M101" s="54">
        <f t="shared" si="71"/>
        <v>3</v>
      </c>
      <c r="N101" s="54">
        <f t="shared" si="71"/>
        <v>1</v>
      </c>
      <c r="O101" s="54" t="str">
        <f t="shared" si="71"/>
        <v/>
      </c>
      <c r="P101" s="54">
        <f t="shared" si="71"/>
        <v>5</v>
      </c>
      <c r="Q101" s="54">
        <f t="shared" si="71"/>
        <v>5</v>
      </c>
      <c r="R101" s="54" t="str">
        <f t="shared" si="71"/>
        <v/>
      </c>
      <c r="S101" s="54">
        <f t="shared" si="71"/>
        <v>2</v>
      </c>
      <c r="T101" s="54">
        <f t="shared" si="71"/>
        <v>3</v>
      </c>
      <c r="U101" s="54" t="str">
        <f t="shared" si="71"/>
        <v/>
      </c>
      <c r="V101" s="54">
        <f t="shared" si="71"/>
        <v>0</v>
      </c>
      <c r="W101" s="54">
        <f t="shared" si="71"/>
        <v>37</v>
      </c>
      <c r="X101" s="54">
        <f t="shared" si="71"/>
        <v>6</v>
      </c>
      <c r="Y101" s="54">
        <f t="shared" si="71"/>
        <v>31</v>
      </c>
      <c r="Z101" s="55">
        <f t="shared" si="71"/>
        <v>31.00403</v>
      </c>
      <c r="AA101" s="53">
        <f t="shared" si="69"/>
        <v>3</v>
      </c>
      <c r="AB101" s="52" t="str">
        <f t="shared" si="70"/>
        <v>Pressure</v>
      </c>
      <c r="AC101" s="13"/>
    </row>
    <row r="102" spans="1:49">
      <c r="A102" s="53">
        <f t="shared" ref="A102:Z102" si="72">IF($AD71&gt;0,INDEX(A$68:A$92,$AD71),"")</f>
        <v>1153</v>
      </c>
      <c r="B102" s="52" t="str">
        <f t="shared" si="72"/>
        <v>More Gostosa</v>
      </c>
      <c r="C102" s="52" t="str">
        <f t="shared" si="72"/>
        <v>Hayes/Kirchhoff</v>
      </c>
      <c r="D102" s="54" t="str">
        <f t="shared" si="72"/>
        <v>bye</v>
      </c>
      <c r="E102" s="54" t="str">
        <f t="shared" si="72"/>
        <v/>
      </c>
      <c r="F102" s="54" t="str">
        <f t="shared" si="72"/>
        <v/>
      </c>
      <c r="G102" s="54">
        <f t="shared" si="72"/>
        <v>4</v>
      </c>
      <c r="H102" s="54">
        <f t="shared" si="72"/>
        <v>3</v>
      </c>
      <c r="I102" s="54" t="str">
        <f t="shared" si="72"/>
        <v/>
      </c>
      <c r="J102" s="54">
        <f t="shared" si="72"/>
        <v>4</v>
      </c>
      <c r="K102" s="54" t="str">
        <f t="shared" si="72"/>
        <v/>
      </c>
      <c r="L102" s="54" t="str">
        <f t="shared" si="72"/>
        <v/>
      </c>
      <c r="M102" s="54">
        <f t="shared" si="72"/>
        <v>2</v>
      </c>
      <c r="N102" s="54">
        <f t="shared" si="72"/>
        <v>8</v>
      </c>
      <c r="O102" s="54" t="str">
        <f t="shared" si="72"/>
        <v/>
      </c>
      <c r="P102" s="54">
        <f t="shared" si="72"/>
        <v>2</v>
      </c>
      <c r="Q102" s="54">
        <f t="shared" si="72"/>
        <v>6</v>
      </c>
      <c r="R102" s="54" t="str">
        <f t="shared" si="72"/>
        <v/>
      </c>
      <c r="S102" s="54">
        <f t="shared" si="72"/>
        <v>5</v>
      </c>
      <c r="T102" s="54">
        <f t="shared" si="72"/>
        <v>2</v>
      </c>
      <c r="U102" s="54" t="str">
        <f t="shared" si="72"/>
        <v/>
      </c>
      <c r="V102" s="54">
        <f t="shared" si="72"/>
        <v>1</v>
      </c>
      <c r="W102" s="54">
        <f t="shared" si="72"/>
        <v>36</v>
      </c>
      <c r="X102" s="54">
        <f t="shared" si="72"/>
        <v>8</v>
      </c>
      <c r="Y102" s="54">
        <f t="shared" si="72"/>
        <v>28</v>
      </c>
      <c r="Z102" s="55">
        <f t="shared" si="72"/>
        <v>31.506019999999999</v>
      </c>
      <c r="AA102" s="53">
        <f t="shared" si="69"/>
        <v>4</v>
      </c>
      <c r="AB102" s="52" t="str">
        <f t="shared" si="70"/>
        <v>More Gostosa</v>
      </c>
      <c r="AC102" s="13"/>
    </row>
    <row r="103" spans="1:49">
      <c r="A103" s="53">
        <f t="shared" ref="A103:Z103" si="73">IF($AD72&gt;0,INDEX(A$68:A$92,$AD72),"")</f>
        <v>485</v>
      </c>
      <c r="B103" s="52" t="str">
        <f t="shared" si="73"/>
        <v>Argo III</v>
      </c>
      <c r="C103" s="52" t="str">
        <f t="shared" si="73"/>
        <v>C. Nickerson</v>
      </c>
      <c r="D103" s="54">
        <f t="shared" si="73"/>
        <v>4</v>
      </c>
      <c r="E103" s="54" t="str">
        <f t="shared" si="73"/>
        <v/>
      </c>
      <c r="F103" s="54" t="str">
        <f t="shared" si="73"/>
        <v/>
      </c>
      <c r="G103" s="54">
        <f t="shared" si="73"/>
        <v>5</v>
      </c>
      <c r="H103" s="54">
        <f t="shared" si="73"/>
        <v>7</v>
      </c>
      <c r="I103" s="54" t="str">
        <f t="shared" si="73"/>
        <v/>
      </c>
      <c r="J103" s="54">
        <f t="shared" si="73"/>
        <v>1</v>
      </c>
      <c r="K103" s="54" t="str">
        <f t="shared" si="73"/>
        <v/>
      </c>
      <c r="L103" s="54" t="str">
        <f t="shared" si="73"/>
        <v/>
      </c>
      <c r="M103" s="54">
        <f t="shared" si="73"/>
        <v>7</v>
      </c>
      <c r="N103" s="54">
        <f t="shared" si="73"/>
        <v>4</v>
      </c>
      <c r="O103" s="54" t="str">
        <f t="shared" si="73"/>
        <v/>
      </c>
      <c r="P103" s="54">
        <f t="shared" si="73"/>
        <v>6</v>
      </c>
      <c r="Q103" s="54">
        <f t="shared" si="73"/>
        <v>3</v>
      </c>
      <c r="R103" s="54" t="str">
        <f t="shared" si="73"/>
        <v/>
      </c>
      <c r="S103" s="54">
        <f t="shared" si="73"/>
        <v>1</v>
      </c>
      <c r="T103" s="54">
        <f t="shared" si="73"/>
        <v>1</v>
      </c>
      <c r="U103" s="54" t="str">
        <f t="shared" si="73"/>
        <v/>
      </c>
      <c r="V103" s="54">
        <f t="shared" si="73"/>
        <v>0</v>
      </c>
      <c r="W103" s="54">
        <f t="shared" si="73"/>
        <v>39</v>
      </c>
      <c r="X103" s="54">
        <f t="shared" si="73"/>
        <v>7</v>
      </c>
      <c r="Y103" s="54">
        <f t="shared" si="73"/>
        <v>32</v>
      </c>
      <c r="Z103" s="55">
        <f t="shared" si="73"/>
        <v>32.002010000000006</v>
      </c>
      <c r="AA103" s="53">
        <f t="shared" si="69"/>
        <v>5</v>
      </c>
      <c r="AB103" s="52" t="str">
        <f t="shared" si="70"/>
        <v>Argo III</v>
      </c>
      <c r="AC103" s="13"/>
    </row>
    <row r="104" spans="1:49">
      <c r="A104" s="53">
        <f t="shared" ref="A104:Z104" si="74">IF($AD73&gt;0,INDEX(A$68:A$92,$AD73),"")</f>
        <v>584</v>
      </c>
      <c r="B104" s="52" t="str">
        <f t="shared" si="74"/>
        <v>He's Baaack!</v>
      </c>
      <c r="C104" s="52" t="str">
        <f t="shared" si="74"/>
        <v>Knowles</v>
      </c>
      <c r="D104" s="54">
        <f t="shared" si="74"/>
        <v>1</v>
      </c>
      <c r="E104" s="54" t="str">
        <f t="shared" si="74"/>
        <v/>
      </c>
      <c r="F104" s="54" t="str">
        <f t="shared" si="74"/>
        <v/>
      </c>
      <c r="G104" s="54">
        <f t="shared" si="74"/>
        <v>7</v>
      </c>
      <c r="H104" s="54">
        <f t="shared" si="74"/>
        <v>5</v>
      </c>
      <c r="I104" s="54" t="str">
        <f t="shared" si="74"/>
        <v/>
      </c>
      <c r="J104" s="54">
        <f t="shared" si="74"/>
        <v>2</v>
      </c>
      <c r="K104" s="54" t="str">
        <f t="shared" si="74"/>
        <v/>
      </c>
      <c r="L104" s="54" t="str">
        <f t="shared" si="74"/>
        <v/>
      </c>
      <c r="M104" s="54">
        <f t="shared" si="74"/>
        <v>4</v>
      </c>
      <c r="N104" s="54">
        <f t="shared" si="74"/>
        <v>3</v>
      </c>
      <c r="O104" s="54" t="str">
        <f t="shared" si="74"/>
        <v/>
      </c>
      <c r="P104" s="54">
        <f t="shared" si="74"/>
        <v>3</v>
      </c>
      <c r="Q104" s="54">
        <f t="shared" si="74"/>
        <v>4</v>
      </c>
      <c r="R104" s="54" t="str">
        <f t="shared" si="74"/>
        <v/>
      </c>
      <c r="S104" s="54">
        <f t="shared" si="74"/>
        <v>7</v>
      </c>
      <c r="T104" s="54">
        <f t="shared" si="74"/>
        <v>11</v>
      </c>
      <c r="U104" s="54" t="str">
        <f t="shared" si="74"/>
        <v/>
      </c>
      <c r="V104" s="54">
        <f t="shared" si="74"/>
        <v>0</v>
      </c>
      <c r="W104" s="54">
        <f t="shared" si="74"/>
        <v>47</v>
      </c>
      <c r="X104" s="54">
        <f t="shared" si="74"/>
        <v>11</v>
      </c>
      <c r="Y104" s="54">
        <f t="shared" si="74"/>
        <v>36</v>
      </c>
      <c r="Z104" s="55">
        <f t="shared" si="74"/>
        <v>36.005120000000005</v>
      </c>
      <c r="AA104" s="53">
        <f t="shared" si="69"/>
        <v>6</v>
      </c>
      <c r="AB104" s="52" t="str">
        <f t="shared" si="70"/>
        <v>He's Baaack!</v>
      </c>
      <c r="AC104" s="13"/>
    </row>
    <row r="105" spans="1:49">
      <c r="A105" s="53">
        <f t="shared" ref="A105:Z105" si="75">IF($AD74&gt;0,INDEX(A$68:A$92,$AD74),"")</f>
        <v>591</v>
      </c>
      <c r="B105" s="52" t="str">
        <f t="shared" si="75"/>
        <v>Shamrock VI</v>
      </c>
      <c r="C105" s="52" t="str">
        <f t="shared" si="75"/>
        <v>Mullen</v>
      </c>
      <c r="D105" s="54">
        <f t="shared" si="75"/>
        <v>2</v>
      </c>
      <c r="E105" s="54" t="str">
        <f t="shared" si="75"/>
        <v/>
      </c>
      <c r="F105" s="54" t="str">
        <f t="shared" si="75"/>
        <v/>
      </c>
      <c r="G105" s="54">
        <f t="shared" si="75"/>
        <v>8</v>
      </c>
      <c r="H105" s="54">
        <f t="shared" si="75"/>
        <v>8</v>
      </c>
      <c r="I105" s="54" t="str">
        <f t="shared" si="75"/>
        <v/>
      </c>
      <c r="J105" s="54">
        <f t="shared" si="75"/>
        <v>9</v>
      </c>
      <c r="K105" s="54" t="str">
        <f t="shared" si="75"/>
        <v/>
      </c>
      <c r="L105" s="54" t="str">
        <f t="shared" si="75"/>
        <v/>
      </c>
      <c r="M105" s="54">
        <f t="shared" si="75"/>
        <v>6</v>
      </c>
      <c r="N105" s="54">
        <f t="shared" si="75"/>
        <v>7</v>
      </c>
      <c r="O105" s="54" t="str">
        <f t="shared" si="75"/>
        <v/>
      </c>
      <c r="P105" s="54">
        <f t="shared" si="75"/>
        <v>7</v>
      </c>
      <c r="Q105" s="54">
        <f t="shared" si="75"/>
        <v>7</v>
      </c>
      <c r="R105" s="54" t="str">
        <f t="shared" si="75"/>
        <v/>
      </c>
      <c r="S105" s="54">
        <f t="shared" si="75"/>
        <v>6</v>
      </c>
      <c r="T105" s="54">
        <f t="shared" si="75"/>
        <v>12</v>
      </c>
      <c r="U105" s="54" t="str">
        <f t="shared" si="75"/>
        <v/>
      </c>
      <c r="V105" s="54">
        <f t="shared" si="75"/>
        <v>0</v>
      </c>
      <c r="W105" s="54">
        <f t="shared" si="75"/>
        <v>72</v>
      </c>
      <c r="X105" s="54">
        <f t="shared" si="75"/>
        <v>12</v>
      </c>
      <c r="Y105" s="54">
        <f t="shared" si="75"/>
        <v>60</v>
      </c>
      <c r="Z105" s="55">
        <f t="shared" si="75"/>
        <v>60.007129999999997</v>
      </c>
      <c r="AA105" s="53">
        <f t="shared" si="69"/>
        <v>7</v>
      </c>
      <c r="AB105" s="52" t="str">
        <f t="shared" si="70"/>
        <v>Shamrock VI</v>
      </c>
      <c r="AC105" s="13"/>
    </row>
    <row r="106" spans="1:49">
      <c r="A106" s="53">
        <f t="shared" ref="A106:Z106" si="76">IF($AD75&gt;0,INDEX(A$68:A$92,$AD75),"")</f>
        <v>676</v>
      </c>
      <c r="B106" s="52" t="str">
        <f t="shared" si="76"/>
        <v>Paradox</v>
      </c>
      <c r="C106" s="52" t="str">
        <f t="shared" si="76"/>
        <v>Stowe</v>
      </c>
      <c r="D106" s="54">
        <f t="shared" si="76"/>
        <v>4</v>
      </c>
      <c r="E106" s="54" t="str">
        <f t="shared" si="76"/>
        <v/>
      </c>
      <c r="F106" s="54" t="str">
        <f t="shared" si="76"/>
        <v/>
      </c>
      <c r="G106" s="54" t="str">
        <f t="shared" si="76"/>
        <v>bye</v>
      </c>
      <c r="H106" s="54" t="str">
        <f t="shared" si="76"/>
        <v>bye</v>
      </c>
      <c r="I106" s="54" t="str">
        <f t="shared" si="76"/>
        <v/>
      </c>
      <c r="J106" s="54">
        <f t="shared" si="76"/>
        <v>10</v>
      </c>
      <c r="K106" s="54" t="str">
        <f t="shared" si="76"/>
        <v/>
      </c>
      <c r="L106" s="54" t="str">
        <f t="shared" si="76"/>
        <v/>
      </c>
      <c r="M106" s="54">
        <f t="shared" si="76"/>
        <v>9</v>
      </c>
      <c r="N106" s="54">
        <f t="shared" si="76"/>
        <v>5</v>
      </c>
      <c r="O106" s="54" t="str">
        <f t="shared" si="76"/>
        <v/>
      </c>
      <c r="P106" s="54">
        <f t="shared" si="76"/>
        <v>10</v>
      </c>
      <c r="Q106" s="54">
        <f t="shared" si="76"/>
        <v>8</v>
      </c>
      <c r="R106" s="54" t="str">
        <f t="shared" si="76"/>
        <v/>
      </c>
      <c r="S106" s="54">
        <f t="shared" si="76"/>
        <v>8</v>
      </c>
      <c r="T106" s="54">
        <f t="shared" si="76"/>
        <v>7</v>
      </c>
      <c r="U106" s="54" t="str">
        <f t="shared" si="76"/>
        <v/>
      </c>
      <c r="V106" s="54">
        <f t="shared" si="76"/>
        <v>2</v>
      </c>
      <c r="W106" s="54">
        <f t="shared" si="76"/>
        <v>61</v>
      </c>
      <c r="X106" s="54">
        <f t="shared" si="76"/>
        <v>10</v>
      </c>
      <c r="Y106" s="54">
        <f t="shared" si="76"/>
        <v>51</v>
      </c>
      <c r="Z106" s="55">
        <f t="shared" si="76"/>
        <v>65.580498571428564</v>
      </c>
      <c r="AA106" s="53">
        <f t="shared" si="69"/>
        <v>8</v>
      </c>
      <c r="AB106" s="52" t="str">
        <f t="shared" si="70"/>
        <v>Paradox</v>
      </c>
      <c r="AC106" s="13"/>
    </row>
    <row r="107" spans="1:49">
      <c r="A107" s="53">
        <f t="shared" ref="A107:Z107" si="77">IF($AD76&gt;0,INDEX(A$68:A$92,$AD76),"")</f>
        <v>82</v>
      </c>
      <c r="B107" s="52" t="str">
        <f t="shared" si="77"/>
        <v>Blues Power</v>
      </c>
      <c r="C107" s="52" t="str">
        <f t="shared" si="77"/>
        <v>Philpot</v>
      </c>
      <c r="D107" s="54">
        <f t="shared" si="77"/>
        <v>8</v>
      </c>
      <c r="E107" s="54" t="str">
        <f t="shared" si="77"/>
        <v/>
      </c>
      <c r="F107" s="54" t="str">
        <f t="shared" si="77"/>
        <v/>
      </c>
      <c r="G107" s="54">
        <f t="shared" si="77"/>
        <v>3</v>
      </c>
      <c r="H107" s="54">
        <f t="shared" si="77"/>
        <v>4</v>
      </c>
      <c r="I107" s="54" t="str">
        <f t="shared" si="77"/>
        <v/>
      </c>
      <c r="J107" s="54">
        <f t="shared" si="77"/>
        <v>7</v>
      </c>
      <c r="K107" s="54" t="str">
        <f t="shared" si="77"/>
        <v/>
      </c>
      <c r="L107" s="54" t="str">
        <f t="shared" si="77"/>
        <v/>
      </c>
      <c r="M107" s="54" t="str">
        <f t="shared" si="77"/>
        <v>bye</v>
      </c>
      <c r="N107" s="54" t="str">
        <f t="shared" si="77"/>
        <v>bye</v>
      </c>
      <c r="O107" s="54" t="str">
        <f t="shared" si="77"/>
        <v/>
      </c>
      <c r="P107" s="54">
        <f t="shared" si="77"/>
        <v>12</v>
      </c>
      <c r="Q107" s="54">
        <f t="shared" si="77"/>
        <v>12</v>
      </c>
      <c r="R107" s="54" t="str">
        <f t="shared" si="77"/>
        <v/>
      </c>
      <c r="S107" s="54">
        <f t="shared" si="77"/>
        <v>10</v>
      </c>
      <c r="T107" s="54">
        <f t="shared" si="77"/>
        <v>10</v>
      </c>
      <c r="U107" s="54" t="str">
        <f t="shared" si="77"/>
        <v/>
      </c>
      <c r="V107" s="54">
        <f t="shared" si="77"/>
        <v>2</v>
      </c>
      <c r="W107" s="54">
        <f t="shared" si="77"/>
        <v>66</v>
      </c>
      <c r="X107" s="54">
        <f t="shared" si="77"/>
        <v>12</v>
      </c>
      <c r="Y107" s="54">
        <f t="shared" si="77"/>
        <v>54</v>
      </c>
      <c r="Z107" s="55">
        <f t="shared" si="77"/>
        <v>69.436681428571433</v>
      </c>
      <c r="AA107" s="53">
        <f t="shared" si="69"/>
        <v>9</v>
      </c>
      <c r="AB107" s="52" t="str">
        <f t="shared" si="70"/>
        <v>Blues Power</v>
      </c>
      <c r="AC107" s="13"/>
    </row>
    <row r="108" spans="1:49">
      <c r="A108" s="53">
        <f t="shared" ref="A108:Z108" si="78">IF($AD77&gt;0,INDEX(A$68:A$92,$AD77),"")</f>
        <v>484</v>
      </c>
      <c r="B108" s="52" t="str">
        <f t="shared" si="78"/>
        <v>Jolly Mon</v>
      </c>
      <c r="C108" s="52" t="str">
        <f t="shared" si="78"/>
        <v>LaVin/Rochlis</v>
      </c>
      <c r="D108" s="54">
        <f t="shared" si="78"/>
        <v>4</v>
      </c>
      <c r="E108" s="54" t="str">
        <f t="shared" si="78"/>
        <v/>
      </c>
      <c r="F108" s="54" t="str">
        <f t="shared" si="78"/>
        <v/>
      </c>
      <c r="G108" s="54" t="str">
        <f t="shared" si="78"/>
        <v>bye</v>
      </c>
      <c r="H108" s="54" t="str">
        <f t="shared" si="78"/>
        <v>bye</v>
      </c>
      <c r="I108" s="54" t="str">
        <f t="shared" si="78"/>
        <v/>
      </c>
      <c r="J108" s="54">
        <f t="shared" si="78"/>
        <v>11</v>
      </c>
      <c r="K108" s="54" t="str">
        <f t="shared" si="78"/>
        <v/>
      </c>
      <c r="L108" s="54" t="str">
        <f t="shared" si="78"/>
        <v/>
      </c>
      <c r="M108" s="54">
        <f t="shared" si="78"/>
        <v>8</v>
      </c>
      <c r="N108" s="54">
        <f t="shared" si="78"/>
        <v>9</v>
      </c>
      <c r="O108" s="54" t="str">
        <f t="shared" si="78"/>
        <v/>
      </c>
      <c r="P108" s="54">
        <f t="shared" si="78"/>
        <v>8</v>
      </c>
      <c r="Q108" s="54">
        <f t="shared" si="78"/>
        <v>11</v>
      </c>
      <c r="R108" s="54" t="str">
        <f t="shared" si="78"/>
        <v/>
      </c>
      <c r="S108" s="54">
        <f t="shared" si="78"/>
        <v>9</v>
      </c>
      <c r="T108" s="54">
        <f t="shared" si="78"/>
        <v>9</v>
      </c>
      <c r="U108" s="54" t="str">
        <f t="shared" si="78"/>
        <v/>
      </c>
      <c r="V108" s="54">
        <f t="shared" si="78"/>
        <v>2</v>
      </c>
      <c r="W108" s="54">
        <f t="shared" si="78"/>
        <v>69</v>
      </c>
      <c r="X108" s="54">
        <f t="shared" si="78"/>
        <v>11</v>
      </c>
      <c r="Y108" s="54">
        <f t="shared" si="78"/>
        <v>58</v>
      </c>
      <c r="Z108" s="55">
        <f t="shared" si="78"/>
        <v>74.581528571428578</v>
      </c>
      <c r="AA108" s="53">
        <f t="shared" si="69"/>
        <v>10</v>
      </c>
      <c r="AB108" s="52" t="str">
        <f t="shared" si="70"/>
        <v>Jolly Mon</v>
      </c>
      <c r="AC108" s="13"/>
    </row>
    <row r="109" spans="1:49">
      <c r="A109" s="53">
        <f t="shared" ref="A109:Z109" si="79">IF($AD78&gt;0,INDEX(A$68:A$92,$AD78),"")</f>
        <v>249</v>
      </c>
      <c r="B109" s="52" t="str">
        <f t="shared" si="79"/>
        <v>Dolce</v>
      </c>
      <c r="C109" s="52" t="str">
        <f t="shared" si="79"/>
        <v>Sonn</v>
      </c>
      <c r="D109" s="54">
        <f t="shared" si="79"/>
        <v>8</v>
      </c>
      <c r="E109" s="54" t="str">
        <f t="shared" si="79"/>
        <v/>
      </c>
      <c r="F109" s="54" t="str">
        <f t="shared" si="79"/>
        <v/>
      </c>
      <c r="G109" s="54" t="str">
        <f t="shared" si="79"/>
        <v>bye</v>
      </c>
      <c r="H109" s="54" t="str">
        <f t="shared" si="79"/>
        <v>bye</v>
      </c>
      <c r="I109" s="54" t="str">
        <f t="shared" si="79"/>
        <v/>
      </c>
      <c r="J109" s="54">
        <f t="shared" si="79"/>
        <v>8</v>
      </c>
      <c r="K109" s="54" t="str">
        <f t="shared" si="79"/>
        <v/>
      </c>
      <c r="L109" s="54" t="str">
        <f t="shared" si="79"/>
        <v/>
      </c>
      <c r="M109" s="54">
        <f t="shared" si="79"/>
        <v>10</v>
      </c>
      <c r="N109" s="54">
        <f t="shared" si="79"/>
        <v>10</v>
      </c>
      <c r="O109" s="54" t="str">
        <f t="shared" si="79"/>
        <v/>
      </c>
      <c r="P109" s="54">
        <f t="shared" si="79"/>
        <v>11</v>
      </c>
      <c r="Q109" s="54">
        <f t="shared" si="79"/>
        <v>10</v>
      </c>
      <c r="R109" s="54" t="str">
        <f t="shared" si="79"/>
        <v/>
      </c>
      <c r="S109" s="54">
        <f t="shared" si="79"/>
        <v>12</v>
      </c>
      <c r="T109" s="54">
        <f t="shared" si="79"/>
        <v>5</v>
      </c>
      <c r="U109" s="54" t="str">
        <f t="shared" si="79"/>
        <v/>
      </c>
      <c r="V109" s="54">
        <f t="shared" si="79"/>
        <v>2</v>
      </c>
      <c r="W109" s="54">
        <f t="shared" si="79"/>
        <v>74</v>
      </c>
      <c r="X109" s="54">
        <f t="shared" si="79"/>
        <v>12</v>
      </c>
      <c r="Y109" s="54">
        <f t="shared" si="79"/>
        <v>62</v>
      </c>
      <c r="Z109" s="55">
        <f t="shared" si="79"/>
        <v>79.725335714285706</v>
      </c>
      <c r="AA109" s="53">
        <f t="shared" si="69"/>
        <v>11</v>
      </c>
      <c r="AB109" s="52" t="str">
        <f t="shared" si="70"/>
        <v>Dolce</v>
      </c>
      <c r="AC109" s="13"/>
    </row>
    <row r="110" spans="1:49">
      <c r="A110" s="53">
        <f t="shared" ref="A110:Z110" si="80">IF($AD79&gt;0,INDEX(A$68:A$92,$AD79),"")</f>
        <v>175</v>
      </c>
      <c r="B110" s="52" t="str">
        <f t="shared" si="80"/>
        <v>Over the Edge</v>
      </c>
      <c r="C110" s="52" t="str">
        <f t="shared" si="80"/>
        <v>Scott</v>
      </c>
      <c r="D110" s="54">
        <f t="shared" si="80"/>
        <v>8</v>
      </c>
      <c r="E110" s="54" t="str">
        <f t="shared" si="80"/>
        <v/>
      </c>
      <c r="F110" s="54" t="str">
        <f t="shared" si="80"/>
        <v/>
      </c>
      <c r="G110" s="54">
        <f t="shared" si="80"/>
        <v>9</v>
      </c>
      <c r="H110" s="54">
        <f t="shared" si="80"/>
        <v>9</v>
      </c>
      <c r="I110" s="54" t="str">
        <f t="shared" si="80"/>
        <v/>
      </c>
      <c r="J110" s="54" t="str">
        <f t="shared" si="80"/>
        <v>bye</v>
      </c>
      <c r="K110" s="54" t="str">
        <f t="shared" si="80"/>
        <v/>
      </c>
      <c r="L110" s="54" t="str">
        <f t="shared" si="80"/>
        <v/>
      </c>
      <c r="M110" s="54">
        <f t="shared" si="80"/>
        <v>11</v>
      </c>
      <c r="N110" s="54">
        <f t="shared" si="80"/>
        <v>11</v>
      </c>
      <c r="O110" s="54" t="str">
        <f t="shared" si="80"/>
        <v/>
      </c>
      <c r="P110" s="54">
        <f t="shared" si="80"/>
        <v>9</v>
      </c>
      <c r="Q110" s="54">
        <f t="shared" si="80"/>
        <v>9</v>
      </c>
      <c r="R110" s="54" t="str">
        <f t="shared" si="80"/>
        <v/>
      </c>
      <c r="S110" s="54">
        <f t="shared" si="80"/>
        <v>11</v>
      </c>
      <c r="T110" s="54">
        <f t="shared" si="80"/>
        <v>6</v>
      </c>
      <c r="U110" s="54" t="str">
        <f t="shared" si="80"/>
        <v/>
      </c>
      <c r="V110" s="54">
        <f t="shared" si="80"/>
        <v>1</v>
      </c>
      <c r="W110" s="54">
        <f t="shared" si="80"/>
        <v>83</v>
      </c>
      <c r="X110" s="54">
        <f t="shared" si="80"/>
        <v>11</v>
      </c>
      <c r="Y110" s="54">
        <f t="shared" si="80"/>
        <v>72</v>
      </c>
      <c r="Z110" s="55">
        <f t="shared" si="80"/>
        <v>81.012060000000005</v>
      </c>
      <c r="AA110" s="53">
        <f t="shared" si="69"/>
        <v>12</v>
      </c>
      <c r="AB110" s="52" t="str">
        <f t="shared" si="70"/>
        <v>Over the Edge</v>
      </c>
      <c r="AC110" s="13"/>
    </row>
    <row r="111" spans="1:49">
      <c r="A111" s="53">
        <f t="shared" ref="A111:Z111" si="81">IF($AD80&gt;0,INDEX(A$68:A$92,$AD80),"")</f>
        <v>1325</v>
      </c>
      <c r="B111" s="52" t="str">
        <f t="shared" si="81"/>
        <v>Bad Dog</v>
      </c>
      <c r="C111" s="52" t="str">
        <f t="shared" si="81"/>
        <v>Morrison</v>
      </c>
      <c r="D111" s="54">
        <f t="shared" si="81"/>
        <v>8</v>
      </c>
      <c r="E111" s="54" t="str">
        <f t="shared" si="81"/>
        <v/>
      </c>
      <c r="F111" s="54" t="str">
        <f t="shared" si="81"/>
        <v/>
      </c>
      <c r="G111" s="54">
        <f t="shared" si="81"/>
        <v>10</v>
      </c>
      <c r="H111" s="54">
        <f t="shared" si="81"/>
        <v>10</v>
      </c>
      <c r="I111" s="54" t="str">
        <f t="shared" si="81"/>
        <v/>
      </c>
      <c r="J111" s="54">
        <f t="shared" si="81"/>
        <v>11</v>
      </c>
      <c r="K111" s="54" t="str">
        <f t="shared" si="81"/>
        <v/>
      </c>
      <c r="L111" s="54" t="str">
        <f t="shared" si="81"/>
        <v/>
      </c>
      <c r="M111" s="54">
        <f t="shared" si="81"/>
        <v>12</v>
      </c>
      <c r="N111" s="54">
        <f t="shared" si="81"/>
        <v>12</v>
      </c>
      <c r="O111" s="54" t="str">
        <f t="shared" si="81"/>
        <v/>
      </c>
      <c r="P111" s="54">
        <f t="shared" si="81"/>
        <v>12</v>
      </c>
      <c r="Q111" s="54">
        <f t="shared" si="81"/>
        <v>12</v>
      </c>
      <c r="R111" s="54" t="str">
        <f t="shared" si="81"/>
        <v/>
      </c>
      <c r="S111" s="54" t="str">
        <f t="shared" si="81"/>
        <v>bye</v>
      </c>
      <c r="T111" s="54" t="str">
        <f t="shared" si="81"/>
        <v>bye</v>
      </c>
      <c r="U111" s="54" t="str">
        <f t="shared" si="81"/>
        <v/>
      </c>
      <c r="V111" s="54">
        <f t="shared" si="81"/>
        <v>2</v>
      </c>
      <c r="W111" s="54">
        <f t="shared" si="81"/>
        <v>87</v>
      </c>
      <c r="X111" s="54">
        <f t="shared" si="81"/>
        <v>12</v>
      </c>
      <c r="Y111" s="54">
        <f t="shared" si="81"/>
        <v>75</v>
      </c>
      <c r="Z111" s="55">
        <f t="shared" si="81"/>
        <v>96.441661428571436</v>
      </c>
      <c r="AA111" s="53">
        <f t="shared" si="69"/>
        <v>13</v>
      </c>
      <c r="AB111" s="52" t="str">
        <f t="shared" si="70"/>
        <v>Bad Dog</v>
      </c>
      <c r="AC111" s="13"/>
    </row>
    <row r="112" spans="1:49">
      <c r="A112" s="53" t="str">
        <f t="shared" ref="A112:Z112" si="82">IF($AD81&gt;0,INDEX(A$68:A$92,$AD81),"")</f>
        <v/>
      </c>
      <c r="B112" s="52" t="str">
        <f t="shared" si="82"/>
        <v/>
      </c>
      <c r="C112" s="52" t="str">
        <f t="shared" si="82"/>
        <v/>
      </c>
      <c r="D112" s="54" t="str">
        <f t="shared" si="82"/>
        <v/>
      </c>
      <c r="E112" s="54" t="str">
        <f t="shared" si="82"/>
        <v/>
      </c>
      <c r="F112" s="54" t="str">
        <f t="shared" si="82"/>
        <v/>
      </c>
      <c r="G112" s="54" t="str">
        <f t="shared" si="82"/>
        <v/>
      </c>
      <c r="H112" s="54" t="str">
        <f t="shared" si="82"/>
        <v/>
      </c>
      <c r="I112" s="54" t="str">
        <f t="shared" si="82"/>
        <v/>
      </c>
      <c r="J112" s="54" t="str">
        <f t="shared" si="82"/>
        <v/>
      </c>
      <c r="K112" s="54" t="str">
        <f t="shared" si="82"/>
        <v/>
      </c>
      <c r="L112" s="54" t="str">
        <f t="shared" si="82"/>
        <v/>
      </c>
      <c r="M112" s="54" t="str">
        <f t="shared" si="82"/>
        <v/>
      </c>
      <c r="N112" s="54" t="str">
        <f t="shared" si="82"/>
        <v/>
      </c>
      <c r="O112" s="54" t="str">
        <f t="shared" si="82"/>
        <v/>
      </c>
      <c r="P112" s="54" t="str">
        <f t="shared" si="82"/>
        <v/>
      </c>
      <c r="Q112" s="54" t="str">
        <f t="shared" si="82"/>
        <v/>
      </c>
      <c r="R112" s="54" t="str">
        <f t="shared" si="82"/>
        <v/>
      </c>
      <c r="S112" s="54" t="str">
        <f t="shared" si="82"/>
        <v/>
      </c>
      <c r="T112" s="54" t="str">
        <f t="shared" si="82"/>
        <v/>
      </c>
      <c r="U112" s="54" t="str">
        <f t="shared" si="82"/>
        <v/>
      </c>
      <c r="V112" s="54" t="str">
        <f t="shared" si="82"/>
        <v/>
      </c>
      <c r="W112" s="54" t="str">
        <f t="shared" si="82"/>
        <v/>
      </c>
      <c r="X112" s="54" t="str">
        <f t="shared" si="82"/>
        <v/>
      </c>
      <c r="Y112" s="54" t="str">
        <f t="shared" si="82"/>
        <v/>
      </c>
      <c r="Z112" s="55" t="str">
        <f t="shared" si="82"/>
        <v/>
      </c>
      <c r="AA112" s="53" t="str">
        <f t="shared" si="69"/>
        <v/>
      </c>
      <c r="AB112" s="52" t="str">
        <f t="shared" si="70"/>
        <v/>
      </c>
      <c r="AC112" s="13"/>
    </row>
    <row r="113" spans="1:29">
      <c r="A113" s="53" t="str">
        <f t="shared" ref="A113:Z113" si="83">IF($AD82&gt;0,INDEX(A$68:A$92,$AD82),"")</f>
        <v/>
      </c>
      <c r="B113" s="52" t="str">
        <f t="shared" si="83"/>
        <v/>
      </c>
      <c r="C113" s="52" t="str">
        <f t="shared" si="83"/>
        <v/>
      </c>
      <c r="D113" s="54" t="str">
        <f t="shared" si="83"/>
        <v/>
      </c>
      <c r="E113" s="54" t="str">
        <f t="shared" si="83"/>
        <v/>
      </c>
      <c r="F113" s="54" t="str">
        <f t="shared" si="83"/>
        <v/>
      </c>
      <c r="G113" s="54" t="str">
        <f t="shared" si="83"/>
        <v/>
      </c>
      <c r="H113" s="54" t="str">
        <f t="shared" si="83"/>
        <v/>
      </c>
      <c r="I113" s="54" t="str">
        <f t="shared" si="83"/>
        <v/>
      </c>
      <c r="J113" s="54" t="str">
        <f t="shared" si="83"/>
        <v/>
      </c>
      <c r="K113" s="54" t="str">
        <f t="shared" si="83"/>
        <v/>
      </c>
      <c r="L113" s="54" t="str">
        <f t="shared" si="83"/>
        <v/>
      </c>
      <c r="M113" s="54" t="str">
        <f t="shared" si="83"/>
        <v/>
      </c>
      <c r="N113" s="54" t="str">
        <f t="shared" si="83"/>
        <v/>
      </c>
      <c r="O113" s="54" t="str">
        <f t="shared" si="83"/>
        <v/>
      </c>
      <c r="P113" s="54" t="str">
        <f t="shared" si="83"/>
        <v/>
      </c>
      <c r="Q113" s="54" t="str">
        <f t="shared" si="83"/>
        <v/>
      </c>
      <c r="R113" s="54" t="str">
        <f t="shared" si="83"/>
        <v/>
      </c>
      <c r="S113" s="54" t="str">
        <f t="shared" si="83"/>
        <v/>
      </c>
      <c r="T113" s="54" t="str">
        <f t="shared" si="83"/>
        <v/>
      </c>
      <c r="U113" s="54" t="str">
        <f t="shared" si="83"/>
        <v/>
      </c>
      <c r="V113" s="54" t="str">
        <f t="shared" si="83"/>
        <v/>
      </c>
      <c r="W113" s="54" t="str">
        <f t="shared" si="83"/>
        <v/>
      </c>
      <c r="X113" s="54" t="str">
        <f t="shared" si="83"/>
        <v/>
      </c>
      <c r="Y113" s="54" t="str">
        <f t="shared" si="83"/>
        <v/>
      </c>
      <c r="Z113" s="55" t="str">
        <f t="shared" si="83"/>
        <v/>
      </c>
      <c r="AA113" s="53" t="str">
        <f t="shared" si="69"/>
        <v/>
      </c>
      <c r="AB113" s="52" t="str">
        <f t="shared" si="70"/>
        <v/>
      </c>
      <c r="AC113" s="13"/>
    </row>
    <row r="114" spans="1:29">
      <c r="A114" s="53" t="str">
        <f t="shared" ref="A114:Z114" si="84">IF($AD83&gt;0,INDEX(A$68:A$92,$AD83),"")</f>
        <v/>
      </c>
      <c r="B114" s="52" t="str">
        <f t="shared" si="84"/>
        <v/>
      </c>
      <c r="C114" s="52" t="str">
        <f t="shared" si="84"/>
        <v/>
      </c>
      <c r="D114" s="54" t="str">
        <f t="shared" si="84"/>
        <v/>
      </c>
      <c r="E114" s="54" t="str">
        <f t="shared" si="84"/>
        <v/>
      </c>
      <c r="F114" s="54" t="str">
        <f t="shared" si="84"/>
        <v/>
      </c>
      <c r="G114" s="54" t="str">
        <f t="shared" si="84"/>
        <v/>
      </c>
      <c r="H114" s="54" t="str">
        <f t="shared" si="84"/>
        <v/>
      </c>
      <c r="I114" s="54" t="str">
        <f t="shared" si="84"/>
        <v/>
      </c>
      <c r="J114" s="54" t="str">
        <f t="shared" si="84"/>
        <v/>
      </c>
      <c r="K114" s="54" t="str">
        <f t="shared" si="84"/>
        <v/>
      </c>
      <c r="L114" s="54" t="str">
        <f t="shared" si="84"/>
        <v/>
      </c>
      <c r="M114" s="54" t="str">
        <f t="shared" si="84"/>
        <v/>
      </c>
      <c r="N114" s="54" t="str">
        <f t="shared" si="84"/>
        <v/>
      </c>
      <c r="O114" s="54" t="str">
        <f t="shared" si="84"/>
        <v/>
      </c>
      <c r="P114" s="54" t="str">
        <f t="shared" si="84"/>
        <v/>
      </c>
      <c r="Q114" s="54" t="str">
        <f t="shared" si="84"/>
        <v/>
      </c>
      <c r="R114" s="54" t="str">
        <f t="shared" si="84"/>
        <v/>
      </c>
      <c r="S114" s="54" t="str">
        <f t="shared" si="84"/>
        <v/>
      </c>
      <c r="T114" s="54" t="str">
        <f t="shared" si="84"/>
        <v/>
      </c>
      <c r="U114" s="54" t="str">
        <f t="shared" si="84"/>
        <v/>
      </c>
      <c r="V114" s="54" t="str">
        <f t="shared" si="84"/>
        <v/>
      </c>
      <c r="W114" s="54" t="str">
        <f t="shared" si="84"/>
        <v/>
      </c>
      <c r="X114" s="54" t="str">
        <f t="shared" si="84"/>
        <v/>
      </c>
      <c r="Y114" s="54" t="str">
        <f t="shared" si="84"/>
        <v/>
      </c>
      <c r="Z114" s="55" t="str">
        <f t="shared" si="84"/>
        <v/>
      </c>
      <c r="AA114" s="53" t="str">
        <f t="shared" si="69"/>
        <v/>
      </c>
      <c r="AB114" s="52" t="str">
        <f t="shared" si="70"/>
        <v/>
      </c>
      <c r="AC114" s="13"/>
    </row>
    <row r="115" spans="1:29">
      <c r="A115" s="53" t="str">
        <f t="shared" ref="A115:Z115" si="85">IF($AD84&gt;0,INDEX(A$68:A$92,$AD84),"")</f>
        <v/>
      </c>
      <c r="B115" s="52" t="str">
        <f t="shared" si="85"/>
        <v/>
      </c>
      <c r="C115" s="52" t="str">
        <f t="shared" si="85"/>
        <v/>
      </c>
      <c r="D115" s="54" t="str">
        <f t="shared" si="85"/>
        <v/>
      </c>
      <c r="E115" s="54" t="str">
        <f t="shared" si="85"/>
        <v/>
      </c>
      <c r="F115" s="54" t="str">
        <f t="shared" si="85"/>
        <v/>
      </c>
      <c r="G115" s="54" t="str">
        <f t="shared" si="85"/>
        <v/>
      </c>
      <c r="H115" s="54" t="str">
        <f t="shared" si="85"/>
        <v/>
      </c>
      <c r="I115" s="54" t="str">
        <f t="shared" si="85"/>
        <v/>
      </c>
      <c r="J115" s="54" t="str">
        <f t="shared" si="85"/>
        <v/>
      </c>
      <c r="K115" s="54" t="str">
        <f t="shared" si="85"/>
        <v/>
      </c>
      <c r="L115" s="54" t="str">
        <f t="shared" si="85"/>
        <v/>
      </c>
      <c r="M115" s="54" t="str">
        <f t="shared" si="85"/>
        <v/>
      </c>
      <c r="N115" s="54" t="str">
        <f t="shared" si="85"/>
        <v/>
      </c>
      <c r="O115" s="54" t="str">
        <f t="shared" si="85"/>
        <v/>
      </c>
      <c r="P115" s="54" t="str">
        <f t="shared" si="85"/>
        <v/>
      </c>
      <c r="Q115" s="54" t="str">
        <f t="shared" si="85"/>
        <v/>
      </c>
      <c r="R115" s="54" t="str">
        <f t="shared" si="85"/>
        <v/>
      </c>
      <c r="S115" s="54" t="str">
        <f t="shared" si="85"/>
        <v/>
      </c>
      <c r="T115" s="54" t="str">
        <f t="shared" si="85"/>
        <v/>
      </c>
      <c r="U115" s="54" t="str">
        <f t="shared" si="85"/>
        <v/>
      </c>
      <c r="V115" s="54" t="str">
        <f t="shared" si="85"/>
        <v/>
      </c>
      <c r="W115" s="54" t="str">
        <f t="shared" si="85"/>
        <v/>
      </c>
      <c r="X115" s="54" t="str">
        <f t="shared" si="85"/>
        <v/>
      </c>
      <c r="Y115" s="54" t="str">
        <f t="shared" si="85"/>
        <v/>
      </c>
      <c r="Z115" s="55" t="str">
        <f t="shared" si="85"/>
        <v/>
      </c>
      <c r="AA115" s="53" t="str">
        <f t="shared" si="69"/>
        <v/>
      </c>
      <c r="AB115" s="52" t="str">
        <f t="shared" si="70"/>
        <v/>
      </c>
      <c r="AC115" s="13"/>
    </row>
    <row r="116" spans="1:29">
      <c r="A116" s="53" t="str">
        <f t="shared" ref="A116:Z116" si="86">IF($AD85&gt;0,INDEX(A$68:A$92,$AD85),"")</f>
        <v/>
      </c>
      <c r="B116" s="52" t="str">
        <f t="shared" si="86"/>
        <v/>
      </c>
      <c r="C116" s="52" t="str">
        <f t="shared" si="86"/>
        <v/>
      </c>
      <c r="D116" s="54" t="str">
        <f t="shared" si="86"/>
        <v/>
      </c>
      <c r="E116" s="54" t="str">
        <f t="shared" si="86"/>
        <v/>
      </c>
      <c r="F116" s="54" t="str">
        <f t="shared" si="86"/>
        <v/>
      </c>
      <c r="G116" s="54" t="str">
        <f t="shared" si="86"/>
        <v/>
      </c>
      <c r="H116" s="54" t="str">
        <f t="shared" si="86"/>
        <v/>
      </c>
      <c r="I116" s="54" t="str">
        <f t="shared" si="86"/>
        <v/>
      </c>
      <c r="J116" s="54" t="str">
        <f t="shared" si="86"/>
        <v/>
      </c>
      <c r="K116" s="54" t="str">
        <f t="shared" si="86"/>
        <v/>
      </c>
      <c r="L116" s="54" t="str">
        <f t="shared" si="86"/>
        <v/>
      </c>
      <c r="M116" s="54" t="str">
        <f t="shared" si="86"/>
        <v/>
      </c>
      <c r="N116" s="54" t="str">
        <f t="shared" si="86"/>
        <v/>
      </c>
      <c r="O116" s="54" t="str">
        <f t="shared" si="86"/>
        <v/>
      </c>
      <c r="P116" s="54" t="str">
        <f t="shared" si="86"/>
        <v/>
      </c>
      <c r="Q116" s="54" t="str">
        <f t="shared" si="86"/>
        <v/>
      </c>
      <c r="R116" s="54" t="str">
        <f t="shared" si="86"/>
        <v/>
      </c>
      <c r="S116" s="54" t="str">
        <f t="shared" si="86"/>
        <v/>
      </c>
      <c r="T116" s="54" t="str">
        <f t="shared" si="86"/>
        <v/>
      </c>
      <c r="U116" s="54" t="str">
        <f t="shared" si="86"/>
        <v/>
      </c>
      <c r="V116" s="54" t="str">
        <f t="shared" si="86"/>
        <v/>
      </c>
      <c r="W116" s="54" t="str">
        <f t="shared" si="86"/>
        <v/>
      </c>
      <c r="X116" s="54" t="str">
        <f t="shared" si="86"/>
        <v/>
      </c>
      <c r="Y116" s="54" t="str">
        <f t="shared" si="86"/>
        <v/>
      </c>
      <c r="Z116" s="55" t="str">
        <f t="shared" si="86"/>
        <v/>
      </c>
      <c r="AA116" s="53" t="str">
        <f t="shared" si="69"/>
        <v/>
      </c>
      <c r="AB116" s="52" t="str">
        <f t="shared" si="70"/>
        <v/>
      </c>
      <c r="AC116" s="13"/>
    </row>
    <row r="117" spans="1:29">
      <c r="A117" s="53" t="str">
        <f t="shared" ref="A117:Z117" si="87">IF($AD86&gt;0,INDEX(A$68:A$92,$AD86),"")</f>
        <v/>
      </c>
      <c r="B117" s="52" t="str">
        <f t="shared" si="87"/>
        <v/>
      </c>
      <c r="C117" s="52" t="str">
        <f t="shared" si="87"/>
        <v/>
      </c>
      <c r="D117" s="54" t="str">
        <f t="shared" si="87"/>
        <v/>
      </c>
      <c r="E117" s="54" t="str">
        <f t="shared" si="87"/>
        <v/>
      </c>
      <c r="F117" s="54" t="str">
        <f t="shared" si="87"/>
        <v/>
      </c>
      <c r="G117" s="54" t="str">
        <f t="shared" si="87"/>
        <v/>
      </c>
      <c r="H117" s="54" t="str">
        <f t="shared" si="87"/>
        <v/>
      </c>
      <c r="I117" s="54" t="str">
        <f t="shared" si="87"/>
        <v/>
      </c>
      <c r="J117" s="54" t="str">
        <f t="shared" si="87"/>
        <v/>
      </c>
      <c r="K117" s="54" t="str">
        <f t="shared" si="87"/>
        <v/>
      </c>
      <c r="L117" s="54" t="str">
        <f t="shared" si="87"/>
        <v/>
      </c>
      <c r="M117" s="54" t="str">
        <f t="shared" si="87"/>
        <v/>
      </c>
      <c r="N117" s="54" t="str">
        <f t="shared" si="87"/>
        <v/>
      </c>
      <c r="O117" s="54" t="str">
        <f t="shared" si="87"/>
        <v/>
      </c>
      <c r="P117" s="54" t="str">
        <f t="shared" si="87"/>
        <v/>
      </c>
      <c r="Q117" s="54" t="str">
        <f t="shared" si="87"/>
        <v/>
      </c>
      <c r="R117" s="54" t="str">
        <f t="shared" si="87"/>
        <v/>
      </c>
      <c r="S117" s="54" t="str">
        <f t="shared" si="87"/>
        <v/>
      </c>
      <c r="T117" s="54" t="str">
        <f t="shared" si="87"/>
        <v/>
      </c>
      <c r="U117" s="54" t="str">
        <f t="shared" si="87"/>
        <v/>
      </c>
      <c r="V117" s="54" t="str">
        <f t="shared" si="87"/>
        <v/>
      </c>
      <c r="W117" s="54" t="str">
        <f t="shared" si="87"/>
        <v/>
      </c>
      <c r="X117" s="54" t="str">
        <f t="shared" si="87"/>
        <v/>
      </c>
      <c r="Y117" s="54" t="str">
        <f t="shared" si="87"/>
        <v/>
      </c>
      <c r="Z117" s="55" t="str">
        <f t="shared" si="87"/>
        <v/>
      </c>
      <c r="AA117" s="53" t="str">
        <f t="shared" si="69"/>
        <v/>
      </c>
      <c r="AB117" s="52" t="str">
        <f t="shared" si="70"/>
        <v/>
      </c>
      <c r="AC117" s="13"/>
    </row>
    <row r="118" spans="1:29">
      <c r="A118" s="53" t="str">
        <f t="shared" ref="A118:Z118" si="88">IF($AD87&gt;0,INDEX(A$68:A$92,$AD87),"")</f>
        <v/>
      </c>
      <c r="B118" s="52" t="str">
        <f t="shared" si="88"/>
        <v/>
      </c>
      <c r="C118" s="52" t="str">
        <f t="shared" si="88"/>
        <v/>
      </c>
      <c r="D118" s="54" t="str">
        <f t="shared" si="88"/>
        <v/>
      </c>
      <c r="E118" s="54" t="str">
        <f t="shared" si="88"/>
        <v/>
      </c>
      <c r="F118" s="54" t="str">
        <f t="shared" si="88"/>
        <v/>
      </c>
      <c r="G118" s="54" t="str">
        <f t="shared" si="88"/>
        <v/>
      </c>
      <c r="H118" s="54" t="str">
        <f t="shared" si="88"/>
        <v/>
      </c>
      <c r="I118" s="54" t="str">
        <f t="shared" si="88"/>
        <v/>
      </c>
      <c r="J118" s="54" t="str">
        <f t="shared" si="88"/>
        <v/>
      </c>
      <c r="K118" s="54" t="str">
        <f t="shared" si="88"/>
        <v/>
      </c>
      <c r="L118" s="54" t="str">
        <f t="shared" si="88"/>
        <v/>
      </c>
      <c r="M118" s="54" t="str">
        <f t="shared" si="88"/>
        <v/>
      </c>
      <c r="N118" s="54" t="str">
        <f t="shared" si="88"/>
        <v/>
      </c>
      <c r="O118" s="54" t="str">
        <f t="shared" si="88"/>
        <v/>
      </c>
      <c r="P118" s="54" t="str">
        <f t="shared" si="88"/>
        <v/>
      </c>
      <c r="Q118" s="54" t="str">
        <f t="shared" si="88"/>
        <v/>
      </c>
      <c r="R118" s="54" t="str">
        <f t="shared" si="88"/>
        <v/>
      </c>
      <c r="S118" s="54" t="str">
        <f t="shared" si="88"/>
        <v/>
      </c>
      <c r="T118" s="54" t="str">
        <f t="shared" si="88"/>
        <v/>
      </c>
      <c r="U118" s="54" t="str">
        <f t="shared" si="88"/>
        <v/>
      </c>
      <c r="V118" s="54" t="str">
        <f t="shared" si="88"/>
        <v/>
      </c>
      <c r="W118" s="54" t="str">
        <f t="shared" si="88"/>
        <v/>
      </c>
      <c r="X118" s="54" t="str">
        <f t="shared" si="88"/>
        <v/>
      </c>
      <c r="Y118" s="54" t="str">
        <f t="shared" si="88"/>
        <v/>
      </c>
      <c r="Z118" s="55" t="str">
        <f t="shared" si="88"/>
        <v/>
      </c>
      <c r="AA118" s="53" t="str">
        <f t="shared" si="69"/>
        <v/>
      </c>
      <c r="AB118" s="52" t="str">
        <f t="shared" si="70"/>
        <v/>
      </c>
      <c r="AC118" s="13"/>
    </row>
    <row r="119" spans="1:29">
      <c r="A119" s="53" t="str">
        <f t="shared" ref="A119:Z119" si="89">IF($AD88&gt;0,INDEX(A$68:A$92,$AD88),"")</f>
        <v/>
      </c>
      <c r="B119" s="52" t="str">
        <f t="shared" si="89"/>
        <v/>
      </c>
      <c r="C119" s="52" t="str">
        <f t="shared" si="89"/>
        <v/>
      </c>
      <c r="D119" s="54" t="str">
        <f t="shared" si="89"/>
        <v/>
      </c>
      <c r="E119" s="54" t="str">
        <f t="shared" si="89"/>
        <v/>
      </c>
      <c r="F119" s="54" t="str">
        <f t="shared" si="89"/>
        <v/>
      </c>
      <c r="G119" s="54" t="str">
        <f t="shared" si="89"/>
        <v/>
      </c>
      <c r="H119" s="54" t="str">
        <f t="shared" si="89"/>
        <v/>
      </c>
      <c r="I119" s="54" t="str">
        <f t="shared" si="89"/>
        <v/>
      </c>
      <c r="J119" s="54" t="str">
        <f t="shared" si="89"/>
        <v/>
      </c>
      <c r="K119" s="54" t="str">
        <f t="shared" si="89"/>
        <v/>
      </c>
      <c r="L119" s="54" t="str">
        <f t="shared" si="89"/>
        <v/>
      </c>
      <c r="M119" s="54" t="str">
        <f t="shared" si="89"/>
        <v/>
      </c>
      <c r="N119" s="54" t="str">
        <f t="shared" si="89"/>
        <v/>
      </c>
      <c r="O119" s="54" t="str">
        <f t="shared" si="89"/>
        <v/>
      </c>
      <c r="P119" s="54" t="str">
        <f t="shared" si="89"/>
        <v/>
      </c>
      <c r="Q119" s="54" t="str">
        <f t="shared" si="89"/>
        <v/>
      </c>
      <c r="R119" s="54" t="str">
        <f t="shared" si="89"/>
        <v/>
      </c>
      <c r="S119" s="54" t="str">
        <f t="shared" si="89"/>
        <v/>
      </c>
      <c r="T119" s="54" t="str">
        <f t="shared" si="89"/>
        <v/>
      </c>
      <c r="U119" s="54" t="str">
        <f t="shared" si="89"/>
        <v/>
      </c>
      <c r="V119" s="54" t="str">
        <f t="shared" si="89"/>
        <v/>
      </c>
      <c r="W119" s="54" t="str">
        <f t="shared" si="89"/>
        <v/>
      </c>
      <c r="X119" s="54" t="str">
        <f t="shared" si="89"/>
        <v/>
      </c>
      <c r="Y119" s="54" t="str">
        <f t="shared" si="89"/>
        <v/>
      </c>
      <c r="Z119" s="55" t="str">
        <f t="shared" si="89"/>
        <v/>
      </c>
      <c r="AA119" s="53" t="str">
        <f t="shared" si="69"/>
        <v/>
      </c>
      <c r="AB119" s="52" t="str">
        <f t="shared" si="70"/>
        <v/>
      </c>
      <c r="AC119" s="13"/>
    </row>
    <row r="120" spans="1:29">
      <c r="A120" s="53" t="str">
        <f t="shared" ref="A120:Z120" si="90">IF($AD89&gt;0,INDEX(A$68:A$92,$AD89),"")</f>
        <v/>
      </c>
      <c r="B120" s="52" t="str">
        <f t="shared" si="90"/>
        <v/>
      </c>
      <c r="C120" s="52" t="str">
        <f t="shared" si="90"/>
        <v/>
      </c>
      <c r="D120" s="54" t="str">
        <f t="shared" si="90"/>
        <v/>
      </c>
      <c r="E120" s="54" t="str">
        <f t="shared" si="90"/>
        <v/>
      </c>
      <c r="F120" s="54" t="str">
        <f t="shared" si="90"/>
        <v/>
      </c>
      <c r="G120" s="54" t="str">
        <f t="shared" si="90"/>
        <v/>
      </c>
      <c r="H120" s="54" t="str">
        <f t="shared" si="90"/>
        <v/>
      </c>
      <c r="I120" s="54" t="str">
        <f t="shared" si="90"/>
        <v/>
      </c>
      <c r="J120" s="54" t="str">
        <f t="shared" si="90"/>
        <v/>
      </c>
      <c r="K120" s="54" t="str">
        <f t="shared" si="90"/>
        <v/>
      </c>
      <c r="L120" s="54" t="str">
        <f t="shared" si="90"/>
        <v/>
      </c>
      <c r="M120" s="54" t="str">
        <f t="shared" si="90"/>
        <v/>
      </c>
      <c r="N120" s="54" t="str">
        <f t="shared" si="90"/>
        <v/>
      </c>
      <c r="O120" s="54" t="str">
        <f t="shared" si="90"/>
        <v/>
      </c>
      <c r="P120" s="54" t="str">
        <f t="shared" si="90"/>
        <v/>
      </c>
      <c r="Q120" s="54" t="str">
        <f t="shared" si="90"/>
        <v/>
      </c>
      <c r="R120" s="54" t="str">
        <f t="shared" si="90"/>
        <v/>
      </c>
      <c r="S120" s="54" t="str">
        <f t="shared" si="90"/>
        <v/>
      </c>
      <c r="T120" s="54" t="str">
        <f t="shared" si="90"/>
        <v/>
      </c>
      <c r="U120" s="54" t="str">
        <f t="shared" si="90"/>
        <v/>
      </c>
      <c r="V120" s="54" t="str">
        <f t="shared" si="90"/>
        <v/>
      </c>
      <c r="W120" s="54" t="str">
        <f t="shared" si="90"/>
        <v/>
      </c>
      <c r="X120" s="54" t="str">
        <f t="shared" si="90"/>
        <v/>
      </c>
      <c r="Y120" s="54" t="str">
        <f t="shared" si="90"/>
        <v/>
      </c>
      <c r="Z120" s="55" t="str">
        <f t="shared" si="90"/>
        <v/>
      </c>
      <c r="AA120" s="53" t="str">
        <f t="shared" si="69"/>
        <v/>
      </c>
      <c r="AB120" s="52" t="str">
        <f t="shared" si="70"/>
        <v/>
      </c>
      <c r="AC120" s="13"/>
    </row>
    <row r="121" spans="1:29">
      <c r="A121" s="53" t="str">
        <f t="shared" ref="A121:Z121" si="91">IF($AD90&gt;0,INDEX(A$68:A$92,$AD90),"")</f>
        <v/>
      </c>
      <c r="B121" s="52" t="str">
        <f t="shared" si="91"/>
        <v/>
      </c>
      <c r="C121" s="52" t="str">
        <f t="shared" si="91"/>
        <v/>
      </c>
      <c r="D121" s="54" t="str">
        <f t="shared" si="91"/>
        <v/>
      </c>
      <c r="E121" s="54" t="str">
        <f t="shared" si="91"/>
        <v/>
      </c>
      <c r="F121" s="54" t="str">
        <f t="shared" si="91"/>
        <v/>
      </c>
      <c r="G121" s="54" t="str">
        <f t="shared" si="91"/>
        <v/>
      </c>
      <c r="H121" s="54" t="str">
        <f t="shared" si="91"/>
        <v/>
      </c>
      <c r="I121" s="54" t="str">
        <f t="shared" si="91"/>
        <v/>
      </c>
      <c r="J121" s="54" t="str">
        <f t="shared" si="91"/>
        <v/>
      </c>
      <c r="K121" s="54" t="str">
        <f t="shared" si="91"/>
        <v/>
      </c>
      <c r="L121" s="54" t="str">
        <f t="shared" si="91"/>
        <v/>
      </c>
      <c r="M121" s="54" t="str">
        <f t="shared" si="91"/>
        <v/>
      </c>
      <c r="N121" s="54" t="str">
        <f t="shared" si="91"/>
        <v/>
      </c>
      <c r="O121" s="54" t="str">
        <f t="shared" si="91"/>
        <v/>
      </c>
      <c r="P121" s="54" t="str">
        <f t="shared" si="91"/>
        <v/>
      </c>
      <c r="Q121" s="54" t="str">
        <f t="shared" si="91"/>
        <v/>
      </c>
      <c r="R121" s="54" t="str">
        <f t="shared" si="91"/>
        <v/>
      </c>
      <c r="S121" s="54" t="str">
        <f t="shared" si="91"/>
        <v/>
      </c>
      <c r="T121" s="54" t="str">
        <f t="shared" si="91"/>
        <v/>
      </c>
      <c r="U121" s="54" t="str">
        <f t="shared" si="91"/>
        <v/>
      </c>
      <c r="V121" s="54" t="str">
        <f t="shared" si="91"/>
        <v/>
      </c>
      <c r="W121" s="54" t="str">
        <f t="shared" si="91"/>
        <v/>
      </c>
      <c r="X121" s="54" t="str">
        <f t="shared" si="91"/>
        <v/>
      </c>
      <c r="Y121" s="54" t="str">
        <f t="shared" si="91"/>
        <v/>
      </c>
      <c r="Z121" s="55" t="str">
        <f t="shared" si="91"/>
        <v/>
      </c>
      <c r="AA121" s="53" t="str">
        <f t="shared" si="69"/>
        <v/>
      </c>
      <c r="AB121" s="52" t="str">
        <f t="shared" si="70"/>
        <v/>
      </c>
      <c r="AC121" s="13"/>
    </row>
    <row r="122" spans="1:29">
      <c r="A122" s="53" t="str">
        <f t="shared" ref="A122:Z122" si="92">IF($AD91&gt;0,INDEX(A$68:A$92,$AD91),"")</f>
        <v/>
      </c>
      <c r="B122" s="52" t="str">
        <f t="shared" si="92"/>
        <v/>
      </c>
      <c r="C122" s="52" t="str">
        <f t="shared" si="92"/>
        <v/>
      </c>
      <c r="D122" s="54" t="str">
        <f t="shared" si="92"/>
        <v/>
      </c>
      <c r="E122" s="54" t="str">
        <f t="shared" si="92"/>
        <v/>
      </c>
      <c r="F122" s="54" t="str">
        <f t="shared" si="92"/>
        <v/>
      </c>
      <c r="G122" s="54" t="str">
        <f t="shared" si="92"/>
        <v/>
      </c>
      <c r="H122" s="54" t="str">
        <f t="shared" si="92"/>
        <v/>
      </c>
      <c r="I122" s="54" t="str">
        <f t="shared" si="92"/>
        <v/>
      </c>
      <c r="J122" s="54" t="str">
        <f t="shared" si="92"/>
        <v/>
      </c>
      <c r="K122" s="54" t="str">
        <f t="shared" si="92"/>
        <v/>
      </c>
      <c r="L122" s="54" t="str">
        <f t="shared" si="92"/>
        <v/>
      </c>
      <c r="M122" s="54" t="str">
        <f t="shared" si="92"/>
        <v/>
      </c>
      <c r="N122" s="54" t="str">
        <f t="shared" si="92"/>
        <v/>
      </c>
      <c r="O122" s="54" t="str">
        <f t="shared" si="92"/>
        <v/>
      </c>
      <c r="P122" s="54" t="str">
        <f t="shared" si="92"/>
        <v/>
      </c>
      <c r="Q122" s="54" t="str">
        <f t="shared" si="92"/>
        <v/>
      </c>
      <c r="R122" s="54" t="str">
        <f t="shared" si="92"/>
        <v/>
      </c>
      <c r="S122" s="54" t="str">
        <f t="shared" si="92"/>
        <v/>
      </c>
      <c r="T122" s="54" t="str">
        <f t="shared" si="92"/>
        <v/>
      </c>
      <c r="U122" s="54" t="str">
        <f t="shared" si="92"/>
        <v/>
      </c>
      <c r="V122" s="54" t="str">
        <f t="shared" si="92"/>
        <v/>
      </c>
      <c r="W122" s="54" t="str">
        <f t="shared" si="92"/>
        <v/>
      </c>
      <c r="X122" s="54" t="str">
        <f t="shared" si="92"/>
        <v/>
      </c>
      <c r="Y122" s="54" t="str">
        <f t="shared" si="92"/>
        <v/>
      </c>
      <c r="Z122" s="55" t="str">
        <f t="shared" si="92"/>
        <v/>
      </c>
      <c r="AA122" s="53" t="str">
        <f t="shared" si="69"/>
        <v/>
      </c>
      <c r="AB122" s="52" t="str">
        <f t="shared" si="70"/>
        <v/>
      </c>
      <c r="AC122" s="13"/>
    </row>
    <row r="123" spans="1:29">
      <c r="A123" s="53" t="str">
        <f t="shared" ref="A123:Z123" si="93">IF($AD92&gt;0,INDEX(A$68:A$92,$AD92),"")</f>
        <v/>
      </c>
      <c r="B123" s="52" t="str">
        <f t="shared" si="93"/>
        <v/>
      </c>
      <c r="C123" s="52" t="str">
        <f t="shared" si="93"/>
        <v/>
      </c>
      <c r="D123" s="54" t="str">
        <f t="shared" si="93"/>
        <v/>
      </c>
      <c r="E123" s="54" t="str">
        <f t="shared" si="93"/>
        <v/>
      </c>
      <c r="F123" s="54" t="str">
        <f t="shared" si="93"/>
        <v/>
      </c>
      <c r="G123" s="54" t="str">
        <f t="shared" si="93"/>
        <v/>
      </c>
      <c r="H123" s="54" t="str">
        <f t="shared" si="93"/>
        <v/>
      </c>
      <c r="I123" s="54" t="str">
        <f t="shared" si="93"/>
        <v/>
      </c>
      <c r="J123" s="54" t="str">
        <f t="shared" si="93"/>
        <v/>
      </c>
      <c r="K123" s="54" t="str">
        <f t="shared" si="93"/>
        <v/>
      </c>
      <c r="L123" s="54" t="str">
        <f t="shared" si="93"/>
        <v/>
      </c>
      <c r="M123" s="54" t="str">
        <f t="shared" si="93"/>
        <v/>
      </c>
      <c r="N123" s="54" t="str">
        <f t="shared" si="93"/>
        <v/>
      </c>
      <c r="O123" s="54" t="str">
        <f t="shared" si="93"/>
        <v/>
      </c>
      <c r="P123" s="54" t="str">
        <f t="shared" si="93"/>
        <v/>
      </c>
      <c r="Q123" s="54" t="str">
        <f t="shared" si="93"/>
        <v/>
      </c>
      <c r="R123" s="54" t="str">
        <f t="shared" si="93"/>
        <v/>
      </c>
      <c r="S123" s="54" t="str">
        <f t="shared" si="93"/>
        <v/>
      </c>
      <c r="T123" s="54" t="str">
        <f t="shared" si="93"/>
        <v/>
      </c>
      <c r="U123" s="54" t="str">
        <f t="shared" si="93"/>
        <v/>
      </c>
      <c r="V123" s="54" t="str">
        <f t="shared" si="93"/>
        <v/>
      </c>
      <c r="W123" s="54" t="str">
        <f t="shared" si="93"/>
        <v/>
      </c>
      <c r="X123" s="54" t="str">
        <f t="shared" si="93"/>
        <v/>
      </c>
      <c r="Y123" s="54" t="str">
        <f t="shared" si="93"/>
        <v/>
      </c>
      <c r="Z123" s="55" t="str">
        <f t="shared" si="93"/>
        <v/>
      </c>
      <c r="AA123" s="53" t="str">
        <f t="shared" si="69"/>
        <v/>
      </c>
      <c r="AB123" s="52" t="str">
        <f t="shared" si="70"/>
        <v/>
      </c>
      <c r="AC123" s="13"/>
    </row>
    <row r="124" spans="1:29">
      <c r="B12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12301" r:id="rId3" name="TextBox1"/>
  </controls>
</worksheet>
</file>

<file path=xl/worksheets/sheet6.xml><?xml version="1.0" encoding="utf-8"?>
<worksheet xmlns="http://schemas.openxmlformats.org/spreadsheetml/2006/main" xmlns:r="http://schemas.openxmlformats.org/officeDocument/2006/relationships">
  <sheetPr codeName="Sheet5"/>
  <dimension ref="A1:AX116"/>
  <sheetViews>
    <sheetView topLeftCell="C55" workbookViewId="0">
      <selection activeCell="AC61" sqref="AC61"/>
    </sheetView>
  </sheetViews>
  <sheetFormatPr defaultRowHeight="12.9"/>
  <cols>
    <col min="1" max="1" width="9.125" style="1"/>
    <col min="2" max="3" width="15.75" customWidth="1"/>
    <col min="4" max="4" width="12.25" customWidth="1"/>
    <col min="5" max="5" width="15.25" customWidth="1"/>
    <col min="6" max="6" width="9.375" customWidth="1"/>
    <col min="7" max="21" width="5.25" customWidth="1"/>
    <col min="22" max="22" width="14.25" customWidth="1"/>
    <col min="23" max="23" width="6.75" customWidth="1"/>
    <col min="24" max="24" width="6.375" customWidth="1"/>
    <col min="26" max="26" width="9.875" customWidth="1"/>
    <col min="27" max="27" width="11" customWidth="1"/>
    <col min="28" max="29" width="16.375" customWidth="1"/>
    <col min="30" max="31" width="6.75" customWidth="1"/>
    <col min="32" max="37" width="3.75" customWidth="1"/>
    <col min="38" max="38" width="4.125" customWidth="1"/>
    <col min="39" max="43" width="3.75" customWidth="1"/>
    <col min="44" max="44" width="6.25" customWidth="1"/>
    <col min="45" max="45" width="20.125" customWidth="1"/>
    <col min="46" max="46" width="11.75" customWidth="1"/>
    <col min="47" max="47" width="7.125" customWidth="1"/>
    <col min="48" max="48" width="6" customWidth="1"/>
    <col min="49" max="49" width="9.625" customWidth="1"/>
  </cols>
  <sheetData>
    <row r="1" spans="2:23" ht="25.15">
      <c r="B1" s="149"/>
      <c r="C1" s="1"/>
    </row>
    <row r="2" spans="2:23">
      <c r="B2" s="236" t="s">
        <v>24</v>
      </c>
      <c r="C2" s="237"/>
      <c r="D2" s="237"/>
      <c r="E2" s="237"/>
      <c r="F2" s="237"/>
      <c r="G2" s="237"/>
      <c r="H2" s="237"/>
      <c r="I2" s="237"/>
      <c r="J2" s="237"/>
      <c r="K2" s="237"/>
      <c r="L2" s="237"/>
      <c r="M2" s="237"/>
      <c r="N2" s="237"/>
      <c r="O2" s="237"/>
      <c r="P2" s="237"/>
      <c r="Q2" s="237"/>
      <c r="R2" s="237"/>
      <c r="S2" s="237"/>
      <c r="T2" s="237"/>
      <c r="U2" s="237"/>
      <c r="V2" s="237"/>
      <c r="W2" s="238"/>
    </row>
    <row r="3" spans="2:23">
      <c r="B3" s="239"/>
      <c r="C3" s="240"/>
      <c r="D3" s="240"/>
      <c r="E3" s="240"/>
      <c r="F3" s="240"/>
      <c r="G3" s="240"/>
      <c r="H3" s="240"/>
      <c r="I3" s="240"/>
      <c r="J3" s="240"/>
      <c r="K3" s="240"/>
      <c r="L3" s="240"/>
      <c r="M3" s="240"/>
      <c r="N3" s="240"/>
      <c r="O3" s="240"/>
      <c r="P3" s="240"/>
      <c r="Q3" s="240"/>
      <c r="R3" s="240"/>
      <c r="S3" s="240"/>
      <c r="T3" s="240"/>
      <c r="U3" s="240"/>
      <c r="V3" s="240"/>
      <c r="W3" s="241"/>
    </row>
    <row r="4" spans="2:23">
      <c r="B4" s="242" t="s">
        <v>91</v>
      </c>
      <c r="C4" s="243"/>
      <c r="D4" s="243"/>
      <c r="E4" s="243"/>
      <c r="F4" s="243"/>
      <c r="G4" s="243"/>
      <c r="H4" s="243"/>
      <c r="I4" s="243"/>
      <c r="J4" s="243"/>
      <c r="K4" s="243"/>
      <c r="L4" s="243"/>
      <c r="M4" s="243"/>
      <c r="N4" s="243"/>
      <c r="O4" s="243"/>
      <c r="P4" s="243"/>
      <c r="Q4" s="243"/>
      <c r="R4" s="243"/>
      <c r="S4" s="243"/>
      <c r="T4" s="243"/>
      <c r="U4" s="243"/>
      <c r="V4" s="243"/>
      <c r="W4" s="242"/>
    </row>
    <row r="5" spans="2:23">
      <c r="B5" s="242"/>
      <c r="C5" s="243"/>
      <c r="D5" s="243"/>
      <c r="E5" s="243"/>
      <c r="F5" s="243"/>
      <c r="G5" s="243"/>
      <c r="H5" s="243"/>
      <c r="I5" s="243"/>
      <c r="J5" s="243"/>
      <c r="K5" s="243"/>
      <c r="L5" s="243"/>
      <c r="M5" s="243"/>
      <c r="N5" s="243"/>
      <c r="O5" s="243"/>
      <c r="P5" s="243"/>
      <c r="Q5" s="243"/>
      <c r="R5" s="243"/>
      <c r="S5" s="243"/>
      <c r="T5" s="243"/>
      <c r="U5" s="243"/>
      <c r="V5" s="243"/>
      <c r="W5" s="242"/>
    </row>
    <row r="6" spans="2:23">
      <c r="B6" s="242"/>
      <c r="C6" s="243"/>
      <c r="D6" s="243"/>
      <c r="E6" s="243"/>
      <c r="F6" s="243"/>
      <c r="G6" s="243"/>
      <c r="H6" s="243"/>
      <c r="I6" s="243"/>
      <c r="J6" s="243"/>
      <c r="K6" s="243"/>
      <c r="L6" s="243"/>
      <c r="M6" s="243"/>
      <c r="N6" s="243"/>
      <c r="O6" s="243"/>
      <c r="P6" s="243"/>
      <c r="Q6" s="243"/>
      <c r="R6" s="243"/>
      <c r="S6" s="243"/>
      <c r="T6" s="243"/>
      <c r="U6" s="243"/>
      <c r="V6" s="243"/>
      <c r="W6" s="242"/>
    </row>
    <row r="7" spans="2:23">
      <c r="B7" s="242"/>
      <c r="C7" s="243"/>
      <c r="D7" s="243"/>
      <c r="E7" s="243"/>
      <c r="F7" s="243"/>
      <c r="G7" s="243"/>
      <c r="H7" s="243"/>
      <c r="I7" s="243"/>
      <c r="J7" s="243"/>
      <c r="K7" s="243"/>
      <c r="L7" s="243"/>
      <c r="M7" s="243"/>
      <c r="N7" s="243"/>
      <c r="O7" s="243"/>
      <c r="P7" s="243"/>
      <c r="Q7" s="243"/>
      <c r="R7" s="243"/>
      <c r="S7" s="243"/>
      <c r="T7" s="243"/>
      <c r="U7" s="243"/>
      <c r="V7" s="243"/>
      <c r="W7" s="242"/>
    </row>
    <row r="8" spans="2:23">
      <c r="B8" s="242"/>
      <c r="C8" s="243"/>
      <c r="D8" s="243"/>
      <c r="E8" s="243"/>
      <c r="F8" s="243"/>
      <c r="G8" s="243"/>
      <c r="H8" s="243"/>
      <c r="I8" s="243"/>
      <c r="J8" s="243"/>
      <c r="K8" s="243"/>
      <c r="L8" s="243"/>
      <c r="M8" s="243"/>
      <c r="N8" s="243"/>
      <c r="O8" s="243"/>
      <c r="P8" s="243"/>
      <c r="Q8" s="243"/>
      <c r="R8" s="243"/>
      <c r="S8" s="243"/>
      <c r="T8" s="243"/>
      <c r="U8" s="243"/>
      <c r="V8" s="243"/>
      <c r="W8" s="242"/>
    </row>
    <row r="9" spans="2:23">
      <c r="B9" s="242"/>
      <c r="C9" s="243"/>
      <c r="D9" s="243"/>
      <c r="E9" s="243"/>
      <c r="F9" s="243"/>
      <c r="G9" s="243"/>
      <c r="H9" s="243"/>
      <c r="I9" s="243"/>
      <c r="J9" s="243"/>
      <c r="K9" s="243"/>
      <c r="L9" s="243"/>
      <c r="M9" s="243"/>
      <c r="N9" s="243"/>
      <c r="O9" s="243"/>
      <c r="P9" s="243"/>
      <c r="Q9" s="243"/>
      <c r="R9" s="243"/>
      <c r="S9" s="243"/>
      <c r="T9" s="243"/>
      <c r="U9" s="243"/>
      <c r="V9" s="243"/>
      <c r="W9" s="242"/>
    </row>
    <row r="10" spans="2:23">
      <c r="B10" s="242"/>
      <c r="C10" s="243"/>
      <c r="D10" s="243"/>
      <c r="E10" s="243"/>
      <c r="F10" s="243"/>
      <c r="G10" s="243"/>
      <c r="H10" s="243"/>
      <c r="I10" s="243"/>
      <c r="J10" s="243"/>
      <c r="K10" s="243"/>
      <c r="L10" s="243"/>
      <c r="M10" s="243"/>
      <c r="N10" s="243"/>
      <c r="O10" s="243"/>
      <c r="P10" s="243"/>
      <c r="Q10" s="243"/>
      <c r="R10" s="243"/>
      <c r="S10" s="243"/>
      <c r="T10" s="243"/>
      <c r="U10" s="243"/>
      <c r="V10" s="243"/>
      <c r="W10" s="242"/>
    </row>
    <row r="11" spans="2:23">
      <c r="B11" s="242"/>
      <c r="C11" s="242"/>
      <c r="D11" s="242"/>
      <c r="E11" s="242"/>
      <c r="F11" s="242"/>
      <c r="G11" s="242"/>
      <c r="H11" s="242"/>
      <c r="I11" s="242"/>
      <c r="J11" s="242"/>
      <c r="K11" s="242"/>
      <c r="L11" s="242"/>
      <c r="M11" s="242"/>
      <c r="N11" s="242"/>
      <c r="O11" s="242"/>
      <c r="P11" s="242"/>
      <c r="Q11" s="242"/>
      <c r="R11" s="242"/>
      <c r="S11" s="242"/>
      <c r="T11" s="242"/>
      <c r="U11" s="242"/>
      <c r="V11" s="242"/>
      <c r="W11" s="242"/>
    </row>
    <row r="12" spans="2:23">
      <c r="B12" s="244"/>
      <c r="C12" s="244"/>
      <c r="D12" s="244"/>
      <c r="E12" s="244"/>
      <c r="F12" s="244"/>
      <c r="G12" s="244"/>
      <c r="H12" s="244"/>
      <c r="I12" s="244"/>
      <c r="J12" s="244"/>
      <c r="K12" s="244"/>
      <c r="L12" s="244"/>
      <c r="M12" s="244"/>
      <c r="N12" s="244"/>
      <c r="O12" s="244"/>
      <c r="P12" s="244"/>
      <c r="Q12" s="244"/>
      <c r="R12" s="244"/>
      <c r="S12" s="244"/>
      <c r="T12" s="244"/>
      <c r="U12" s="244"/>
      <c r="V12" s="244"/>
      <c r="W12" s="244"/>
    </row>
    <row r="13" spans="2:23">
      <c r="B13" s="244"/>
      <c r="C13" s="244"/>
      <c r="D13" s="244"/>
      <c r="E13" s="244"/>
      <c r="F13" s="244"/>
      <c r="G13" s="244"/>
      <c r="H13" s="244"/>
      <c r="I13" s="244"/>
      <c r="J13" s="244"/>
      <c r="K13" s="244"/>
      <c r="L13" s="244"/>
      <c r="M13" s="244"/>
      <c r="N13" s="244"/>
      <c r="O13" s="244"/>
      <c r="P13" s="244"/>
      <c r="Q13" s="244"/>
      <c r="R13" s="244"/>
      <c r="S13" s="244"/>
      <c r="T13" s="244"/>
      <c r="U13" s="244"/>
      <c r="V13" s="244"/>
      <c r="W13" s="244"/>
    </row>
    <row r="14" spans="2:23">
      <c r="B14" s="244"/>
      <c r="C14" s="244"/>
      <c r="D14" s="244"/>
      <c r="E14" s="244"/>
      <c r="F14" s="244"/>
      <c r="G14" s="244"/>
      <c r="H14" s="244"/>
      <c r="I14" s="244"/>
      <c r="J14" s="244"/>
      <c r="K14" s="244"/>
      <c r="L14" s="244"/>
      <c r="M14" s="244"/>
      <c r="N14" s="244"/>
      <c r="O14" s="244"/>
      <c r="P14" s="244"/>
      <c r="Q14" s="244"/>
      <c r="R14" s="244"/>
      <c r="S14" s="244"/>
      <c r="T14" s="244"/>
      <c r="U14" s="244"/>
      <c r="V14" s="244"/>
      <c r="W14" s="244"/>
    </row>
    <row r="15" spans="2:23" ht="13.6">
      <c r="B15" s="145" t="s">
        <v>134</v>
      </c>
      <c r="C15" s="130"/>
      <c r="D15" s="130"/>
      <c r="E15" s="130"/>
      <c r="F15" s="130"/>
      <c r="G15" s="130"/>
      <c r="H15" s="130"/>
      <c r="I15" s="130"/>
      <c r="J15" s="130"/>
      <c r="K15" s="130"/>
      <c r="L15" s="130"/>
      <c r="M15" s="130"/>
      <c r="N15" s="130"/>
      <c r="O15" s="130"/>
      <c r="P15" s="130"/>
      <c r="Q15" s="130"/>
      <c r="R15" s="130"/>
      <c r="S15" s="130"/>
      <c r="T15" s="130"/>
      <c r="U15" s="130"/>
      <c r="V15" s="130"/>
      <c r="W15" s="130"/>
    </row>
    <row r="16" spans="2:23">
      <c r="B16" s="8" t="s">
        <v>90</v>
      </c>
      <c r="C16" s="7">
        <v>2012</v>
      </c>
    </row>
    <row r="17" spans="1:26">
      <c r="B17" s="8" t="s">
        <v>26</v>
      </c>
      <c r="C17" s="7" t="s">
        <v>96</v>
      </c>
    </row>
    <row r="18" spans="1:26">
      <c r="B18" s="8"/>
      <c r="C18" s="120"/>
    </row>
    <row r="19" spans="1:26">
      <c r="B19" s="8"/>
    </row>
    <row r="20" spans="1:26">
      <c r="B20" s="8" t="s">
        <v>15</v>
      </c>
      <c r="C20" s="7">
        <v>8</v>
      </c>
    </row>
    <row r="21" spans="1:26" ht="27.2">
      <c r="B21" s="8" t="s">
        <v>29</v>
      </c>
      <c r="C21" s="7" t="s">
        <v>102</v>
      </c>
      <c r="D21" t="s">
        <v>101</v>
      </c>
      <c r="J21" s="192"/>
    </row>
    <row r="22" spans="1:26">
      <c r="C22" s="10"/>
      <c r="J22" s="207"/>
      <c r="K22" s="207"/>
      <c r="L22" s="207"/>
      <c r="M22" s="207"/>
    </row>
    <row r="23" spans="1:26">
      <c r="B23" s="8" t="s">
        <v>3</v>
      </c>
      <c r="C23" s="10">
        <f>COUNT(D56:U56)</f>
        <v>4</v>
      </c>
      <c r="D23" t="s">
        <v>36</v>
      </c>
      <c r="E23" t="s">
        <v>37</v>
      </c>
      <c r="J23" s="207"/>
      <c r="K23" s="207"/>
      <c r="L23" s="207"/>
      <c r="M23" s="207"/>
    </row>
    <row r="24" spans="1:26">
      <c r="B24" s="8" t="s">
        <v>23</v>
      </c>
      <c r="C24" s="1">
        <v>0</v>
      </c>
      <c r="D24" t="s">
        <v>36</v>
      </c>
      <c r="E24" t="s">
        <v>37</v>
      </c>
    </row>
    <row r="25" spans="1:26">
      <c r="B25" s="8" t="s">
        <v>87</v>
      </c>
      <c r="C25" s="124" t="s">
        <v>89</v>
      </c>
    </row>
    <row r="26" spans="1:26">
      <c r="A26" s="147"/>
    </row>
    <row r="27" spans="1:26" ht="23.8">
      <c r="A27" s="148"/>
      <c r="V27" s="1"/>
      <c r="W27" s="1"/>
    </row>
    <row r="28" spans="1:26" ht="13.6" thickBot="1">
      <c r="A28" s="150" t="s">
        <v>75</v>
      </c>
      <c r="B28" s="150" t="s">
        <v>74</v>
      </c>
      <c r="C28" s="150" t="s">
        <v>76</v>
      </c>
      <c r="D28" s="151" t="s">
        <v>97</v>
      </c>
      <c r="E28" s="151" t="s">
        <v>132</v>
      </c>
      <c r="F28" s="151" t="s">
        <v>98</v>
      </c>
      <c r="G28" s="152" t="s">
        <v>130</v>
      </c>
      <c r="H28" s="151"/>
      <c r="I28" s="151"/>
      <c r="J28" s="151"/>
      <c r="K28" s="151"/>
      <c r="L28" s="151"/>
      <c r="M28" s="151"/>
      <c r="N28" s="151"/>
      <c r="O28" s="151"/>
      <c r="P28" s="151"/>
      <c r="Q28" s="151"/>
      <c r="R28" s="151"/>
      <c r="S28" s="151"/>
      <c r="T28" s="151"/>
      <c r="U28" s="151"/>
      <c r="V28" s="1"/>
      <c r="W28" s="1"/>
    </row>
    <row r="29" spans="1:26" ht="13.6" thickBot="1">
      <c r="A29" s="101">
        <v>1151</v>
      </c>
      <c r="B29" s="101" t="s">
        <v>57</v>
      </c>
      <c r="C29" s="101" t="s">
        <v>42</v>
      </c>
      <c r="D29" s="44">
        <f>IFERROR(IF($A29,ROUND(VLOOKUP($A29,spring!$A$98:$AA$114,26,FALSE),1),""),999)</f>
        <v>14</v>
      </c>
      <c r="E29" s="44">
        <f>IFERROR(IF($A29,ROUND(VLOOKUP($A29,summer!$A$98:$AA$122,26,FALSE),1),""),999)</f>
        <v>14</v>
      </c>
      <c r="F29" s="44">
        <f>IFERROR(IF($A29,IF(ISNA(VLOOKUP($A29,fall!$A$99:$AA$123,26,FALSE)),999,ROUND(VLOOKUP($A29,fall!$A$99:$AA$123,26,FALSE),1))),999)</f>
        <v>23.6</v>
      </c>
      <c r="G29" s="44">
        <v>0</v>
      </c>
      <c r="H29" s="44"/>
      <c r="I29" s="44"/>
      <c r="J29" s="44"/>
      <c r="K29" s="44"/>
      <c r="L29" s="44"/>
      <c r="M29" s="44"/>
      <c r="N29" s="44"/>
      <c r="O29" s="44"/>
      <c r="P29" s="44"/>
      <c r="Q29" s="44"/>
      <c r="R29" s="44"/>
      <c r="S29" s="44"/>
      <c r="T29" s="44"/>
      <c r="U29" s="44"/>
      <c r="V29" t="str">
        <f t="shared" ref="V29:V53" si="0">IF(B29=0,"",B29)</f>
        <v>FKA</v>
      </c>
      <c r="W29" s="44" t="e">
        <f>VLOOKUP($A29,jambow2hull!B33:C60,2,FALSE)</f>
        <v>#N/A</v>
      </c>
      <c r="Y29" s="44">
        <f>IF($A29,ROUND(VLOOKUP($A29,fall!$A$99:$AA$123,26,FALSE),1),"")</f>
        <v>23.6</v>
      </c>
      <c r="Z29" s="44" t="e">
        <f>IF($W29,ROUND(VLOOKUP($A29,jamboree!$A$112:$AA$145,26,FALSE),1),"")</f>
        <v>#N/A</v>
      </c>
    </row>
    <row r="30" spans="1:26" ht="13.6" thickBot="1">
      <c r="A30" s="101">
        <v>1153</v>
      </c>
      <c r="B30" s="101" t="s">
        <v>2</v>
      </c>
      <c r="C30" s="101" t="s">
        <v>93</v>
      </c>
      <c r="D30" s="44">
        <f>IFERROR(IF($A30,ROUND(VLOOKUP($A30,spring!$A$98:$AA$114,26,FALSE),1),""),999)</f>
        <v>24</v>
      </c>
      <c r="E30" s="44">
        <f>IFERROR(IF($A30,ROUND(VLOOKUP($A30,summer!$A$98:$AA$122,26,FALSE),1),""),999)</f>
        <v>24</v>
      </c>
      <c r="F30" s="44">
        <f>IFERROR(IF($A30,IF(ISNA(VLOOKUP($A30,fall!$A$99:$AA$123,26,FALSE)),999,ROUND(VLOOKUP($A30,fall!$A$99:$AA$123,26,FALSE),1))),999)</f>
        <v>31.5</v>
      </c>
      <c r="G30" s="44">
        <v>0</v>
      </c>
      <c r="H30" s="44"/>
      <c r="I30" s="44"/>
      <c r="J30" s="44"/>
      <c r="K30" s="44"/>
      <c r="L30" s="44"/>
      <c r="M30" s="44"/>
      <c r="N30" s="44"/>
      <c r="O30" s="44"/>
      <c r="P30" s="44"/>
      <c r="Q30" s="44"/>
      <c r="R30" s="44"/>
      <c r="S30" s="44"/>
      <c r="T30" s="44"/>
      <c r="U30" s="44"/>
      <c r="V30" t="str">
        <f t="shared" si="0"/>
        <v>Gostosa</v>
      </c>
      <c r="W30" s="44" t="e">
        <f>VLOOKUP($A30,jambow2hull!B34:C61,2,FALSE)</f>
        <v>#N/A</v>
      </c>
    </row>
    <row r="31" spans="1:26" ht="13.6" thickBot="1">
      <c r="A31" s="101">
        <v>485</v>
      </c>
      <c r="B31" s="101" t="s">
        <v>12</v>
      </c>
      <c r="C31" s="101" t="s">
        <v>223</v>
      </c>
      <c r="D31" s="44">
        <f>IFERROR(IF($A31,ROUND(VLOOKUP($A31,spring!$A$98:$AA$114,26,FALSE),1),""),999)</f>
        <v>32</v>
      </c>
      <c r="E31" s="44">
        <f>IFERROR(IF($A31,ROUND(VLOOKUP($A31,summer!$A$98:$AA$122,26,FALSE),1),""),999)</f>
        <v>13.2</v>
      </c>
      <c r="F31" s="44">
        <f>IFERROR(IF($A31,IF(ISNA(VLOOKUP($A31,fall!$A$99:$AA$123,26,FALSE)),999,ROUND(VLOOKUP($A31,fall!$A$99:$AA$123,26,FALSE),1))),999)</f>
        <v>32</v>
      </c>
      <c r="G31" s="44">
        <v>0</v>
      </c>
      <c r="H31" s="44"/>
      <c r="I31" s="44"/>
      <c r="J31" s="44"/>
      <c r="K31" s="44"/>
      <c r="L31" s="44"/>
      <c r="M31" s="44"/>
      <c r="N31" s="44"/>
      <c r="O31" s="44"/>
      <c r="P31" s="44"/>
      <c r="Q31" s="44"/>
      <c r="R31" s="44"/>
      <c r="S31" s="44"/>
      <c r="T31" s="44"/>
      <c r="U31" s="44"/>
      <c r="V31" t="str">
        <f t="shared" si="0"/>
        <v>Argo III</v>
      </c>
      <c r="W31" s="44">
        <f>VLOOKUP($A31,jambow2hull!B35:C62,2,FALSE)</f>
        <v>4</v>
      </c>
    </row>
    <row r="32" spans="1:26" ht="13.6" thickBot="1">
      <c r="A32" s="101">
        <v>667</v>
      </c>
      <c r="B32" s="101" t="s">
        <v>203</v>
      </c>
      <c r="C32" s="101" t="s">
        <v>224</v>
      </c>
      <c r="D32" s="44">
        <f>IFERROR(IF($A32,ROUND(VLOOKUP($A32,spring!$A$98:$AA$114,26,FALSE),1),""),999)</f>
        <v>23</v>
      </c>
      <c r="E32" s="44">
        <f>IFERROR(IF($A32,ROUND(VLOOKUP($A32,summer!$A$98:$AA$122,26,FALSE),1),""),999)</f>
        <v>19.2</v>
      </c>
      <c r="F32" s="44">
        <f>IFERROR(IF($A32,IF(ISNA(VLOOKUP($A32,fall!$A$99:$AA$123,26,FALSE)),999,ROUND(VLOOKUP($A32,fall!$A$99:$AA$123,26,FALSE),1))),999)</f>
        <v>31</v>
      </c>
      <c r="G32" s="44">
        <v>0</v>
      </c>
      <c r="H32" s="44"/>
      <c r="I32" s="44"/>
      <c r="J32" s="44"/>
      <c r="K32" s="44"/>
      <c r="L32" s="44"/>
      <c r="M32" s="44"/>
      <c r="N32" s="44"/>
      <c r="O32" s="44"/>
      <c r="P32" s="44"/>
      <c r="Q32" s="44"/>
      <c r="R32" s="44"/>
      <c r="S32" s="44"/>
      <c r="T32" s="44"/>
      <c r="U32" s="44"/>
      <c r="V32" t="str">
        <f t="shared" si="0"/>
        <v>Pressure</v>
      </c>
      <c r="W32" s="44" t="e">
        <f>VLOOKUP($A32,jambow2hull!B36:C63,2,FALSE)</f>
        <v>#N/A</v>
      </c>
    </row>
    <row r="33" spans="1:30">
      <c r="A33" s="101">
        <v>1325</v>
      </c>
      <c r="B33" s="101" t="s">
        <v>222</v>
      </c>
      <c r="C33" s="101" t="s">
        <v>221</v>
      </c>
      <c r="D33" s="44">
        <f>IFERROR(IF($A33,ROUND(VLOOKUP($A33,spring!$A$98:$AA$114,26,FALSE),1),""),999)</f>
        <v>80</v>
      </c>
      <c r="E33" s="44">
        <f>IFERROR(IF($A33,ROUND(VLOOKUP($A33,summer!$A$98:$AA$122,26,FALSE),1),""),999)</f>
        <v>60</v>
      </c>
      <c r="F33" s="44">
        <f>IFERROR(IF($A33,IF(ISNA(VLOOKUP($A33,fall!$A$99:$AA$123,26,FALSE)),999,ROUND(VLOOKUP($A33,fall!$A$99:$AA$123,26,FALSE),1))),999)</f>
        <v>96.4</v>
      </c>
      <c r="G33" s="44">
        <v>0</v>
      </c>
      <c r="H33" s="44"/>
      <c r="I33" s="44"/>
      <c r="J33" s="44"/>
      <c r="K33" s="44"/>
      <c r="L33" s="44"/>
      <c r="M33" s="44"/>
      <c r="N33" s="44"/>
      <c r="O33" s="44"/>
      <c r="P33" s="44"/>
      <c r="Q33" s="44"/>
      <c r="R33" s="44"/>
      <c r="S33" s="44"/>
      <c r="T33" s="44"/>
      <c r="U33" s="44"/>
      <c r="V33" t="str">
        <f>IF(B33=0,"",B33)</f>
        <v>Bad Dog</v>
      </c>
      <c r="W33" s="44" t="e">
        <f>VLOOKUP($A33,jambow2hull!B37:C64,2,FALSE)</f>
        <v>#N/A</v>
      </c>
    </row>
    <row r="34" spans="1:30">
      <c r="A34" s="87">
        <v>584</v>
      </c>
      <c r="B34" s="81" t="s">
        <v>198</v>
      </c>
      <c r="C34" s="82" t="s">
        <v>38</v>
      </c>
      <c r="D34" s="44">
        <f>IFERROR(IF($A34,ROUND(VLOOKUP($A34,spring!$A$98:$AA$114,26,FALSE),1),""),999)</f>
        <v>22.7</v>
      </c>
      <c r="E34" s="44">
        <f>IFERROR(IF($A34,ROUND(VLOOKUP($A34,summer!$A$98:$AA$122,26,FALSE),1),""),999)</f>
        <v>25.2</v>
      </c>
      <c r="F34" s="44">
        <f>IFERROR(IF($A34,IF(ISNA(VLOOKUP($A34,fall!$A$99:$AA$123,26,FALSE)),999,ROUND(VLOOKUP($A34,fall!$A$99:$AA$123,26,FALSE),1))),999)</f>
        <v>36</v>
      </c>
      <c r="G34" s="44">
        <v>0</v>
      </c>
      <c r="H34" s="44"/>
      <c r="I34" s="44"/>
      <c r="J34" s="44"/>
      <c r="K34" s="44"/>
      <c r="L34" s="44"/>
      <c r="M34" s="44"/>
      <c r="N34" s="44"/>
      <c r="O34" s="44"/>
      <c r="P34" s="44"/>
      <c r="Q34" s="44"/>
      <c r="R34" s="44"/>
      <c r="S34" s="44"/>
      <c r="T34" s="44"/>
      <c r="U34" s="44"/>
      <c r="V34" t="str">
        <f t="shared" si="0"/>
        <v>He's Baaack!</v>
      </c>
      <c r="W34" s="44" t="e">
        <f>VLOOKUP($A34,jambow2hull!B38:C65,2,FALSE)</f>
        <v>#N/A</v>
      </c>
    </row>
    <row r="35" spans="1:30" ht="13.6" thickBot="1">
      <c r="A35" s="93">
        <v>175</v>
      </c>
      <c r="B35" s="94" t="s">
        <v>10</v>
      </c>
      <c r="C35" s="95" t="s">
        <v>41</v>
      </c>
      <c r="D35" s="44">
        <f>IFERROR(IF($A35,ROUND(VLOOKUP($A35,spring!$A$98:$AA$114,26,FALSE),1),""),999)</f>
        <v>65.3</v>
      </c>
      <c r="E35" s="44">
        <f>IFERROR(IF($A35,ROUND(VLOOKUP($A35,summer!$A$98:$AA$122,26,FALSE),1),""),999)</f>
        <v>48</v>
      </c>
      <c r="F35" s="44">
        <f>IFERROR(IF($A35,IF(ISNA(VLOOKUP($A35,fall!$A$99:$AA$123,26,FALSE)),999,ROUND(VLOOKUP($A35,fall!$A$99:$AA$123,26,FALSE),1))),999)</f>
        <v>81</v>
      </c>
      <c r="G35" s="44">
        <v>0</v>
      </c>
      <c r="H35" s="44"/>
      <c r="I35" s="44"/>
      <c r="J35" s="44"/>
      <c r="K35" s="44"/>
      <c r="L35" s="44"/>
      <c r="M35" s="44"/>
      <c r="N35" s="44"/>
      <c r="O35" s="44"/>
      <c r="P35" s="44"/>
      <c r="Q35" s="44"/>
      <c r="R35" s="44"/>
      <c r="S35" s="44"/>
      <c r="T35" s="44"/>
      <c r="U35" s="44"/>
      <c r="V35" t="str">
        <f t="shared" si="0"/>
        <v>Over the Edge</v>
      </c>
      <c r="W35" s="44">
        <f>VLOOKUP($A35,jambow2hull!B39:C66,2,FALSE)</f>
        <v>12</v>
      </c>
    </row>
    <row r="36" spans="1:30" ht="13.6" thickBot="1">
      <c r="A36" s="101">
        <v>249</v>
      </c>
      <c r="B36" s="101" t="s">
        <v>0</v>
      </c>
      <c r="C36" s="101" t="s">
        <v>39</v>
      </c>
      <c r="D36" s="44">
        <f>IFERROR(IF($A36,ROUND(VLOOKUP($A36,spring!$A$98:$AA$114,26,FALSE),1),""),999)</f>
        <v>69.3</v>
      </c>
      <c r="E36" s="44">
        <f>IFERROR(IF($A36,ROUND(VLOOKUP($A36,summer!$A$98:$AA$122,26,FALSE),1),""),999)</f>
        <v>53</v>
      </c>
      <c r="F36" s="44">
        <f>IFERROR(IF($A36,IF(ISNA(VLOOKUP($A36,fall!$A$99:$AA$123,26,FALSE)),999,ROUND(VLOOKUP($A36,fall!$A$99:$AA$123,26,FALSE),1))),999)</f>
        <v>79.7</v>
      </c>
      <c r="G36" s="44">
        <v>0</v>
      </c>
      <c r="H36" s="44"/>
      <c r="I36" s="44"/>
      <c r="J36" s="44"/>
      <c r="K36" s="44"/>
      <c r="L36" s="44"/>
      <c r="M36" s="44"/>
      <c r="N36" s="44"/>
      <c r="O36" s="44"/>
      <c r="P36" s="44"/>
      <c r="Q36" s="44"/>
      <c r="R36" s="44"/>
      <c r="S36" s="44"/>
      <c r="T36" s="44"/>
      <c r="U36" s="44"/>
      <c r="V36" t="str">
        <f t="shared" si="0"/>
        <v>Dolce</v>
      </c>
      <c r="W36" s="44">
        <f>VLOOKUP($A36,jambow2hull!B40:C67,2,FALSE)</f>
        <v>21</v>
      </c>
    </row>
    <row r="37" spans="1:30" ht="13.6" thickBot="1">
      <c r="A37" s="101">
        <v>676</v>
      </c>
      <c r="B37" s="101" t="s">
        <v>31</v>
      </c>
      <c r="C37" s="101" t="s">
        <v>47</v>
      </c>
      <c r="D37" s="44">
        <f>IFERROR(IF($A37,ROUND(VLOOKUP($A37,spring!$A$98:$AA$114,26,FALSE),1),""),999)</f>
        <v>49.6</v>
      </c>
      <c r="E37" s="44">
        <f>IFERROR(IF($A37,ROUND(VLOOKUP($A37,summer!$A$98:$AA$122,26,FALSE),1),""),999)</f>
        <v>45.6</v>
      </c>
      <c r="F37" s="44">
        <f>IFERROR(IF($A37,IF(ISNA(VLOOKUP($A37,fall!$A$99:$AA$123,26,FALSE)),999,ROUND(VLOOKUP($A37,fall!$A$99:$AA$123,26,FALSE),1))),999)</f>
        <v>65.599999999999994</v>
      </c>
      <c r="G37" s="44">
        <v>0</v>
      </c>
      <c r="H37" s="44"/>
      <c r="I37" s="44"/>
      <c r="J37" s="44"/>
      <c r="K37" s="44"/>
      <c r="L37" s="44"/>
      <c r="M37" s="44"/>
      <c r="N37" s="44"/>
      <c r="O37" s="44"/>
      <c r="P37" s="44"/>
      <c r="Q37" s="44"/>
      <c r="R37" s="44"/>
      <c r="S37" s="44"/>
      <c r="T37" s="44"/>
      <c r="U37" s="44"/>
      <c r="V37" t="str">
        <f t="shared" si="0"/>
        <v>Paradox</v>
      </c>
      <c r="W37" s="44">
        <f>VLOOKUP($A37,jambow2hull!B41:C68,2,FALSE)</f>
        <v>6</v>
      </c>
    </row>
    <row r="38" spans="1:30" ht="13.6" thickBot="1">
      <c r="A38" s="101">
        <v>588</v>
      </c>
      <c r="B38" s="101" t="s">
        <v>30</v>
      </c>
      <c r="C38" s="101" t="s">
        <v>46</v>
      </c>
      <c r="D38" s="44">
        <f>IFERROR(IF($A38,ROUND(VLOOKUP($A38,spring!$A$98:$AA$114,26,FALSE),1),""),999)</f>
        <v>91</v>
      </c>
      <c r="E38" s="44">
        <f>IFERROR(IF($A38,ROUND(VLOOKUP($A38,summer!$A$98:$AA$122,26,FALSE),1),""),999)</f>
        <v>12</v>
      </c>
      <c r="F38" s="44">
        <f>IFERROR(IF($A38,IF(ISNA(VLOOKUP($A38,fall!$A$99:$AA$123,26,FALSE)),999,ROUND(VLOOKUP($A38,fall!$A$99:$AA$123,26,FALSE),1))),999)</f>
        <v>27</v>
      </c>
      <c r="G38" s="44">
        <v>0</v>
      </c>
      <c r="H38" s="44"/>
      <c r="I38" s="44"/>
      <c r="J38" s="44"/>
      <c r="K38" s="44"/>
      <c r="L38" s="44"/>
      <c r="M38" s="44"/>
      <c r="N38" s="44"/>
      <c r="O38" s="44"/>
      <c r="P38" s="44"/>
      <c r="Q38" s="44"/>
      <c r="R38" s="44"/>
      <c r="S38" s="44"/>
      <c r="T38" s="44"/>
      <c r="U38" s="44"/>
      <c r="V38" t="str">
        <f>IF(B38=0,"",B38)</f>
        <v>Gallant Fox</v>
      </c>
      <c r="W38" s="44">
        <f>VLOOKUP($A38,jambow2hull!B42:C69,2,FALSE)</f>
        <v>9</v>
      </c>
    </row>
    <row r="39" spans="1:30">
      <c r="A39" s="101">
        <v>591</v>
      </c>
      <c r="B39" s="101" t="s">
        <v>199</v>
      </c>
      <c r="C39" s="101" t="s">
        <v>44</v>
      </c>
      <c r="D39" s="44">
        <f>IFERROR(IF($A39,ROUND(VLOOKUP($A39,spring!$A$98:$AA$114,26,FALSE),1),""),999)</f>
        <v>59</v>
      </c>
      <c r="E39" s="44">
        <f>IFERROR(IF($A39,ROUND(VLOOKUP($A39,summer!$A$98:$AA$122,26,FALSE),1),""),999)</f>
        <v>39</v>
      </c>
      <c r="F39" s="44">
        <f>IFERROR(IF($A39,IF(ISNA(VLOOKUP($A39,fall!$A$99:$AA$123,26,FALSE)),999,ROUND(VLOOKUP($A39,fall!$A$99:$AA$123,26,FALSE),1))),999)</f>
        <v>60</v>
      </c>
      <c r="G39" s="44">
        <v>0</v>
      </c>
      <c r="H39" s="44"/>
      <c r="I39" s="44"/>
      <c r="J39" s="44"/>
      <c r="K39" s="44"/>
      <c r="L39" s="44"/>
      <c r="M39" s="44"/>
      <c r="N39" s="44"/>
      <c r="O39" s="44"/>
      <c r="P39" s="44"/>
      <c r="Q39" s="44"/>
      <c r="R39" s="44"/>
      <c r="S39" s="44"/>
      <c r="T39" s="44"/>
      <c r="U39" s="44"/>
      <c r="V39" t="str">
        <f t="shared" si="0"/>
        <v>Shamrock VI</v>
      </c>
      <c r="W39" s="44" t="e">
        <f>VLOOKUP($A39,jambow2hull!B43:C70,2,FALSE)</f>
        <v>#N/A</v>
      </c>
    </row>
    <row r="40" spans="1:30">
      <c r="A40" s="87">
        <v>484</v>
      </c>
      <c r="B40" s="81" t="s">
        <v>13</v>
      </c>
      <c r="C40" s="82" t="s">
        <v>94</v>
      </c>
      <c r="D40" s="44">
        <f>IFERROR(IF($A40,ROUND(VLOOKUP($A40,spring!$A$98:$AA$114,26,FALSE),1),""),999)</f>
        <v>66</v>
      </c>
      <c r="E40" s="44">
        <f>IFERROR(IF($A40,ROUND(VLOOKUP($A40,summer!$A$98:$AA$122,26,FALSE),1),""),999)</f>
        <v>43</v>
      </c>
      <c r="F40" s="44">
        <f>IFERROR(IF($A40,IF(ISNA(VLOOKUP($A40,fall!$A$99:$AA$123,26,FALSE)),999,ROUND(VLOOKUP($A40,fall!$A$99:$AA$123,26,FALSE),1))),999)</f>
        <v>74.599999999999994</v>
      </c>
      <c r="G40" s="44">
        <v>0</v>
      </c>
      <c r="H40" s="44"/>
      <c r="I40" s="44"/>
      <c r="J40" s="44"/>
      <c r="K40" s="44"/>
      <c r="L40" s="44"/>
      <c r="M40" s="44"/>
      <c r="N40" s="44"/>
      <c r="O40" s="44"/>
      <c r="P40" s="44"/>
      <c r="Q40" s="44"/>
      <c r="R40" s="44"/>
      <c r="S40" s="44"/>
      <c r="T40" s="44"/>
      <c r="U40" s="44"/>
      <c r="V40" t="str">
        <f t="shared" si="0"/>
        <v>Jolly Mon</v>
      </c>
      <c r="W40" s="44">
        <f>VLOOKUP($A40,jambow2hull!B44:C71,2,FALSE)</f>
        <v>1</v>
      </c>
    </row>
    <row r="41" spans="1:30">
      <c r="A41" s="87">
        <v>82</v>
      </c>
      <c r="B41" s="81" t="s">
        <v>220</v>
      </c>
      <c r="C41" s="82" t="s">
        <v>86</v>
      </c>
      <c r="D41" s="44">
        <f>IFERROR(IF($A41,ROUND(VLOOKUP($A41,spring!$A$98:$AA$114,26,FALSE),1),""),999)</f>
        <v>40</v>
      </c>
      <c r="E41" s="44">
        <f>IFERROR(IF($A41,ROUND(VLOOKUP($A41,summer!$A$98:$AA$122,26,FALSE),1),""),999)</f>
        <v>22</v>
      </c>
      <c r="F41" s="44">
        <f>IFERROR(IF($A41,IF(ISNA(VLOOKUP($A41,fall!$A$99:$AA$123,26,FALSE)),999,ROUND(VLOOKUP($A41,fall!$A$99:$AA$123,26,FALSE),1))),999)</f>
        <v>69.400000000000006</v>
      </c>
      <c r="G41" s="44">
        <v>0</v>
      </c>
      <c r="H41" s="44"/>
      <c r="I41" s="44"/>
      <c r="J41" s="44"/>
      <c r="K41" s="44"/>
      <c r="L41" s="44"/>
      <c r="M41" s="44"/>
      <c r="N41" s="44"/>
      <c r="O41" s="44"/>
      <c r="P41" s="44"/>
      <c r="Q41" s="44"/>
      <c r="R41" s="44"/>
      <c r="S41" s="44"/>
      <c r="T41" s="44"/>
      <c r="U41" s="44"/>
      <c r="V41" t="str">
        <f t="shared" si="0"/>
        <v>Blues Power</v>
      </c>
      <c r="W41" s="44" t="e">
        <f>VLOOKUP($A41,jambow2hull!B45:C72,2,FALSE)</f>
        <v>#N/A</v>
      </c>
    </row>
    <row r="42" spans="1:30">
      <c r="A42" s="79"/>
      <c r="B42" s="81"/>
      <c r="C42" s="81"/>
      <c r="D42" s="44" t="str">
        <f>IFERROR(IF($A42,ROUND(VLOOKUP($A42,spring!$A$98:$AA$114,26,FALSE),1),""),999)</f>
        <v/>
      </c>
      <c r="E42" s="44" t="str">
        <f>IFERROR(IF($A42,ROUND(VLOOKUP($A42,summer!$A$98:$AA$122,26,FALSE),1),""),999)</f>
        <v/>
      </c>
      <c r="F42" s="44"/>
      <c r="G42" s="44"/>
      <c r="H42" s="44"/>
      <c r="I42" s="44"/>
      <c r="J42" s="44"/>
      <c r="K42" s="44"/>
      <c r="L42" s="44"/>
      <c r="M42" s="44"/>
      <c r="N42" s="44"/>
      <c r="O42" s="44"/>
      <c r="P42" s="44"/>
      <c r="Q42" s="44"/>
      <c r="R42" s="44"/>
      <c r="S42" s="44"/>
      <c r="T42" s="44"/>
      <c r="U42" s="44"/>
      <c r="V42" t="str">
        <f t="shared" si="0"/>
        <v/>
      </c>
      <c r="W42" s="44" t="e">
        <f>VLOOKUP($A42,jambow2hull!B46:C73,2,FALSE)</f>
        <v>#N/A</v>
      </c>
    </row>
    <row r="43" spans="1:30">
      <c r="A43" s="87"/>
      <c r="B43" s="81"/>
      <c r="C43" s="82"/>
      <c r="D43" s="44" t="str">
        <f>IFERROR(IF($A43,ROUND(VLOOKUP($A43,spring!$A$98:$AA$114,26,FALSE),1),""),999)</f>
        <v/>
      </c>
      <c r="E43" s="44" t="str">
        <f>IFERROR(IF($A43,ROUND(VLOOKUP($A43,summer!$A$98:$AA$122,26,FALSE),1),""),999)</f>
        <v/>
      </c>
      <c r="F43" s="44"/>
      <c r="G43" s="44"/>
      <c r="H43" s="44"/>
      <c r="I43" s="44"/>
      <c r="J43" s="44"/>
      <c r="K43" s="44"/>
      <c r="L43" s="44"/>
      <c r="M43" s="44"/>
      <c r="N43" s="44"/>
      <c r="O43" s="44"/>
      <c r="P43" s="44"/>
      <c r="Q43" s="44"/>
      <c r="R43" s="44"/>
      <c r="S43" s="44"/>
      <c r="T43" s="44"/>
      <c r="U43" s="44"/>
      <c r="V43" t="str">
        <f t="shared" si="0"/>
        <v/>
      </c>
      <c r="W43" s="44">
        <f>VLOOKUP($A31,jambow2hull!B47:C74,2,FALSE)</f>
        <v>4</v>
      </c>
    </row>
    <row r="44" spans="1:30">
      <c r="A44" s="79"/>
      <c r="B44" s="79"/>
      <c r="C44" s="79"/>
      <c r="D44" s="44"/>
      <c r="E44" s="44"/>
      <c r="F44" s="44"/>
      <c r="G44" s="44"/>
      <c r="H44" s="44"/>
      <c r="I44" s="44"/>
      <c r="J44" s="44"/>
      <c r="K44" s="44"/>
      <c r="L44" s="44"/>
      <c r="M44" s="44"/>
      <c r="N44" s="44"/>
      <c r="O44" s="44"/>
      <c r="P44" s="44"/>
      <c r="Q44" s="44"/>
      <c r="R44" s="44"/>
      <c r="S44" s="44"/>
      <c r="T44" s="44"/>
      <c r="U44" s="44"/>
      <c r="V44" t="str">
        <f t="shared" si="0"/>
        <v/>
      </c>
      <c r="W44" s="44" t="e">
        <f>VLOOKUP($A44,jambow2hull!B48:C75,2,FALSE)</f>
        <v>#N/A</v>
      </c>
    </row>
    <row r="45" spans="1:30">
      <c r="A45" s="79"/>
      <c r="B45" s="79"/>
      <c r="C45" s="79"/>
      <c r="D45" s="44"/>
      <c r="E45" s="44"/>
      <c r="F45" s="44"/>
      <c r="G45" s="44"/>
      <c r="H45" s="44"/>
      <c r="I45" s="44"/>
      <c r="J45" s="44"/>
      <c r="K45" s="44"/>
      <c r="L45" s="44"/>
      <c r="M45" s="44"/>
      <c r="N45" s="44"/>
      <c r="O45" s="44"/>
      <c r="P45" s="44"/>
      <c r="Q45" s="44"/>
      <c r="R45" s="44"/>
      <c r="S45" s="44"/>
      <c r="T45" s="44"/>
      <c r="U45" s="44"/>
      <c r="V45" t="str">
        <f t="shared" si="0"/>
        <v/>
      </c>
      <c r="W45" s="44" t="e">
        <f>VLOOKUP($A45,jambow2hull!B49:C76,2,FALSE)</f>
        <v>#N/A</v>
      </c>
    </row>
    <row r="46" spans="1:30">
      <c r="A46" s="79"/>
      <c r="B46" s="79"/>
      <c r="C46" s="79"/>
      <c r="D46" s="44"/>
      <c r="E46" s="44"/>
      <c r="F46" s="44"/>
      <c r="G46" s="44"/>
      <c r="H46" s="44"/>
      <c r="I46" s="44"/>
      <c r="J46" s="44"/>
      <c r="K46" s="44"/>
      <c r="L46" s="44"/>
      <c r="M46" s="44"/>
      <c r="N46" s="44"/>
      <c r="O46" s="44"/>
      <c r="P46" s="44"/>
      <c r="Q46" s="44"/>
      <c r="R46" s="44"/>
      <c r="S46" s="44"/>
      <c r="T46" s="44"/>
      <c r="U46" s="44"/>
      <c r="V46" t="str">
        <f t="shared" si="0"/>
        <v/>
      </c>
    </row>
    <row r="47" spans="1:30">
      <c r="A47" s="79"/>
      <c r="B47" s="79"/>
      <c r="C47" s="79"/>
      <c r="D47" s="44"/>
      <c r="E47" s="44"/>
      <c r="F47" s="44"/>
      <c r="G47" s="44"/>
      <c r="H47" s="44"/>
      <c r="I47" s="44"/>
      <c r="J47" s="44"/>
      <c r="K47" s="44"/>
      <c r="L47" s="44"/>
      <c r="M47" s="44"/>
      <c r="N47" s="44"/>
      <c r="O47" s="44"/>
      <c r="P47" s="44"/>
      <c r="Q47" s="44"/>
      <c r="R47" s="44"/>
      <c r="S47" s="44"/>
      <c r="T47" s="44"/>
      <c r="U47" s="44"/>
      <c r="V47" t="str">
        <f t="shared" si="0"/>
        <v/>
      </c>
      <c r="AB47" t="s">
        <v>77</v>
      </c>
      <c r="AD47" s="39">
        <f>MATCH(Races_Sailed,$D56:$U56,0)</f>
        <v>4</v>
      </c>
    </row>
    <row r="48" spans="1:30">
      <c r="A48" s="79"/>
      <c r="B48" s="79"/>
      <c r="C48" s="79"/>
      <c r="D48" s="44"/>
      <c r="E48" s="44"/>
      <c r="F48" s="44"/>
      <c r="G48" s="44"/>
      <c r="H48" s="44"/>
      <c r="I48" s="44"/>
      <c r="J48" s="44"/>
      <c r="K48" s="44"/>
      <c r="L48" s="44"/>
      <c r="M48" s="44"/>
      <c r="N48" s="44"/>
      <c r="O48" s="44"/>
      <c r="P48" s="44"/>
      <c r="Q48" s="44"/>
      <c r="R48" s="44"/>
      <c r="S48" s="44"/>
      <c r="T48" s="44"/>
      <c r="U48" s="44"/>
      <c r="V48" t="str">
        <f t="shared" si="0"/>
        <v/>
      </c>
      <c r="AB48" t="s">
        <v>78</v>
      </c>
      <c r="AD48" s="39">
        <f>MATCH(Races_Sailed-1,$D56:$U56,0)</f>
        <v>3</v>
      </c>
    </row>
    <row r="49" spans="1:50">
      <c r="A49" s="79"/>
      <c r="B49" s="79"/>
      <c r="C49" s="79"/>
      <c r="D49" s="44"/>
      <c r="E49" s="44"/>
      <c r="F49" s="44"/>
      <c r="G49" s="44"/>
      <c r="H49" s="44"/>
      <c r="I49" s="44"/>
      <c r="J49" s="44"/>
      <c r="K49" s="44"/>
      <c r="L49" s="44"/>
      <c r="M49" s="44"/>
      <c r="N49" s="44"/>
      <c r="O49" s="44"/>
      <c r="P49" s="44"/>
      <c r="Q49" s="44"/>
      <c r="R49" s="44"/>
      <c r="S49" s="44"/>
      <c r="T49" s="44"/>
      <c r="U49" s="44"/>
      <c r="V49" t="str">
        <f t="shared" si="0"/>
        <v/>
      </c>
      <c r="AB49" t="s">
        <v>79</v>
      </c>
      <c r="AD49" s="58">
        <f>COUNT(E29:E53)</f>
        <v>13</v>
      </c>
    </row>
    <row r="50" spans="1:50">
      <c r="A50" s="79"/>
      <c r="B50" s="79"/>
      <c r="C50" s="79"/>
      <c r="D50" s="44"/>
      <c r="E50" s="44"/>
      <c r="F50" s="44"/>
      <c r="G50" s="44"/>
      <c r="H50" s="44"/>
      <c r="I50" s="44"/>
      <c r="J50" s="44"/>
      <c r="K50" s="44"/>
      <c r="L50" s="44"/>
      <c r="M50" s="44"/>
      <c r="N50" s="44"/>
      <c r="O50" s="44"/>
      <c r="P50" s="44"/>
      <c r="Q50" s="44"/>
      <c r="R50" s="44"/>
      <c r="S50" s="44"/>
      <c r="T50" s="44"/>
      <c r="U50" s="44"/>
      <c r="V50" t="str">
        <f t="shared" si="0"/>
        <v/>
      </c>
      <c r="AD50" s="58"/>
    </row>
    <row r="51" spans="1:50">
      <c r="A51" s="79"/>
      <c r="B51" s="79"/>
      <c r="C51" s="79"/>
      <c r="D51" s="44"/>
      <c r="E51" s="44"/>
      <c r="F51" s="44"/>
      <c r="G51" s="44"/>
      <c r="H51" s="44"/>
      <c r="I51" s="44"/>
      <c r="J51" s="44"/>
      <c r="K51" s="44"/>
      <c r="L51" s="44"/>
      <c r="M51" s="44"/>
      <c r="N51" s="44"/>
      <c r="O51" s="44"/>
      <c r="P51" s="44"/>
      <c r="Q51" s="44"/>
      <c r="R51" s="44"/>
      <c r="S51" s="44"/>
      <c r="T51" s="44"/>
      <c r="U51" s="44"/>
      <c r="V51" t="str">
        <f t="shared" si="0"/>
        <v/>
      </c>
      <c r="AD51" s="58"/>
    </row>
    <row r="52" spans="1:50">
      <c r="A52" s="79"/>
      <c r="B52" s="79"/>
      <c r="C52" s="79"/>
      <c r="D52" s="44"/>
      <c r="E52" s="44"/>
      <c r="F52" s="44"/>
      <c r="G52" s="44"/>
      <c r="H52" s="44"/>
      <c r="I52" s="44"/>
      <c r="J52" s="44"/>
      <c r="K52" s="44"/>
      <c r="L52" s="44"/>
      <c r="M52" s="44"/>
      <c r="N52" s="44"/>
      <c r="O52" s="44"/>
      <c r="P52" s="44"/>
      <c r="Q52" s="44"/>
      <c r="R52" s="44"/>
      <c r="S52" s="44"/>
      <c r="T52" s="44"/>
      <c r="U52" s="44"/>
      <c r="V52" t="str">
        <f t="shared" si="0"/>
        <v/>
      </c>
      <c r="AD52" s="58"/>
    </row>
    <row r="53" spans="1:50" ht="13.6">
      <c r="A53" s="79"/>
      <c r="B53" s="79"/>
      <c r="C53" s="79"/>
      <c r="D53" s="44"/>
      <c r="E53" s="44"/>
      <c r="F53" s="44"/>
      <c r="G53" s="44"/>
      <c r="H53" s="44"/>
      <c r="I53" s="44"/>
      <c r="J53" s="44"/>
      <c r="K53" s="44"/>
      <c r="L53" s="44"/>
      <c r="M53" s="44"/>
      <c r="N53" s="44"/>
      <c r="O53" s="44"/>
      <c r="P53" s="44"/>
      <c r="Q53" s="44"/>
      <c r="R53" s="44"/>
      <c r="S53" s="44"/>
      <c r="T53" s="44"/>
      <c r="U53" s="44"/>
      <c r="V53" t="str">
        <f t="shared" si="0"/>
        <v/>
      </c>
      <c r="W53" t="str">
        <f>IF(B53=0,"",B53)</f>
        <v/>
      </c>
      <c r="AE53" s="145" t="s">
        <v>134</v>
      </c>
    </row>
    <row r="54" spans="1:50">
      <c r="B54" s="8" t="s">
        <v>28</v>
      </c>
      <c r="S54" s="1"/>
      <c r="T54" s="1"/>
      <c r="U54" s="1"/>
      <c r="V54" s="1"/>
      <c r="W54" s="2"/>
    </row>
    <row r="55" spans="1:50">
      <c r="C55" s="8" t="s">
        <v>80</v>
      </c>
      <c r="D55" s="5">
        <f t="shared" ref="D55:U55" si="1">COUNTA(D29:D53)-COUNTIF(D29:D53,"dnc")</f>
        <v>15</v>
      </c>
      <c r="E55" s="5">
        <f t="shared" si="1"/>
        <v>15</v>
      </c>
      <c r="F55" s="5">
        <f t="shared" si="1"/>
        <v>13</v>
      </c>
      <c r="G55" s="5">
        <f t="shared" si="1"/>
        <v>13</v>
      </c>
      <c r="H55" s="5">
        <f t="shared" si="1"/>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1"/>
      <c r="W55" s="1"/>
      <c r="X55" s="1"/>
      <c r="Y55" s="1"/>
      <c r="Z55" s="1"/>
      <c r="AA55" s="1"/>
      <c r="AE55" s="29"/>
      <c r="AF55" s="32" t="s">
        <v>62</v>
      </c>
      <c r="AG55" s="33"/>
      <c r="AH55" s="33"/>
      <c r="AI55" s="33"/>
      <c r="AJ55" s="33"/>
      <c r="AK55" s="33"/>
      <c r="AL55" s="33"/>
      <c r="AM55" s="33"/>
      <c r="AN55" s="33"/>
      <c r="AO55" s="33"/>
      <c r="AP55" s="33"/>
      <c r="AQ55" s="34"/>
      <c r="AR55" s="29" t="s">
        <v>61</v>
      </c>
      <c r="AS55" s="29" t="s">
        <v>70</v>
      </c>
      <c r="AT55" s="29" t="s">
        <v>70</v>
      </c>
      <c r="AU55" s="29" t="s">
        <v>67</v>
      </c>
      <c r="AV55" s="29" t="s">
        <v>69</v>
      </c>
      <c r="AW55" s="29" t="s">
        <v>72</v>
      </c>
      <c r="AX55" s="42" t="s">
        <v>71</v>
      </c>
    </row>
    <row r="56" spans="1:50">
      <c r="B56" s="38"/>
      <c r="C56" s="38" t="s">
        <v>66</v>
      </c>
      <c r="D56" s="58">
        <f>IF(D55&gt;3,1,"")</f>
        <v>1</v>
      </c>
      <c r="E56" s="58">
        <f>IF(E55&gt;3,COUNT($D56:D56)+1,"")</f>
        <v>2</v>
      </c>
      <c r="F56" s="58">
        <f>IF(F55&gt;3,COUNT($D56:E56)+1,"")</f>
        <v>3</v>
      </c>
      <c r="G56" s="58">
        <f>IF(G55&gt;3,COUNT($D56:F56)+1,"")</f>
        <v>4</v>
      </c>
      <c r="H56" s="58" t="str">
        <f>IF(H55&gt;3,COUNT($D56:G56)+1,"")</f>
        <v/>
      </c>
      <c r="I56" s="58" t="str">
        <f>IF(I55&gt;3,COUNT($D56:H56)+1,"")</f>
        <v/>
      </c>
      <c r="J56" s="58" t="str">
        <f>IF(J55&gt;3,COUNT($D56:I56)+1,"")</f>
        <v/>
      </c>
      <c r="K56" s="58" t="str">
        <f>IF(K55&gt;3,COUNT($D56:J56)+1,"")</f>
        <v/>
      </c>
      <c r="L56" s="58" t="str">
        <f>IF(L55&gt;3,COUNT($D56:K56)+1,"")</f>
        <v/>
      </c>
      <c r="M56" s="58" t="str">
        <f>IF(M55&gt;3,COUNT($D56:L56)+1,"")</f>
        <v/>
      </c>
      <c r="N56" s="58" t="str">
        <f>IF(N55&gt;3,COUNT($D56:M56)+1,"")</f>
        <v/>
      </c>
      <c r="O56" s="58" t="str">
        <f>IF(O55&gt;3,COUNT($D56:N56)+1,"")</f>
        <v/>
      </c>
      <c r="P56" s="58" t="str">
        <f>IF(P55&gt;3,COUNT($D56:O56)+1,"")</f>
        <v/>
      </c>
      <c r="Q56" s="58" t="str">
        <f>IF(Q55&gt;3,COUNT($D56:P56)+1,"")</f>
        <v/>
      </c>
      <c r="R56" s="58" t="str">
        <f>IF(R55&gt;3,COUNT($D56:Q56)+1,"")</f>
        <v/>
      </c>
      <c r="S56" s="58" t="str">
        <f>IF(S55&gt;3,COUNT($D56:R56)+1,"")</f>
        <v/>
      </c>
      <c r="T56" s="58" t="str">
        <f>IF(T55&gt;3,COUNT($D56:S56)+1,"")</f>
        <v/>
      </c>
      <c r="U56" s="58" t="str">
        <f>IF(U55&gt;3,COUNT($D56:T56)+1,"")</f>
        <v/>
      </c>
      <c r="V56" s="1"/>
      <c r="W56" s="1"/>
      <c r="X56" s="1"/>
      <c r="Y56" s="1"/>
      <c r="Z56" s="1"/>
      <c r="AA56" s="1"/>
      <c r="AD56" s="182" t="s">
        <v>206</v>
      </c>
      <c r="AE56" s="30"/>
      <c r="AF56" s="18"/>
      <c r="AG56" s="19"/>
      <c r="AH56" s="19"/>
      <c r="AI56" s="19"/>
      <c r="AJ56" s="19"/>
      <c r="AK56" s="19"/>
      <c r="AL56" s="19"/>
      <c r="AM56" s="19"/>
      <c r="AN56" s="19"/>
      <c r="AO56" s="19"/>
      <c r="AP56" s="19"/>
      <c r="AQ56" s="19"/>
      <c r="AR56" s="30"/>
      <c r="AS56" s="30"/>
      <c r="AT56" s="30"/>
      <c r="AU56" s="30"/>
      <c r="AV56" s="30"/>
      <c r="AW56" s="30"/>
      <c r="AX56" s="41"/>
    </row>
    <row r="57" spans="1:50" ht="25" customHeight="1">
      <c r="B57" s="121" t="s">
        <v>83</v>
      </c>
      <c r="C57" s="4"/>
      <c r="D57" s="3"/>
      <c r="E57" s="3"/>
      <c r="F57" s="3"/>
      <c r="G57" s="3"/>
      <c r="H57" s="3"/>
      <c r="I57" s="3"/>
      <c r="J57" s="3"/>
      <c r="K57" s="3"/>
      <c r="L57" s="3"/>
      <c r="M57" s="3"/>
      <c r="N57" s="3"/>
      <c r="O57" s="3"/>
      <c r="P57" s="6"/>
      <c r="Q57" s="6"/>
      <c r="R57" s="6"/>
      <c r="S57" s="6"/>
      <c r="T57" s="6"/>
      <c r="U57" s="6"/>
      <c r="V57" s="1"/>
      <c r="W57" s="1" t="s">
        <v>58</v>
      </c>
      <c r="X57" s="1" t="s">
        <v>5</v>
      </c>
      <c r="Y57" s="1" t="s">
        <v>8</v>
      </c>
      <c r="Z57" s="1" t="s">
        <v>6</v>
      </c>
      <c r="AA57" s="1"/>
      <c r="AC57" s="193" t="s">
        <v>211</v>
      </c>
      <c r="AE57" s="30" t="s">
        <v>81</v>
      </c>
      <c r="AF57" s="18" t="s">
        <v>59</v>
      </c>
      <c r="AG57" s="19"/>
      <c r="AH57" s="19"/>
      <c r="AI57" s="19"/>
      <c r="AJ57" s="19"/>
      <c r="AK57" s="20"/>
      <c r="AL57" s="18" t="s">
        <v>60</v>
      </c>
      <c r="AM57" s="19"/>
      <c r="AN57" s="19"/>
      <c r="AO57" s="19"/>
      <c r="AP57" s="19"/>
      <c r="AQ57" s="19"/>
      <c r="AR57" s="30" t="s">
        <v>48</v>
      </c>
      <c r="AS57" s="30" t="s">
        <v>63</v>
      </c>
      <c r="AT57" s="30" t="s">
        <v>63</v>
      </c>
      <c r="AU57" s="30" t="s">
        <v>68</v>
      </c>
      <c r="AV57" s="30" t="s">
        <v>67</v>
      </c>
      <c r="AW57" s="30" t="s">
        <v>73</v>
      </c>
      <c r="AX57" s="41" t="s">
        <v>63</v>
      </c>
    </row>
    <row r="58" spans="1:50" s="15" customFormat="1" ht="38.75">
      <c r="A58" s="17" t="s">
        <v>75</v>
      </c>
      <c r="B58" s="15" t="s">
        <v>74</v>
      </c>
      <c r="C58" s="15" t="s">
        <v>76</v>
      </c>
      <c r="D58" s="16" t="str">
        <f t="shared" ref="D58:U58" si="2">D28</f>
        <v>Spring</v>
      </c>
      <c r="E58" s="16" t="str">
        <f t="shared" si="2"/>
        <v>Summer</v>
      </c>
      <c r="F58" s="16" t="str">
        <f t="shared" si="2"/>
        <v>Fall</v>
      </c>
      <c r="G58" s="16" t="str">
        <f t="shared" si="2"/>
        <v>Jamboree</v>
      </c>
      <c r="H58" s="16">
        <f t="shared" si="2"/>
        <v>0</v>
      </c>
      <c r="I58" s="16">
        <f t="shared" si="2"/>
        <v>0</v>
      </c>
      <c r="J58" s="16">
        <f t="shared" si="2"/>
        <v>0</v>
      </c>
      <c r="K58" s="16">
        <f t="shared" si="2"/>
        <v>0</v>
      </c>
      <c r="L58" s="16">
        <f t="shared" si="2"/>
        <v>0</v>
      </c>
      <c r="M58" s="16">
        <f t="shared" si="2"/>
        <v>0</v>
      </c>
      <c r="N58" s="16">
        <f t="shared" si="2"/>
        <v>0</v>
      </c>
      <c r="O58" s="16">
        <f t="shared" si="2"/>
        <v>0</v>
      </c>
      <c r="P58" s="16">
        <f t="shared" si="2"/>
        <v>0</v>
      </c>
      <c r="Q58" s="16">
        <f t="shared" si="2"/>
        <v>0</v>
      </c>
      <c r="R58" s="16">
        <f t="shared" si="2"/>
        <v>0</v>
      </c>
      <c r="S58" s="16">
        <f t="shared" si="2"/>
        <v>0</v>
      </c>
      <c r="T58" s="16">
        <f t="shared" si="2"/>
        <v>0</v>
      </c>
      <c r="U58" s="16">
        <f t="shared" si="2"/>
        <v>0</v>
      </c>
      <c r="V58" s="17" t="s">
        <v>7</v>
      </c>
      <c r="W58" s="17" t="s">
        <v>4</v>
      </c>
      <c r="X58" s="17" t="s">
        <v>49</v>
      </c>
      <c r="Y58" s="17" t="s">
        <v>9</v>
      </c>
      <c r="Z58" s="17" t="s">
        <v>7</v>
      </c>
      <c r="AA58" s="17" t="s">
        <v>16</v>
      </c>
      <c r="AB58" s="15" t="s">
        <v>74</v>
      </c>
      <c r="AC58" s="194" t="s">
        <v>212</v>
      </c>
      <c r="AD58" s="194" t="s">
        <v>213</v>
      </c>
      <c r="AE58" s="31" t="s">
        <v>82</v>
      </c>
      <c r="AF58" s="21" t="s">
        <v>50</v>
      </c>
      <c r="AG58" s="15" t="s">
        <v>51</v>
      </c>
      <c r="AH58" s="15" t="s">
        <v>52</v>
      </c>
      <c r="AI58" s="15" t="s">
        <v>53</v>
      </c>
      <c r="AJ58" s="15" t="s">
        <v>54</v>
      </c>
      <c r="AK58" s="22" t="s">
        <v>55</v>
      </c>
      <c r="AL58" s="21" t="s">
        <v>50</v>
      </c>
      <c r="AM58" s="15" t="s">
        <v>51</v>
      </c>
      <c r="AN58" s="15" t="s">
        <v>52</v>
      </c>
      <c r="AO58" s="15" t="s">
        <v>53</v>
      </c>
      <c r="AP58" s="15" t="s">
        <v>54</v>
      </c>
      <c r="AQ58" s="15" t="s">
        <v>55</v>
      </c>
      <c r="AR58" s="31" t="s">
        <v>56</v>
      </c>
      <c r="AS58" s="31" t="s">
        <v>64</v>
      </c>
      <c r="AT58" s="31" t="s">
        <v>65</v>
      </c>
      <c r="AU58" s="31" t="s">
        <v>4</v>
      </c>
      <c r="AV58" s="31" t="s">
        <v>4</v>
      </c>
      <c r="AW58" s="31" t="s">
        <v>69</v>
      </c>
      <c r="AX58" s="31" t="s">
        <v>65</v>
      </c>
    </row>
    <row r="59" spans="1:50">
      <c r="A59" s="49">
        <f>IF($A29=0,"",$A29)</f>
        <v>1151</v>
      </c>
      <c r="B59" s="50" t="str">
        <f>IF($B29=0,"",$B29)</f>
        <v>FKA</v>
      </c>
      <c r="C59" s="50" t="str">
        <f>IF($C29=0,"",$C29)</f>
        <v>Beckwith</v>
      </c>
      <c r="D59" s="47">
        <f t="shared" ref="D59:G84" si="3">D29</f>
        <v>14</v>
      </c>
      <c r="E59" s="47">
        <f t="shared" si="3"/>
        <v>14</v>
      </c>
      <c r="F59" s="47">
        <f t="shared" si="3"/>
        <v>23.6</v>
      </c>
      <c r="G59" s="47">
        <f t="shared" si="3"/>
        <v>0</v>
      </c>
      <c r="H59" s="47"/>
      <c r="I59" s="47"/>
      <c r="J59" s="47"/>
      <c r="K59" s="47"/>
      <c r="L59" s="47"/>
      <c r="M59" s="47"/>
      <c r="N59" s="47"/>
      <c r="O59" s="47"/>
      <c r="P59" s="47"/>
      <c r="Q59" s="47"/>
      <c r="R59" s="47"/>
      <c r="S59" s="47"/>
      <c r="T59" s="47"/>
      <c r="U59" s="47"/>
      <c r="V59" s="47"/>
      <c r="W59" s="47">
        <f>IF(SUM(D59:U59)&gt;0,SUM(D59:U59),"")</f>
        <v>51.6</v>
      </c>
      <c r="X59" s="47">
        <f t="shared" ref="X59:X84" si="4">IF(Throwouts&gt;0,LARGE((D59:U59),1),0)+IF(Throwouts&gt;1,LARGE((D59:U59),2),0)+IF(Throwouts&gt;2,LARGE((D59:U59),2),0)+IF(Throwouts&gt;3,LARGE((D59:U59),3),0)</f>
        <v>0</v>
      </c>
      <c r="Y59" s="47">
        <f>IF(W59="",0,W59-X59)</f>
        <v>51.6</v>
      </c>
      <c r="Z59" s="48">
        <f>IF(Y59,Y59+AC59,0)</f>
        <v>51.6</v>
      </c>
      <c r="AA59" s="49">
        <f>IF(RANK(Z59,Z$59:Z$83,1)=1,"",RANK(Z59,Z$59:Z$83,1)-COUNTA(Z$59:Z$83)+ScoredBoats)</f>
        <v>1</v>
      </c>
      <c r="AB59" s="50" t="str">
        <f>IF($B29=0,"",$B29)</f>
        <v>FKA</v>
      </c>
      <c r="AC59" s="190"/>
      <c r="AD59" s="85"/>
      <c r="AE59" s="37">
        <f t="shared" ref="AE59:AE84" si="5">IF(AD59,AD59,IF(AA91="",0,MATCH(AA91,AA$59:AA$83,0)))</f>
        <v>1</v>
      </c>
      <c r="AF59" s="23">
        <f>IF($D29="dnc",$D$55+1,0)+IF($E29="dnc",$E$55+1,0)+IF($F29="dnc",$F$55+1,0)</f>
        <v>0</v>
      </c>
      <c r="AG59" s="24">
        <f>IF($G29="dnc",$G$55+1,0)+IF($H29="dnc",$H$55+1,0)+IF($I29="dnc",$I$55+1,0)</f>
        <v>0</v>
      </c>
      <c r="AH59" s="24">
        <f>IF($J29="dnc",$J$55+1,0)+IF($K29="dnc",$K$55+1,0)+IF($L29="dnc",$L$55+1,0)</f>
        <v>0</v>
      </c>
      <c r="AI59" s="24">
        <f>IF($M29="dnc",$M$55+1,0)+IF($N29="dnc",$N$55+1,0)+IF($O29="dnc",$O$55+1,0)</f>
        <v>0</v>
      </c>
      <c r="AJ59" s="24">
        <f>IF($P29="dnc",$P$55+1,0)+IF($Q29="dnc",$Q$55+1,0)+IF($R29="dnc",$R$55+1,0)</f>
        <v>0</v>
      </c>
      <c r="AK59" s="25">
        <f>IF($S29="dnc",$S$55+1,0)+IF($T29="dnc",$T$55+1,0)+IF($U29="dnc",$U$55+1,0)</f>
        <v>0</v>
      </c>
      <c r="AL59" s="23">
        <f>COUNTIF(D29:F29,"dnc")</f>
        <v>0</v>
      </c>
      <c r="AM59" s="24">
        <f>COUNTIF(G29:I29,"dnc")</f>
        <v>0</v>
      </c>
      <c r="AN59" s="24">
        <f>COUNTIF(J29:L29,"dnc")</f>
        <v>0</v>
      </c>
      <c r="AO59" s="24">
        <f>COUNTIF(M29:O29,"dnc")</f>
        <v>0</v>
      </c>
      <c r="AP59" s="24">
        <f>COUNTIF(P29:R29,"dnc")</f>
        <v>0</v>
      </c>
      <c r="AQ59" s="24">
        <f>COUNTIF(S29:U29,"dnc")</f>
        <v>0</v>
      </c>
      <c r="AR59" s="35">
        <f t="shared" ref="AR59:AR84" si="6">IF(SUM(AF59:AK59)&gt;0,MATCH(MAX(AF59:AK59),AF59:AK59,0),0)</f>
        <v>0</v>
      </c>
      <c r="AS59" s="40">
        <f t="shared" ref="AS59:AS84" si="7">IF(W59&gt;0,((((((((((((((((COUNTIF(D59:U59,1))*10+COUNTIF(D59:U59,2))*10+COUNTIF(D59:U59,3))*10+COUNTIF(D59:U59,4))*10+COUNTIF(D59:U59,5))*10+COUNTIF(D59:U59,6))*10+COUNTIF(D59:U59,7))*10+COUNTIF(D59:U59,8))*10+COUNTIF(D59:U59,9))*10+COUNTIF(D59:U59,10))*10+COUNTIF(D59:U59,11))*10+COUNTIF(D59:U59,12))*10+COUNTIF(D59:U59,13))*10+COUNTIF(D59:U59,14))*10+COUNTIF(D59:U59,15))*10+COUNTIF(D59:U59,16))*10+COUNTIF(D59:U59,17),0)</f>
        <v>2000</v>
      </c>
      <c r="AT59" s="37">
        <f t="shared" ref="AT59:AT80" si="8">IF($Y59=0,0,(RANK($AS59,$AS$59:$AS$84,0)))</f>
        <v>2</v>
      </c>
      <c r="AU59" s="45">
        <f t="shared" ref="AU59:AU84" si="9">IF(INDEX($D59:$U59,LastRaceIndex)="bye",$Y59/(Races_Sailed-Throwouts),INDEX($D59:$U59,LastRaceIndex))</f>
        <v>0</v>
      </c>
      <c r="AV59" s="45">
        <f t="shared" ref="AV59:AV84" si="10">IF(INDEX($D59:$U59,NextLastIndex)="bye",$Y59/(Races_Sailed-Throwouts),INDEX($D59:$U59,NextLastIndex))</f>
        <v>23.6</v>
      </c>
      <c r="AW59" s="46">
        <v>0</v>
      </c>
      <c r="AX59" s="37">
        <v>0</v>
      </c>
    </row>
    <row r="60" spans="1:50">
      <c r="A60" s="49">
        <f t="shared" ref="A60:A83" si="11">IF($A30=0,"",$A30)</f>
        <v>1153</v>
      </c>
      <c r="B60" s="50" t="str">
        <f t="shared" ref="B60:B83" si="12">IF($B30=0,"",$B30)</f>
        <v>Gostosa</v>
      </c>
      <c r="C60" s="50" t="str">
        <f t="shared" ref="C60:C83" si="13">IF($C30=0,"",$C30)</f>
        <v>Hayes/Kirchhoff</v>
      </c>
      <c r="D60" s="47">
        <f t="shared" si="3"/>
        <v>24</v>
      </c>
      <c r="E60" s="47">
        <f t="shared" si="3"/>
        <v>24</v>
      </c>
      <c r="F60" s="47">
        <f t="shared" si="3"/>
        <v>31.5</v>
      </c>
      <c r="G60" s="47">
        <f t="shared" si="3"/>
        <v>0</v>
      </c>
      <c r="H60" s="47"/>
      <c r="I60" s="47"/>
      <c r="J60" s="47"/>
      <c r="K60" s="47"/>
      <c r="L60" s="47"/>
      <c r="M60" s="47"/>
      <c r="N60" s="47"/>
      <c r="O60" s="47"/>
      <c r="P60" s="47"/>
      <c r="Q60" s="47"/>
      <c r="R60" s="47"/>
      <c r="S60" s="47"/>
      <c r="T60" s="47"/>
      <c r="U60" s="47"/>
      <c r="V60" s="47"/>
      <c r="W60" s="47">
        <f t="shared" ref="W60:W83" si="14">IF(SUM(D60:U60)&gt;0,SUM(D60:U60),"")</f>
        <v>79.5</v>
      </c>
      <c r="X60" s="47">
        <f t="shared" si="4"/>
        <v>0</v>
      </c>
      <c r="Y60" s="47">
        <f t="shared" ref="Y60:Y83" si="15">IF(W60="",0,W60-X60)</f>
        <v>79.5</v>
      </c>
      <c r="Z60" s="48">
        <f t="shared" ref="Z60:Z83" si="16">IF(Y60,Y60+AC60,0)</f>
        <v>79.5</v>
      </c>
      <c r="AA60" s="49">
        <f t="shared" ref="AA60:AA83" si="17">IF(RANK(Z60,Z$59:Z$83,1)=1,"",RANK(Z60,Z$59:Z$83,1)-COUNTA(Z$59:Z$83)+ScoredBoats)</f>
        <v>4</v>
      </c>
      <c r="AB60" s="50" t="str">
        <f t="shared" ref="AB60:AB83" si="18">IF($B30=0,"",$B30)</f>
        <v>Gostosa</v>
      </c>
      <c r="AC60" s="190"/>
      <c r="AD60" s="85"/>
      <c r="AE60" s="37">
        <f t="shared" si="5"/>
        <v>4</v>
      </c>
      <c r="AF60" s="23">
        <f>IF($D30="dnc",$D$55+1,0)+IF($E30="dnc",$E$55+1,0)+IF($F30="dnc",$F$55+1,0)</f>
        <v>0</v>
      </c>
      <c r="AG60" s="24">
        <f>IF($G30="dnc",$G$55+1,0)+IF($H30="dnc",$H$55+1,0)+IF($I30="dnc",$I$55+1,0)</f>
        <v>0</v>
      </c>
      <c r="AH60" s="24">
        <f>IF($J30="dnc",$J$55+1,0)+IF($K30="dnc",$K$55+1,0)+IF($L30="dnc",$L$55+1,0)</f>
        <v>0</v>
      </c>
      <c r="AI60" s="24">
        <f>IF($M30="dnc",$M$55+1,0)+IF($N30="dnc",$N$55+1,0)+IF($O30="dnc",$O$55+1,0)</f>
        <v>0</v>
      </c>
      <c r="AJ60" s="24">
        <f>IF($P30="dnc",$P$55+1,0)+IF($Q30="dnc",$Q$55+1,0)+IF($R30="dnc",$R$55+1,0)</f>
        <v>0</v>
      </c>
      <c r="AK60" s="25">
        <f>IF($S30="dnc",$S$55+1,0)+IF($T30="dnc",$T$55+1,0)+IF($U30="dnc",$U$55+1,0)</f>
        <v>0</v>
      </c>
      <c r="AL60" s="23">
        <f>COUNTIF(D30:F30,"dnc")</f>
        <v>0</v>
      </c>
      <c r="AM60" s="24">
        <f>COUNTIF(G30:I30,"dnc")</f>
        <v>0</v>
      </c>
      <c r="AN60" s="24">
        <f>COUNTIF(J30:L30,"dnc")</f>
        <v>0</v>
      </c>
      <c r="AO60" s="24">
        <f>COUNTIF(M30:O30,"dnc")</f>
        <v>0</v>
      </c>
      <c r="AP60" s="24">
        <f>COUNTIF(P30:R30,"dnc")</f>
        <v>0</v>
      </c>
      <c r="AQ60" s="24">
        <f>COUNTIF(S30:U30,"dnc")</f>
        <v>0</v>
      </c>
      <c r="AR60" s="35">
        <f t="shared" si="6"/>
        <v>0</v>
      </c>
      <c r="AS60" s="40">
        <f t="shared" si="7"/>
        <v>0</v>
      </c>
      <c r="AT60" s="37">
        <f t="shared" si="8"/>
        <v>3</v>
      </c>
      <c r="AU60" s="45">
        <f t="shared" si="9"/>
        <v>0</v>
      </c>
      <c r="AV60" s="45">
        <f t="shared" si="10"/>
        <v>31.5</v>
      </c>
      <c r="AW60" s="46">
        <f t="shared" ref="AW60:AW71" si="19">AU60*100+AV60</f>
        <v>31.5</v>
      </c>
      <c r="AX60" s="37">
        <f t="shared" ref="AX60:AX65" si="20">IF($Y60="",0,(RANK($AW60,$AW$59:$AW$83,1))-1)</f>
        <v>3</v>
      </c>
    </row>
    <row r="61" spans="1:50">
      <c r="A61" s="49">
        <f t="shared" si="11"/>
        <v>485</v>
      </c>
      <c r="B61" s="50" t="str">
        <f t="shared" si="12"/>
        <v>Argo III</v>
      </c>
      <c r="C61" s="50" t="str">
        <f t="shared" si="13"/>
        <v>C. Nickerson</v>
      </c>
      <c r="D61" s="47">
        <f t="shared" si="3"/>
        <v>32</v>
      </c>
      <c r="E61" s="47">
        <f t="shared" si="3"/>
        <v>13.2</v>
      </c>
      <c r="F61" s="47">
        <f t="shared" si="3"/>
        <v>32</v>
      </c>
      <c r="G61" s="47">
        <f t="shared" si="3"/>
        <v>0</v>
      </c>
      <c r="H61" s="47"/>
      <c r="I61" s="47"/>
      <c r="J61" s="47"/>
      <c r="K61" s="47"/>
      <c r="L61" s="47"/>
      <c r="M61" s="47"/>
      <c r="N61" s="47"/>
      <c r="O61" s="47"/>
      <c r="P61" s="47"/>
      <c r="Q61" s="47"/>
      <c r="R61" s="47"/>
      <c r="S61" s="47"/>
      <c r="T61" s="47"/>
      <c r="U61" s="47"/>
      <c r="V61" s="47"/>
      <c r="W61" s="47">
        <f t="shared" si="14"/>
        <v>77.2</v>
      </c>
      <c r="X61" s="47">
        <f t="shared" si="4"/>
        <v>0</v>
      </c>
      <c r="Y61" s="47">
        <f t="shared" si="15"/>
        <v>77.2</v>
      </c>
      <c r="Z61" s="48">
        <f t="shared" si="16"/>
        <v>77.2</v>
      </c>
      <c r="AA61" s="49">
        <f t="shared" si="17"/>
        <v>3</v>
      </c>
      <c r="AB61" s="50" t="str">
        <f t="shared" si="18"/>
        <v>Argo III</v>
      </c>
      <c r="AC61" s="190"/>
      <c r="AD61" s="85"/>
      <c r="AE61" s="37">
        <f t="shared" si="5"/>
        <v>3</v>
      </c>
      <c r="AF61" s="23">
        <f>IF($D31="dnc",$D$55+1,0)+IF($E31="dnc",$E$55+1,0)+IF($F31="dnc",$F$55+1,0)</f>
        <v>0</v>
      </c>
      <c r="AG61" s="24">
        <f>IF($G31="dnc",$G$55+1,0)+IF($H31="dnc",$H$55+1,0)+IF($I31="dnc",$I$55+1,0)</f>
        <v>0</v>
      </c>
      <c r="AH61" s="24">
        <f>IF($J31="dnc",$J$55+1,0)+IF($K31="dnc",$K$55+1,0)+IF($L31="dnc",$L$55+1,0)</f>
        <v>0</v>
      </c>
      <c r="AI61" s="24">
        <f>IF($M31="dnc",$M$55+1,0)+IF($N31="dnc",$N$55+1,0)+IF($O31="dnc",$O$55+1,0)</f>
        <v>0</v>
      </c>
      <c r="AJ61" s="24">
        <f>IF($P31="dnc",$P$55+1,0)+IF($Q31="dnc",$Q$55+1,0)+IF($R31="dnc",$R$55+1,0)</f>
        <v>0</v>
      </c>
      <c r="AK61" s="25">
        <f>IF($S31="dnc",$S$55+1,0)+IF($T31="dnc",$T$55+1,0)+IF($U31="dnc",$U$55+1,0)</f>
        <v>0</v>
      </c>
      <c r="AL61" s="23">
        <f>COUNTIF(D31:F31,"dnc")</f>
        <v>0</v>
      </c>
      <c r="AM61" s="24">
        <f>COUNTIF(G31:I31,"dnc")</f>
        <v>0</v>
      </c>
      <c r="AN61" s="24">
        <f>COUNTIF(J31:L31,"dnc")</f>
        <v>0</v>
      </c>
      <c r="AO61" s="24">
        <f>COUNTIF(M31:O31,"dnc")</f>
        <v>0</v>
      </c>
      <c r="AP61" s="24">
        <f>COUNTIF(P31:R31,"dnc")</f>
        <v>0</v>
      </c>
      <c r="AQ61" s="24">
        <f>COUNTIF(S31:U31,"dnc")</f>
        <v>0</v>
      </c>
      <c r="AR61" s="35">
        <f>IF(SUM(AF61:AK61)&gt;0,MATCH(MAX(AF61:AK61),AF61:AK61,0),0)</f>
        <v>0</v>
      </c>
      <c r="AS61" s="40">
        <f t="shared" si="7"/>
        <v>0</v>
      </c>
      <c r="AT61" s="37">
        <f t="shared" si="8"/>
        <v>3</v>
      </c>
      <c r="AU61" s="45">
        <f t="shared" si="9"/>
        <v>0</v>
      </c>
      <c r="AV61" s="45">
        <f t="shared" si="10"/>
        <v>32</v>
      </c>
      <c r="AW61" s="46">
        <f t="shared" si="19"/>
        <v>32</v>
      </c>
      <c r="AX61" s="37">
        <f t="shared" si="20"/>
        <v>4</v>
      </c>
    </row>
    <row r="62" spans="1:50">
      <c r="A62" s="49">
        <f t="shared" si="11"/>
        <v>667</v>
      </c>
      <c r="B62" s="50" t="str">
        <f t="shared" si="12"/>
        <v>Pressure</v>
      </c>
      <c r="C62" s="50" t="str">
        <f t="shared" si="13"/>
        <v>G/W Nickerson</v>
      </c>
      <c r="D62" s="47">
        <f t="shared" si="3"/>
        <v>23</v>
      </c>
      <c r="E62" s="47">
        <f t="shared" si="3"/>
        <v>19.2</v>
      </c>
      <c r="F62" s="47">
        <f t="shared" si="3"/>
        <v>31</v>
      </c>
      <c r="G62" s="47">
        <f t="shared" si="3"/>
        <v>0</v>
      </c>
      <c r="H62" s="47"/>
      <c r="I62" s="47"/>
      <c r="J62" s="47"/>
      <c r="K62" s="47"/>
      <c r="L62" s="47"/>
      <c r="M62" s="47"/>
      <c r="N62" s="47"/>
      <c r="O62" s="47"/>
      <c r="P62" s="47"/>
      <c r="Q62" s="47"/>
      <c r="R62" s="47"/>
      <c r="S62" s="47"/>
      <c r="T62" s="47"/>
      <c r="U62" s="47"/>
      <c r="V62" s="47"/>
      <c r="W62" s="47">
        <f t="shared" si="14"/>
        <v>73.2</v>
      </c>
      <c r="X62" s="47">
        <f t="shared" si="4"/>
        <v>0</v>
      </c>
      <c r="Y62" s="47">
        <f t="shared" si="15"/>
        <v>73.2</v>
      </c>
      <c r="Z62" s="48">
        <f t="shared" si="16"/>
        <v>73.2</v>
      </c>
      <c r="AA62" s="49">
        <f t="shared" si="17"/>
        <v>2</v>
      </c>
      <c r="AB62" s="50" t="str">
        <f t="shared" si="18"/>
        <v>Pressure</v>
      </c>
      <c r="AC62" s="190"/>
      <c r="AD62" s="85"/>
      <c r="AE62" s="37">
        <f t="shared" si="5"/>
        <v>2</v>
      </c>
      <c r="AF62" s="23">
        <f>IF($D32="dnc",$D$55+1,0)+IF($E32="dnc",$E$55+1,0)+IF($F32="dnc",$F$55+1,0)</f>
        <v>0</v>
      </c>
      <c r="AG62" s="24">
        <f>IF($G32="dnc",$G$55+1,0)+IF($H32="dnc",$H$55+1,0)+IF($I32="dnc",$I$55+1,0)</f>
        <v>0</v>
      </c>
      <c r="AH62" s="24">
        <f>IF($J32="dnc",$J$55+1,0)+IF($K32="dnc",$K$55+1,0)+IF($L32="dnc",$L$55+1,0)</f>
        <v>0</v>
      </c>
      <c r="AI62" s="24">
        <f>IF($M32="dnc",$M$55+1,0)+IF($N32="dnc",$N$55+1,0)+IF($O32="dnc",$O$55+1,0)</f>
        <v>0</v>
      </c>
      <c r="AJ62" s="24">
        <f>IF($P32="dnc",$P$55+1,0)+IF($Q32="dnc",$Q$55+1,0)+IF($R32="dnc",$R$55+1,0)</f>
        <v>0</v>
      </c>
      <c r="AK62" s="25">
        <f>IF($S32="dnc",$S$55+1,0)+IF($T32="dnc",$T$55+1,0)+IF($U32="dnc",$U$55+1,0)</f>
        <v>0</v>
      </c>
      <c r="AL62" s="23">
        <f>COUNTIF(D32:F32,"dnc")</f>
        <v>0</v>
      </c>
      <c r="AM62" s="24">
        <f>COUNTIF(G32:I32,"dnc")</f>
        <v>0</v>
      </c>
      <c r="AN62" s="24">
        <f>COUNTIF(J32:L32,"dnc")</f>
        <v>0</v>
      </c>
      <c r="AO62" s="24">
        <f>COUNTIF(M32:O32,"dnc")</f>
        <v>0</v>
      </c>
      <c r="AP62" s="24">
        <f>COUNTIF(P32:R32,"dnc")</f>
        <v>0</v>
      </c>
      <c r="AQ62" s="24">
        <f>COUNTIF(S32:U32,"dnc")</f>
        <v>0</v>
      </c>
      <c r="AR62" s="35">
        <f t="shared" si="6"/>
        <v>0</v>
      </c>
      <c r="AS62" s="40">
        <f t="shared" si="7"/>
        <v>0</v>
      </c>
      <c r="AT62" s="37">
        <f t="shared" si="8"/>
        <v>3</v>
      </c>
      <c r="AU62" s="45">
        <f t="shared" si="9"/>
        <v>0</v>
      </c>
      <c r="AV62" s="45">
        <f t="shared" si="10"/>
        <v>31</v>
      </c>
      <c r="AW62" s="46">
        <f t="shared" si="19"/>
        <v>31</v>
      </c>
      <c r="AX62" s="37">
        <f t="shared" si="20"/>
        <v>2</v>
      </c>
    </row>
    <row r="63" spans="1:50">
      <c r="A63" s="49">
        <f>IF($A33=0,"",$A33)</f>
        <v>1325</v>
      </c>
      <c r="B63" s="50" t="str">
        <f>IF($B33=0,"",$B33)</f>
        <v>Bad Dog</v>
      </c>
      <c r="C63" s="50" t="str">
        <f>IF($C33=0,"",$C33)</f>
        <v>Morrison</v>
      </c>
      <c r="D63" s="47">
        <f t="shared" si="3"/>
        <v>80</v>
      </c>
      <c r="E63" s="47">
        <f t="shared" si="3"/>
        <v>60</v>
      </c>
      <c r="F63" s="47">
        <f t="shared" si="3"/>
        <v>96.4</v>
      </c>
      <c r="G63" s="47">
        <f t="shared" si="3"/>
        <v>0</v>
      </c>
      <c r="H63" s="47"/>
      <c r="I63" s="47"/>
      <c r="J63" s="47"/>
      <c r="K63" s="47"/>
      <c r="L63" s="47"/>
      <c r="M63" s="47"/>
      <c r="N63" s="47"/>
      <c r="O63" s="47"/>
      <c r="P63" s="47"/>
      <c r="Q63" s="47"/>
      <c r="R63" s="47"/>
      <c r="S63" s="47"/>
      <c r="T63" s="47"/>
      <c r="U63" s="47"/>
      <c r="V63" s="47"/>
      <c r="W63" s="47">
        <f t="shared" si="14"/>
        <v>236.4</v>
      </c>
      <c r="X63" s="47">
        <f t="shared" si="4"/>
        <v>0</v>
      </c>
      <c r="Y63" s="47">
        <f t="shared" si="15"/>
        <v>236.4</v>
      </c>
      <c r="Z63" s="48">
        <f t="shared" si="16"/>
        <v>236.4</v>
      </c>
      <c r="AA63" s="49">
        <f t="shared" si="17"/>
        <v>13</v>
      </c>
      <c r="AB63" s="50" t="str">
        <f>IF($B33=0,"",$B33)</f>
        <v>Bad Dog</v>
      </c>
      <c r="AC63" s="190"/>
      <c r="AD63" s="85"/>
      <c r="AE63" s="37">
        <f t="shared" si="5"/>
        <v>6</v>
      </c>
      <c r="AF63" s="23">
        <f>IF($D33="dnc",$D$55+1,0)+IF($E33="dnc",$E$55+1,0)+IF($F33="dnc",$F$55+1,0)</f>
        <v>0</v>
      </c>
      <c r="AG63" s="24">
        <f>IF($G33="dnc",$G$55+1,0)+IF($H33="dnc",$H$55+1,0)+IF($I33="dnc",$I$55+1,0)</f>
        <v>0</v>
      </c>
      <c r="AH63" s="24">
        <f>IF($J33="dnc",$J$55+1,0)+IF($K33="dnc",$K$55+1,0)+IF($L33="dnc",$L$55+1,0)</f>
        <v>0</v>
      </c>
      <c r="AI63" s="24">
        <f>IF($M33="dnc",$M$55+1,0)+IF($N33="dnc",$N$55+1,0)+IF($O33="dnc",$O$55+1,0)</f>
        <v>0</v>
      </c>
      <c r="AJ63" s="24">
        <f>IF($P33="dnc",$P$55+1,0)+IF($Q33="dnc",$Q$55+1,0)+IF($R33="dnc",$R$55+1,0)</f>
        <v>0</v>
      </c>
      <c r="AK63" s="25">
        <f>IF($S33="dnc",$S$55+1,0)+IF($T33="dnc",$T$55+1,0)+IF($U33="dnc",$U$55+1,0)</f>
        <v>0</v>
      </c>
      <c r="AL63" s="23">
        <f>COUNTIF(D33:F33,"dnc")</f>
        <v>0</v>
      </c>
      <c r="AM63" s="24">
        <f>COUNTIF(G33:I33,"dnc")</f>
        <v>0</v>
      </c>
      <c r="AN63" s="24">
        <f>COUNTIF(J33:L33,"dnc")</f>
        <v>0</v>
      </c>
      <c r="AO63" s="24">
        <f>COUNTIF(M33:O33,"dnc")</f>
        <v>0</v>
      </c>
      <c r="AP63" s="24">
        <f>COUNTIF(P33:R33,"dnc")</f>
        <v>0</v>
      </c>
      <c r="AQ63" s="24">
        <f>COUNTIF(S33:U33,"dnc")</f>
        <v>0</v>
      </c>
      <c r="AR63" s="35">
        <f>IF(SUM(AF63:AK63)&gt;0,MATCH(MAX(AF63:AK63),AF63:AK63,0),0)</f>
        <v>0</v>
      </c>
      <c r="AS63" s="40">
        <f t="shared" si="7"/>
        <v>0</v>
      </c>
      <c r="AT63" s="37">
        <f t="shared" si="8"/>
        <v>3</v>
      </c>
      <c r="AU63" s="45">
        <f t="shared" si="9"/>
        <v>0</v>
      </c>
      <c r="AV63" s="45">
        <f t="shared" si="10"/>
        <v>96.4</v>
      </c>
      <c r="AW63" s="46">
        <f t="shared" si="19"/>
        <v>96.4</v>
      </c>
      <c r="AX63" s="37">
        <f t="shared" si="20"/>
        <v>12</v>
      </c>
    </row>
    <row r="64" spans="1:50">
      <c r="A64" s="49">
        <f t="shared" si="11"/>
        <v>584</v>
      </c>
      <c r="B64" s="50" t="str">
        <f t="shared" si="12"/>
        <v>He's Baaack!</v>
      </c>
      <c r="C64" s="50" t="str">
        <f t="shared" si="13"/>
        <v>Knowles</v>
      </c>
      <c r="D64" s="47">
        <f t="shared" si="3"/>
        <v>22.7</v>
      </c>
      <c r="E64" s="47">
        <f t="shared" si="3"/>
        <v>25.2</v>
      </c>
      <c r="F64" s="47">
        <f t="shared" si="3"/>
        <v>36</v>
      </c>
      <c r="G64" s="47">
        <f t="shared" si="3"/>
        <v>0</v>
      </c>
      <c r="H64" s="47"/>
      <c r="I64" s="47"/>
      <c r="J64" s="47"/>
      <c r="K64" s="47"/>
      <c r="L64" s="47"/>
      <c r="M64" s="47"/>
      <c r="N64" s="47"/>
      <c r="O64" s="47"/>
      <c r="P64" s="47"/>
      <c r="Q64" s="47"/>
      <c r="R64" s="47"/>
      <c r="S64" s="47"/>
      <c r="T64" s="47"/>
      <c r="U64" s="47"/>
      <c r="V64" s="47"/>
      <c r="W64" s="47">
        <f t="shared" si="14"/>
        <v>83.9</v>
      </c>
      <c r="X64" s="47">
        <f t="shared" si="4"/>
        <v>0</v>
      </c>
      <c r="Y64" s="47">
        <f t="shared" si="15"/>
        <v>83.9</v>
      </c>
      <c r="Z64" s="48">
        <f t="shared" si="16"/>
        <v>83.9</v>
      </c>
      <c r="AA64" s="49">
        <f t="shared" si="17"/>
        <v>5</v>
      </c>
      <c r="AB64" s="50" t="str">
        <f t="shared" si="18"/>
        <v>He's Baaack!</v>
      </c>
      <c r="AC64" s="190"/>
      <c r="AD64" s="85"/>
      <c r="AE64" s="37">
        <f t="shared" si="5"/>
        <v>10</v>
      </c>
      <c r="AF64" s="23">
        <f>IF($D32="dnc",$D$55+1,0)+IF($E32="dnc",$E$55+1,0)+IF($F32="dnc",$F$55+1,0)</f>
        <v>0</v>
      </c>
      <c r="AG64" s="24">
        <f>IF($G32="dnc",$G$55+1,0)+IF($H32="dnc",$H$55+1,0)+IF($I32="dnc",$I$55+1,0)</f>
        <v>0</v>
      </c>
      <c r="AH64" s="24">
        <f>IF($J32="dnc",$J$55+1,0)+IF($K32="dnc",$K$55+1,0)+IF($L32="dnc",$L$55+1,0)</f>
        <v>0</v>
      </c>
      <c r="AI64" s="24">
        <f>IF($M32="dnc",$M$55+1,0)+IF($N32="dnc",$N$55+1,0)+IF($O32="dnc",$O$55+1,0)</f>
        <v>0</v>
      </c>
      <c r="AJ64" s="24">
        <f>IF($P32="dnc",$P$55+1,0)+IF($Q32="dnc",$Q$55+1,0)+IF($R32="dnc",$R$55+1,0)</f>
        <v>0</v>
      </c>
      <c r="AK64" s="25">
        <f>IF($S32="dnc",$S$55+1,0)+IF($T32="dnc",$T$55+1,0)+IF($U32="dnc",$U$55+1,0)</f>
        <v>0</v>
      </c>
      <c r="AL64" s="23">
        <f>COUNTIF(D32:F32,"dnc")</f>
        <v>0</v>
      </c>
      <c r="AM64" s="24">
        <f>COUNTIF(G32:I32,"dnc")</f>
        <v>0</v>
      </c>
      <c r="AN64" s="24">
        <f>COUNTIF(J32:L32,"dnc")</f>
        <v>0</v>
      </c>
      <c r="AO64" s="24">
        <f>COUNTIF(M32:O32,"dnc")</f>
        <v>0</v>
      </c>
      <c r="AP64" s="24">
        <f>COUNTIF(P32:R32,"dnc")</f>
        <v>0</v>
      </c>
      <c r="AQ64" s="24">
        <f>COUNTIF(S32:U32,"dnc")</f>
        <v>0</v>
      </c>
      <c r="AR64" s="35">
        <f t="shared" si="6"/>
        <v>0</v>
      </c>
      <c r="AS64" s="40">
        <f t="shared" si="7"/>
        <v>0</v>
      </c>
      <c r="AT64" s="37">
        <f t="shared" si="8"/>
        <v>3</v>
      </c>
      <c r="AU64" s="45">
        <f t="shared" si="9"/>
        <v>0</v>
      </c>
      <c r="AV64" s="45">
        <f t="shared" si="10"/>
        <v>36</v>
      </c>
      <c r="AW64" s="46">
        <f t="shared" si="19"/>
        <v>36</v>
      </c>
      <c r="AX64" s="37">
        <f t="shared" si="20"/>
        <v>5</v>
      </c>
    </row>
    <row r="65" spans="1:50">
      <c r="A65" s="49">
        <f t="shared" si="11"/>
        <v>175</v>
      </c>
      <c r="B65" s="50" t="str">
        <f t="shared" si="12"/>
        <v>Over the Edge</v>
      </c>
      <c r="C65" s="50" t="str">
        <f t="shared" si="13"/>
        <v>Scott</v>
      </c>
      <c r="D65" s="47">
        <f t="shared" si="3"/>
        <v>65.3</v>
      </c>
      <c r="E65" s="47">
        <f t="shared" si="3"/>
        <v>48</v>
      </c>
      <c r="F65" s="47">
        <f t="shared" si="3"/>
        <v>81</v>
      </c>
      <c r="G65" s="47">
        <f t="shared" si="3"/>
        <v>0</v>
      </c>
      <c r="H65" s="47"/>
      <c r="I65" s="47"/>
      <c r="J65" s="47"/>
      <c r="K65" s="47"/>
      <c r="L65" s="47"/>
      <c r="M65" s="47"/>
      <c r="N65" s="47"/>
      <c r="O65" s="47"/>
      <c r="P65" s="47"/>
      <c r="Q65" s="47"/>
      <c r="R65" s="47"/>
      <c r="S65" s="47"/>
      <c r="T65" s="47"/>
      <c r="U65" s="47"/>
      <c r="V65" s="47"/>
      <c r="W65" s="47">
        <f t="shared" si="14"/>
        <v>194.3</v>
      </c>
      <c r="X65" s="47">
        <f t="shared" si="4"/>
        <v>0</v>
      </c>
      <c r="Y65" s="47">
        <f t="shared" si="15"/>
        <v>194.3</v>
      </c>
      <c r="Z65" s="48">
        <f t="shared" si="16"/>
        <v>194.3</v>
      </c>
      <c r="AA65" s="49">
        <f t="shared" si="17"/>
        <v>11</v>
      </c>
      <c r="AB65" s="50" t="str">
        <f t="shared" si="18"/>
        <v>Over the Edge</v>
      </c>
      <c r="AC65" s="190"/>
      <c r="AD65" s="85"/>
      <c r="AE65" s="37">
        <f t="shared" si="5"/>
        <v>13</v>
      </c>
      <c r="AF65" s="23">
        <f>IF($D33="dnc",$D$55+1,0)+IF($E33="dnc",$E$55+1,0)+IF($F33="dnc",$F$55+1,0)</f>
        <v>0</v>
      </c>
      <c r="AG65" s="24">
        <f>IF($G33="dnc",$G$55+1,0)+IF($H33="dnc",$H$55+1,0)+IF($I33="dnc",$I$55+1,0)</f>
        <v>0</v>
      </c>
      <c r="AH65" s="24">
        <f>IF($J33="dnc",$J$55+1,0)+IF($K33="dnc",$K$55+1,0)+IF($L33="dnc",$L$55+1,0)</f>
        <v>0</v>
      </c>
      <c r="AI65" s="24">
        <f>IF($M33="dnc",$M$55+1,0)+IF($N33="dnc",$N$55+1,0)+IF($O33="dnc",$O$55+1,0)</f>
        <v>0</v>
      </c>
      <c r="AJ65" s="24">
        <f>IF($P33="dnc",$P$55+1,0)+IF($Q33="dnc",$Q$55+1,0)+IF($R33="dnc",$R$55+1,0)</f>
        <v>0</v>
      </c>
      <c r="AK65" s="25">
        <f>IF($S33="dnc",$S$55+1,0)+IF($T33="dnc",$T$55+1,0)+IF($U33="dnc",$U$55+1,0)</f>
        <v>0</v>
      </c>
      <c r="AL65" s="23">
        <f>COUNTIF(D33:F33,"dnc")</f>
        <v>0</v>
      </c>
      <c r="AM65" s="24">
        <f>COUNTIF(G33:I33,"dnc")</f>
        <v>0</v>
      </c>
      <c r="AN65" s="24">
        <f>COUNTIF(J33:L33,"dnc")</f>
        <v>0</v>
      </c>
      <c r="AO65" s="24">
        <f>COUNTIF(M33:O33,"dnc")</f>
        <v>0</v>
      </c>
      <c r="AP65" s="24">
        <f>COUNTIF(P33:R33,"dnc")</f>
        <v>0</v>
      </c>
      <c r="AQ65" s="24">
        <f>COUNTIF(S33:U33,"dnc")</f>
        <v>0</v>
      </c>
      <c r="AR65" s="35">
        <f t="shared" si="6"/>
        <v>0</v>
      </c>
      <c r="AS65" s="40">
        <f t="shared" si="7"/>
        <v>0</v>
      </c>
      <c r="AT65" s="37">
        <f t="shared" si="8"/>
        <v>3</v>
      </c>
      <c r="AU65" s="45">
        <f t="shared" si="9"/>
        <v>0</v>
      </c>
      <c r="AV65" s="45">
        <f t="shared" si="10"/>
        <v>81</v>
      </c>
      <c r="AW65" s="46">
        <f t="shared" si="19"/>
        <v>81</v>
      </c>
      <c r="AX65" s="37">
        <f t="shared" si="20"/>
        <v>11</v>
      </c>
    </row>
    <row r="66" spans="1:50">
      <c r="A66" s="49">
        <f t="shared" si="11"/>
        <v>249</v>
      </c>
      <c r="B66" s="50" t="str">
        <f t="shared" si="12"/>
        <v>Dolce</v>
      </c>
      <c r="C66" s="50" t="str">
        <f t="shared" si="13"/>
        <v>Sonn</v>
      </c>
      <c r="D66" s="47">
        <f t="shared" si="3"/>
        <v>69.3</v>
      </c>
      <c r="E66" s="47">
        <f t="shared" si="3"/>
        <v>53</v>
      </c>
      <c r="F66" s="47">
        <f t="shared" si="3"/>
        <v>79.7</v>
      </c>
      <c r="G66" s="47">
        <f t="shared" si="3"/>
        <v>0</v>
      </c>
      <c r="H66" s="47"/>
      <c r="I66" s="47"/>
      <c r="J66" s="47"/>
      <c r="K66" s="47"/>
      <c r="L66" s="47"/>
      <c r="M66" s="47"/>
      <c r="N66" s="47"/>
      <c r="O66" s="47"/>
      <c r="P66" s="47"/>
      <c r="Q66" s="47"/>
      <c r="R66" s="47"/>
      <c r="S66" s="47"/>
      <c r="T66" s="47"/>
      <c r="U66" s="47"/>
      <c r="V66" s="47"/>
      <c r="W66" s="47">
        <f t="shared" si="14"/>
        <v>202</v>
      </c>
      <c r="X66" s="47">
        <f t="shared" si="4"/>
        <v>0</v>
      </c>
      <c r="Y66" s="47">
        <f t="shared" si="15"/>
        <v>202</v>
      </c>
      <c r="Z66" s="48">
        <f t="shared" si="16"/>
        <v>202</v>
      </c>
      <c r="AA66" s="49">
        <f t="shared" si="17"/>
        <v>12</v>
      </c>
      <c r="AB66" s="50" t="str">
        <f t="shared" si="18"/>
        <v>Dolce</v>
      </c>
      <c r="AC66" s="190"/>
      <c r="AD66" s="85"/>
      <c r="AE66" s="37">
        <f t="shared" si="5"/>
        <v>11</v>
      </c>
      <c r="AF66" s="23">
        <f>IF($D34="dnc",$D$55+1,0)+IF($E34="dnc",$E$55+1,0)+IF($F34="dnc",$F$55+1,0)</f>
        <v>0</v>
      </c>
      <c r="AG66" s="24">
        <f>IF($G34="dnc",$G$55+1,0)+IF($H34="dnc",$H$55+1,0)+IF($I34="dnc",$I$55+1,0)</f>
        <v>0</v>
      </c>
      <c r="AH66" s="24">
        <f>IF($J34="dnc",$J$55+1,0)+IF($K34="dnc",$K$55+1,0)+IF($L34="dnc",$L$55+1,0)</f>
        <v>0</v>
      </c>
      <c r="AI66" s="24">
        <f>IF($M34="dnc",$M$55+1,0)+IF($N34="dnc",$N$55+1,0)+IF($O34="dnc",$O$55+1,0)</f>
        <v>0</v>
      </c>
      <c r="AJ66" s="24">
        <f>IF($P34="dnc",$P$55+1,0)+IF($Q34="dnc",$Q$55+1,0)+IF($R34="dnc",$R$55+1,0)</f>
        <v>0</v>
      </c>
      <c r="AK66" s="25">
        <f>IF($S34="dnc",$S$55+1,0)+IF($T34="dnc",$T$55+1,0)+IF($U34="dnc",$U$55+1,0)</f>
        <v>0</v>
      </c>
      <c r="AL66" s="23">
        <f>COUNTIF(D34:F34,"dnc")</f>
        <v>0</v>
      </c>
      <c r="AM66" s="24">
        <f>COUNTIF(G34:I34,"dnc")</f>
        <v>0</v>
      </c>
      <c r="AN66" s="24">
        <f>COUNTIF(J34:L34,"dnc")</f>
        <v>0</v>
      </c>
      <c r="AO66" s="24">
        <f>COUNTIF(M34:O34,"dnc")</f>
        <v>0</v>
      </c>
      <c r="AP66" s="24">
        <f>COUNTIF(P34:R34,"dnc")</f>
        <v>0</v>
      </c>
      <c r="AQ66" s="24">
        <f>COUNTIF(S34:U34,"dnc")</f>
        <v>0</v>
      </c>
      <c r="AR66" s="35">
        <f t="shared" si="6"/>
        <v>0</v>
      </c>
      <c r="AS66" s="40">
        <f t="shared" si="7"/>
        <v>0</v>
      </c>
      <c r="AT66" s="37">
        <f t="shared" si="8"/>
        <v>3</v>
      </c>
      <c r="AU66" s="45">
        <f t="shared" si="9"/>
        <v>0</v>
      </c>
      <c r="AV66" s="45">
        <f t="shared" si="10"/>
        <v>79.7</v>
      </c>
      <c r="AW66" s="46">
        <f t="shared" si="19"/>
        <v>79.7</v>
      </c>
      <c r="AX66" s="37">
        <f>RANK($AW66,$AW$59:$AW$83,1)</f>
        <v>11</v>
      </c>
    </row>
    <row r="67" spans="1:50">
      <c r="A67" s="49">
        <f t="shared" si="11"/>
        <v>676</v>
      </c>
      <c r="B67" s="50" t="str">
        <f t="shared" si="12"/>
        <v>Paradox</v>
      </c>
      <c r="C67" s="50" t="str">
        <f t="shared" si="13"/>
        <v>Stowe</v>
      </c>
      <c r="D67" s="47">
        <f t="shared" si="3"/>
        <v>49.6</v>
      </c>
      <c r="E67" s="47">
        <f t="shared" si="3"/>
        <v>45.6</v>
      </c>
      <c r="F67" s="47">
        <f t="shared" si="3"/>
        <v>65.599999999999994</v>
      </c>
      <c r="G67" s="47">
        <f t="shared" si="3"/>
        <v>0</v>
      </c>
      <c r="H67" s="47"/>
      <c r="I67" s="47"/>
      <c r="J67" s="47"/>
      <c r="K67" s="47"/>
      <c r="L67" s="47"/>
      <c r="M67" s="47"/>
      <c r="N67" s="47"/>
      <c r="O67" s="47"/>
      <c r="P67" s="47"/>
      <c r="Q67" s="47"/>
      <c r="R67" s="47"/>
      <c r="S67" s="47"/>
      <c r="T67" s="47"/>
      <c r="U67" s="47"/>
      <c r="V67" s="47"/>
      <c r="W67" s="47">
        <f t="shared" si="14"/>
        <v>160.80000000000001</v>
      </c>
      <c r="X67" s="47">
        <f t="shared" si="4"/>
        <v>0</v>
      </c>
      <c r="Y67" s="47">
        <f t="shared" si="15"/>
        <v>160.80000000000001</v>
      </c>
      <c r="Z67" s="48">
        <f t="shared" si="16"/>
        <v>160.80000000000001</v>
      </c>
      <c r="AA67" s="49">
        <f t="shared" si="17"/>
        <v>9</v>
      </c>
      <c r="AB67" s="50" t="str">
        <f t="shared" si="18"/>
        <v>Paradox</v>
      </c>
      <c r="AC67" s="190"/>
      <c r="AD67" s="85"/>
      <c r="AE67" s="37">
        <f t="shared" si="5"/>
        <v>9</v>
      </c>
      <c r="AF67" s="23">
        <f>IF($D35="dnc",$D$55+1,0)+IF($E35="dnc",$E$55+1,0)+IF($F35="dnc",$F$55+1,0)</f>
        <v>0</v>
      </c>
      <c r="AG67" s="24">
        <f>IF($G35="dnc",$G$55+1,0)+IF($H35="dnc",$H$55+1,0)+IF($I35="dnc",$I$55+1,0)</f>
        <v>0</v>
      </c>
      <c r="AH67" s="24">
        <f>IF($J35="dnc",$J$55+1,0)+IF($K35="dnc",$K$55+1,0)+IF($L35="dnc",$L$55+1,0)</f>
        <v>0</v>
      </c>
      <c r="AI67" s="24">
        <f>IF($M35="dnc",$M$55+1,0)+IF($N35="dnc",$N$55+1,0)+IF($O35="dnc",$O$55+1,0)</f>
        <v>0</v>
      </c>
      <c r="AJ67" s="24">
        <f>IF($P35="dnc",$P$55+1,0)+IF($Q35="dnc",$Q$55+1,0)+IF($R35="dnc",$R$55+1,0)</f>
        <v>0</v>
      </c>
      <c r="AK67" s="25">
        <f>IF($S35="dnc",$S$55+1,0)+IF($T35="dnc",$T$55+1,0)+IF($U35="dnc",$U$55+1,0)</f>
        <v>0</v>
      </c>
      <c r="AL67" s="23">
        <f>COUNTIF(D35:F35,"dnc")</f>
        <v>0</v>
      </c>
      <c r="AM67" s="24">
        <f>COUNTIF(G35:I35,"dnc")</f>
        <v>0</v>
      </c>
      <c r="AN67" s="24">
        <f>COUNTIF(J35:L35,"dnc")</f>
        <v>0</v>
      </c>
      <c r="AO67" s="24">
        <f>COUNTIF(M35:O35,"dnc")</f>
        <v>0</v>
      </c>
      <c r="AP67" s="24">
        <f>COUNTIF(P35:R35,"dnc")</f>
        <v>0</v>
      </c>
      <c r="AQ67" s="24">
        <f>COUNTIF(S35:U35,"dnc")</f>
        <v>0</v>
      </c>
      <c r="AR67" s="35">
        <f t="shared" si="6"/>
        <v>0</v>
      </c>
      <c r="AS67" s="40">
        <f t="shared" si="7"/>
        <v>0</v>
      </c>
      <c r="AT67" s="37">
        <f t="shared" si="8"/>
        <v>3</v>
      </c>
      <c r="AU67" s="45">
        <f t="shared" si="9"/>
        <v>0</v>
      </c>
      <c r="AV67" s="45">
        <f t="shared" si="10"/>
        <v>65.599999999999994</v>
      </c>
      <c r="AW67" s="46">
        <f t="shared" si="19"/>
        <v>65.599999999999994</v>
      </c>
      <c r="AX67" s="37">
        <f>RANK($AW67,$AW$59:$AW$83,1)</f>
        <v>8</v>
      </c>
    </row>
    <row r="68" spans="1:50">
      <c r="A68" s="49">
        <f>IF($A38=0,"",$A38)</f>
        <v>588</v>
      </c>
      <c r="B68" s="50" t="str">
        <f>IF($B38=0,"",$B38)</f>
        <v>Gallant Fox</v>
      </c>
      <c r="C68" s="50" t="str">
        <f>IF($C38=0,"",$C38)</f>
        <v>Dempsey</v>
      </c>
      <c r="D68" s="47">
        <f t="shared" si="3"/>
        <v>91</v>
      </c>
      <c r="E68" s="47">
        <f t="shared" si="3"/>
        <v>12</v>
      </c>
      <c r="F68" s="47">
        <f t="shared" si="3"/>
        <v>27</v>
      </c>
      <c r="G68" s="47">
        <f t="shared" si="3"/>
        <v>0</v>
      </c>
      <c r="H68" s="47"/>
      <c r="I68" s="47"/>
      <c r="J68" s="47"/>
      <c r="K68" s="47"/>
      <c r="L68" s="47"/>
      <c r="M68" s="47"/>
      <c r="N68" s="47"/>
      <c r="O68" s="47"/>
      <c r="P68" s="47"/>
      <c r="Q68" s="47"/>
      <c r="R68" s="47"/>
      <c r="S68" s="47"/>
      <c r="T68" s="47"/>
      <c r="U68" s="47"/>
      <c r="V68" s="47"/>
      <c r="W68" s="47">
        <f t="shared" si="14"/>
        <v>130</v>
      </c>
      <c r="X68" s="47">
        <f t="shared" si="4"/>
        <v>0</v>
      </c>
      <c r="Y68" s="47">
        <f t="shared" si="15"/>
        <v>130</v>
      </c>
      <c r="Z68" s="48">
        <f t="shared" si="16"/>
        <v>130</v>
      </c>
      <c r="AA68" s="49">
        <f t="shared" si="17"/>
        <v>6</v>
      </c>
      <c r="AB68" s="50" t="str">
        <f>IF($B38=0,"",$B38)</f>
        <v>Gallant Fox</v>
      </c>
      <c r="AC68" s="190"/>
      <c r="AD68" s="85"/>
      <c r="AE68" s="37">
        <f t="shared" si="5"/>
        <v>12</v>
      </c>
      <c r="AF68" s="23">
        <f>IF($D36="dnc",$D$55+1,0)+IF($E36="dnc",$E$55+1,0)+IF($F36="dnc",$F$55+1,0)</f>
        <v>0</v>
      </c>
      <c r="AG68" s="24">
        <f>IF($G36="dnc",$G$55+1,0)+IF($H36="dnc",$H$55+1,0)+IF($I36="dnc",$I$55+1,0)</f>
        <v>0</v>
      </c>
      <c r="AH68" s="24">
        <f>IF($J36="dnc",$J$55+1,0)+IF($K36="dnc",$K$55+1,0)+IF($L36="dnc",$L$55+1,0)</f>
        <v>0</v>
      </c>
      <c r="AI68" s="24">
        <f>IF($M36="dnc",$M$55+1,0)+IF($N36="dnc",$N$55+1,0)+IF($O36="dnc",$O$55+1,0)</f>
        <v>0</v>
      </c>
      <c r="AJ68" s="24">
        <f>IF($P36="dnc",$P$55+1,0)+IF($Q36="dnc",$Q$55+1,0)+IF($R36="dnc",$R$55+1,0)</f>
        <v>0</v>
      </c>
      <c r="AK68" s="25">
        <f>IF($S36="dnc",$S$55+1,0)+IF($T36="dnc",$T$55+1,0)+IF($U36="dnc",$U$55+1,0)</f>
        <v>0</v>
      </c>
      <c r="AL68" s="23">
        <f>COUNTIF(D36:F36,"dnc")</f>
        <v>0</v>
      </c>
      <c r="AM68" s="24">
        <f>COUNTIF(G36:I36,"dnc")</f>
        <v>0</v>
      </c>
      <c r="AN68" s="24">
        <f>COUNTIF(J36:L36,"dnc")</f>
        <v>0</v>
      </c>
      <c r="AO68" s="24">
        <f>COUNTIF(M36:O36,"dnc")</f>
        <v>0</v>
      </c>
      <c r="AP68" s="24">
        <f>COUNTIF(P36:R36,"dnc")</f>
        <v>0</v>
      </c>
      <c r="AQ68" s="24">
        <f>COUNTIF(S36:U36,"dnc")</f>
        <v>0</v>
      </c>
      <c r="AR68" s="35">
        <f t="shared" si="6"/>
        <v>0</v>
      </c>
      <c r="AS68" s="40">
        <f t="shared" si="7"/>
        <v>100000</v>
      </c>
      <c r="AT68" s="37">
        <f t="shared" si="8"/>
        <v>1</v>
      </c>
      <c r="AU68" s="45">
        <f t="shared" si="9"/>
        <v>0</v>
      </c>
      <c r="AV68" s="45">
        <f t="shared" si="10"/>
        <v>27</v>
      </c>
      <c r="AW68" s="46">
        <f t="shared" si="19"/>
        <v>27</v>
      </c>
      <c r="AX68" s="37">
        <f>RANK($AW68,$AW$59:$AW$83,1)</f>
        <v>2</v>
      </c>
    </row>
    <row r="69" spans="1:50">
      <c r="A69" s="49">
        <f t="shared" si="11"/>
        <v>591</v>
      </c>
      <c r="B69" s="50" t="str">
        <f t="shared" si="12"/>
        <v>Shamrock VI</v>
      </c>
      <c r="C69" s="50" t="str">
        <f t="shared" si="13"/>
        <v>Mullen</v>
      </c>
      <c r="D69" s="47">
        <f t="shared" si="3"/>
        <v>59</v>
      </c>
      <c r="E69" s="47">
        <f t="shared" si="3"/>
        <v>39</v>
      </c>
      <c r="F69" s="47">
        <f t="shared" si="3"/>
        <v>60</v>
      </c>
      <c r="G69" s="47">
        <f t="shared" si="3"/>
        <v>0</v>
      </c>
      <c r="H69" s="47"/>
      <c r="I69" s="47"/>
      <c r="J69" s="47"/>
      <c r="K69" s="47"/>
      <c r="L69" s="47"/>
      <c r="M69" s="47"/>
      <c r="N69" s="47"/>
      <c r="O69" s="47"/>
      <c r="P69" s="47"/>
      <c r="Q69" s="47"/>
      <c r="R69" s="47"/>
      <c r="S69" s="47"/>
      <c r="T69" s="47"/>
      <c r="U69" s="47"/>
      <c r="V69" s="47"/>
      <c r="W69" s="47">
        <f t="shared" si="14"/>
        <v>158</v>
      </c>
      <c r="X69" s="47">
        <f t="shared" si="4"/>
        <v>0</v>
      </c>
      <c r="Y69" s="47">
        <f t="shared" si="15"/>
        <v>158</v>
      </c>
      <c r="Z69" s="48">
        <f t="shared" si="16"/>
        <v>158</v>
      </c>
      <c r="AA69" s="49">
        <f t="shared" si="17"/>
        <v>8</v>
      </c>
      <c r="AB69" s="50" t="str">
        <f t="shared" si="18"/>
        <v>Shamrock VI</v>
      </c>
      <c r="AC69" s="190"/>
      <c r="AD69" s="85"/>
      <c r="AE69" s="37">
        <f t="shared" si="5"/>
        <v>7</v>
      </c>
      <c r="AF69" s="23">
        <f>IF($D39="dnc",$D$55+1,0)+IF($E39="dnc",$E$55+1,0)+IF($F39="dnc",$F$55+1,0)</f>
        <v>0</v>
      </c>
      <c r="AG69" s="24">
        <f>IF($G39="dnc",$G$55+1,0)+IF($H39="dnc",$H$55+1,0)+IF($I39="dnc",$I$55+1,0)</f>
        <v>0</v>
      </c>
      <c r="AH69" s="24">
        <f>IF($J39="dnc",$J$55+1,0)+IF($K39="dnc",$K$55+1,0)+IF($L39="dnc",$L$55+1,0)</f>
        <v>0</v>
      </c>
      <c r="AI69" s="24">
        <f>IF($M39="dnc",$M$55+1,0)+IF($N39="dnc",$N$55+1,0)+IF($O39="dnc",$O$55+1,0)</f>
        <v>0</v>
      </c>
      <c r="AJ69" s="24">
        <f>IF($P39="dnc",$P$55+1,0)+IF($Q39="dnc",$Q$55+1,0)+IF($R39="dnc",$R$55+1,0)</f>
        <v>0</v>
      </c>
      <c r="AK69" s="25">
        <f>IF($S39="dnc",$S$55+1,0)+IF($T39="dnc",$T$55+1,0)+IF($U39="dnc",$U$55+1,0)</f>
        <v>0</v>
      </c>
      <c r="AL69" s="23">
        <f>COUNTIF(D39:F39,"dnc")</f>
        <v>0</v>
      </c>
      <c r="AM69" s="24">
        <f>COUNTIF(G39:I39,"dnc")</f>
        <v>0</v>
      </c>
      <c r="AN69" s="24">
        <f>COUNTIF(J39:L39,"dnc")</f>
        <v>0</v>
      </c>
      <c r="AO69" s="24">
        <f>COUNTIF(M39:O39,"dnc")</f>
        <v>0</v>
      </c>
      <c r="AP69" s="24">
        <f>COUNTIF(P39:R39,"dnc")</f>
        <v>0</v>
      </c>
      <c r="AQ69" s="24">
        <f>COUNTIF(S39:U39,"dnc")</f>
        <v>0</v>
      </c>
      <c r="AR69" s="35">
        <f t="shared" si="6"/>
        <v>0</v>
      </c>
      <c r="AS69" s="40">
        <f t="shared" si="7"/>
        <v>0</v>
      </c>
      <c r="AT69" s="37">
        <f t="shared" si="8"/>
        <v>3</v>
      </c>
      <c r="AU69" s="45">
        <f t="shared" si="9"/>
        <v>0</v>
      </c>
      <c r="AV69" s="45">
        <f t="shared" si="10"/>
        <v>60</v>
      </c>
      <c r="AW69" s="46">
        <f t="shared" si="19"/>
        <v>60</v>
      </c>
      <c r="AX69" s="37">
        <f>RANK($AW69,$AW$59:$AW$83,1)</f>
        <v>7</v>
      </c>
    </row>
    <row r="70" spans="1:50">
      <c r="A70" s="49">
        <f t="shared" si="11"/>
        <v>484</v>
      </c>
      <c r="B70" s="50" t="str">
        <f t="shared" si="12"/>
        <v>Jolly Mon</v>
      </c>
      <c r="C70" s="50" t="str">
        <f t="shared" si="13"/>
        <v>LaVin/Rochlis</v>
      </c>
      <c r="D70" s="47">
        <f t="shared" si="3"/>
        <v>66</v>
      </c>
      <c r="E70" s="47">
        <f t="shared" si="3"/>
        <v>43</v>
      </c>
      <c r="F70" s="47">
        <f t="shared" si="3"/>
        <v>74.599999999999994</v>
      </c>
      <c r="G70" s="47">
        <f t="shared" si="3"/>
        <v>0</v>
      </c>
      <c r="H70" s="47"/>
      <c r="I70" s="47"/>
      <c r="J70" s="47"/>
      <c r="K70" s="47"/>
      <c r="L70" s="47"/>
      <c r="M70" s="47"/>
      <c r="N70" s="47"/>
      <c r="O70" s="47"/>
      <c r="P70" s="47"/>
      <c r="Q70" s="47"/>
      <c r="R70" s="47"/>
      <c r="S70" s="47"/>
      <c r="T70" s="47"/>
      <c r="U70" s="47"/>
      <c r="V70" s="47"/>
      <c r="W70" s="47">
        <f t="shared" si="14"/>
        <v>183.6</v>
      </c>
      <c r="X70" s="47">
        <f t="shared" si="4"/>
        <v>0</v>
      </c>
      <c r="Y70" s="47">
        <f t="shared" si="15"/>
        <v>183.6</v>
      </c>
      <c r="Z70" s="48">
        <f t="shared" si="16"/>
        <v>183.6</v>
      </c>
      <c r="AA70" s="49">
        <f t="shared" si="17"/>
        <v>10</v>
      </c>
      <c r="AB70" s="50" t="str">
        <f t="shared" si="18"/>
        <v>Jolly Mon</v>
      </c>
      <c r="AC70" s="190"/>
      <c r="AD70" s="85"/>
      <c r="AE70" s="37">
        <f t="shared" si="5"/>
        <v>8</v>
      </c>
      <c r="AF70" s="23">
        <f t="shared" ref="AF70:AF80" si="21">IF($D37="dnc",$D$55+1,0)+IF($E37="dnc",$E$55+1,0)+IF($F37="dnc",$F$55+1,0)</f>
        <v>0</v>
      </c>
      <c r="AG70" s="24">
        <f t="shared" ref="AG70:AG80" si="22">IF($G37="dnc",$G$55+1,0)+IF($H37="dnc",$H$55+1,0)+IF($I37="dnc",$I$55+1,0)</f>
        <v>0</v>
      </c>
      <c r="AH70" s="24">
        <f t="shared" ref="AH70:AH80" si="23">IF($J37="dnc",$J$55+1,0)+IF($K37="dnc",$K$55+1,0)+IF($L37="dnc",$L$55+1,0)</f>
        <v>0</v>
      </c>
      <c r="AI70" s="24">
        <f t="shared" ref="AI70:AI80" si="24">IF($M37="dnc",$M$55+1,0)+IF($N37="dnc",$N$55+1,0)+IF($O37="dnc",$O$55+1,0)</f>
        <v>0</v>
      </c>
      <c r="AJ70" s="24">
        <f t="shared" ref="AJ70:AJ80" si="25">IF($P37="dnc",$P$55+1,0)+IF($Q37="dnc",$Q$55+1,0)+IF($R37="dnc",$R$55+1,0)</f>
        <v>0</v>
      </c>
      <c r="AK70" s="25">
        <f t="shared" ref="AK70:AK80" si="26">IF($S37="dnc",$S$55+1,0)+IF($T37="dnc",$T$55+1,0)+IF($U37="dnc",$U$55+1,0)</f>
        <v>0</v>
      </c>
      <c r="AL70" s="23">
        <f t="shared" ref="AL70:AL80" si="27">COUNTIF(D37:F37,"dnc")</f>
        <v>0</v>
      </c>
      <c r="AM70" s="24">
        <f t="shared" ref="AM70:AM80" si="28">COUNTIF(G37:I37,"dnc")</f>
        <v>0</v>
      </c>
      <c r="AN70" s="24">
        <f t="shared" ref="AN70:AN80" si="29">COUNTIF(J37:L37,"dnc")</f>
        <v>0</v>
      </c>
      <c r="AO70" s="24">
        <f t="shared" ref="AO70:AO80" si="30">COUNTIF(M37:O37,"dnc")</f>
        <v>0</v>
      </c>
      <c r="AP70" s="24">
        <f t="shared" ref="AP70:AP80" si="31">COUNTIF(P37:R37,"dnc")</f>
        <v>0</v>
      </c>
      <c r="AQ70" s="24">
        <f t="shared" ref="AQ70:AQ80" si="32">COUNTIF(S37:U37,"dnc")</f>
        <v>0</v>
      </c>
      <c r="AR70" s="35">
        <f t="shared" si="6"/>
        <v>0</v>
      </c>
      <c r="AS70" s="40">
        <f t="shared" si="7"/>
        <v>0</v>
      </c>
      <c r="AT70" s="37">
        <f t="shared" si="8"/>
        <v>3</v>
      </c>
      <c r="AU70" s="45">
        <f t="shared" si="9"/>
        <v>0</v>
      </c>
      <c r="AV70" s="45">
        <f t="shared" si="10"/>
        <v>74.599999999999994</v>
      </c>
      <c r="AW70" s="46">
        <f t="shared" si="19"/>
        <v>74.599999999999994</v>
      </c>
      <c r="AX70" s="37">
        <f>IF($Y70="",0,(RANK($AW70,$AW$59:$AW$83,1))-1)</f>
        <v>9</v>
      </c>
    </row>
    <row r="71" spans="1:50">
      <c r="A71" s="49">
        <f t="shared" si="11"/>
        <v>82</v>
      </c>
      <c r="B71" s="50" t="str">
        <f t="shared" si="12"/>
        <v>Blues Power</v>
      </c>
      <c r="C71" s="50" t="str">
        <f t="shared" si="13"/>
        <v>Lemaire</v>
      </c>
      <c r="D71" s="47">
        <f t="shared" si="3"/>
        <v>40</v>
      </c>
      <c r="E71" s="47">
        <f t="shared" si="3"/>
        <v>22</v>
      </c>
      <c r="F71" s="47">
        <f t="shared" si="3"/>
        <v>69.400000000000006</v>
      </c>
      <c r="G71" s="47">
        <f t="shared" si="3"/>
        <v>0</v>
      </c>
      <c r="H71" s="47"/>
      <c r="I71" s="47"/>
      <c r="J71" s="47"/>
      <c r="K71" s="47"/>
      <c r="L71" s="47"/>
      <c r="M71" s="47"/>
      <c r="N71" s="47"/>
      <c r="O71" s="47"/>
      <c r="P71" s="47"/>
      <c r="Q71" s="47"/>
      <c r="R71" s="47"/>
      <c r="S71" s="47"/>
      <c r="T71" s="47"/>
      <c r="U71" s="47"/>
      <c r="V71" s="47"/>
      <c r="W71" s="47">
        <f t="shared" si="14"/>
        <v>131.4</v>
      </c>
      <c r="X71" s="47">
        <f t="shared" si="4"/>
        <v>0</v>
      </c>
      <c r="Y71" s="47">
        <f t="shared" si="15"/>
        <v>131.4</v>
      </c>
      <c r="Z71" s="48">
        <f t="shared" si="16"/>
        <v>131.4</v>
      </c>
      <c r="AA71" s="49">
        <f t="shared" si="17"/>
        <v>7</v>
      </c>
      <c r="AB71" s="50" t="str">
        <f t="shared" si="18"/>
        <v>Blues Power</v>
      </c>
      <c r="AC71" s="190"/>
      <c r="AD71" s="85"/>
      <c r="AE71" s="37">
        <f t="shared" si="5"/>
        <v>5</v>
      </c>
      <c r="AF71" s="23">
        <f t="shared" si="21"/>
        <v>0</v>
      </c>
      <c r="AG71" s="24">
        <f t="shared" si="22"/>
        <v>0</v>
      </c>
      <c r="AH71" s="24">
        <f t="shared" si="23"/>
        <v>0</v>
      </c>
      <c r="AI71" s="24">
        <f t="shared" si="24"/>
        <v>0</v>
      </c>
      <c r="AJ71" s="24">
        <f t="shared" si="25"/>
        <v>0</v>
      </c>
      <c r="AK71" s="25">
        <f t="shared" si="26"/>
        <v>0</v>
      </c>
      <c r="AL71" s="23">
        <f t="shared" si="27"/>
        <v>0</v>
      </c>
      <c r="AM71" s="24">
        <f t="shared" si="28"/>
        <v>0</v>
      </c>
      <c r="AN71" s="24">
        <f t="shared" si="29"/>
        <v>0</v>
      </c>
      <c r="AO71" s="24">
        <f t="shared" si="30"/>
        <v>0</v>
      </c>
      <c r="AP71" s="24">
        <f t="shared" si="31"/>
        <v>0</v>
      </c>
      <c r="AQ71" s="24">
        <f t="shared" si="32"/>
        <v>0</v>
      </c>
      <c r="AR71" s="35">
        <f t="shared" si="6"/>
        <v>0</v>
      </c>
      <c r="AS71" s="40">
        <f t="shared" si="7"/>
        <v>0</v>
      </c>
      <c r="AT71" s="37">
        <f t="shared" si="8"/>
        <v>3</v>
      </c>
      <c r="AU71" s="45">
        <f t="shared" si="9"/>
        <v>0</v>
      </c>
      <c r="AV71" s="45">
        <f t="shared" si="10"/>
        <v>69.400000000000006</v>
      </c>
      <c r="AW71" s="46">
        <f t="shared" si="19"/>
        <v>69.400000000000006</v>
      </c>
      <c r="AX71" s="37"/>
    </row>
    <row r="72" spans="1:50">
      <c r="A72" s="49" t="str">
        <f t="shared" si="11"/>
        <v/>
      </c>
      <c r="B72" s="50" t="str">
        <f t="shared" si="12"/>
        <v/>
      </c>
      <c r="C72" s="50" t="str">
        <f t="shared" si="13"/>
        <v/>
      </c>
      <c r="D72" s="47" t="str">
        <f t="shared" si="3"/>
        <v/>
      </c>
      <c r="E72" s="47" t="str">
        <f t="shared" si="3"/>
        <v/>
      </c>
      <c r="F72" s="47">
        <f t="shared" si="3"/>
        <v>0</v>
      </c>
      <c r="G72" s="47">
        <f t="shared" si="3"/>
        <v>0</v>
      </c>
      <c r="H72" s="47"/>
      <c r="I72" s="47"/>
      <c r="J72" s="47"/>
      <c r="K72" s="47"/>
      <c r="L72" s="47"/>
      <c r="M72" s="47"/>
      <c r="N72" s="47"/>
      <c r="O72" s="47"/>
      <c r="P72" s="47"/>
      <c r="Q72" s="47"/>
      <c r="R72" s="47"/>
      <c r="S72" s="47"/>
      <c r="T72" s="47"/>
      <c r="U72" s="47"/>
      <c r="V72" s="47"/>
      <c r="W72" s="47" t="str">
        <f t="shared" si="14"/>
        <v/>
      </c>
      <c r="X72" s="47">
        <f t="shared" si="4"/>
        <v>0</v>
      </c>
      <c r="Y72" s="47">
        <f t="shared" si="15"/>
        <v>0</v>
      </c>
      <c r="Z72" s="48">
        <f t="shared" si="16"/>
        <v>0</v>
      </c>
      <c r="AA72" s="49" t="str">
        <f t="shared" si="17"/>
        <v/>
      </c>
      <c r="AB72" s="50" t="str">
        <f t="shared" si="18"/>
        <v/>
      </c>
      <c r="AC72" s="190"/>
      <c r="AD72" s="85"/>
      <c r="AE72" s="37">
        <f t="shared" si="5"/>
        <v>0</v>
      </c>
      <c r="AF72" s="23">
        <f t="shared" si="21"/>
        <v>0</v>
      </c>
      <c r="AG72" s="24">
        <f t="shared" si="22"/>
        <v>0</v>
      </c>
      <c r="AH72" s="24">
        <f t="shared" si="23"/>
        <v>0</v>
      </c>
      <c r="AI72" s="24">
        <f t="shared" si="24"/>
        <v>0</v>
      </c>
      <c r="AJ72" s="24">
        <f t="shared" si="25"/>
        <v>0</v>
      </c>
      <c r="AK72" s="25">
        <f t="shared" si="26"/>
        <v>0</v>
      </c>
      <c r="AL72" s="23">
        <f t="shared" si="27"/>
        <v>0</v>
      </c>
      <c r="AM72" s="24">
        <f t="shared" si="28"/>
        <v>0</v>
      </c>
      <c r="AN72" s="24">
        <f t="shared" si="29"/>
        <v>0</v>
      </c>
      <c r="AO72" s="24">
        <f t="shared" si="30"/>
        <v>0</v>
      </c>
      <c r="AP72" s="24">
        <f t="shared" si="31"/>
        <v>0</v>
      </c>
      <c r="AQ72" s="24">
        <f t="shared" si="32"/>
        <v>0</v>
      </c>
      <c r="AR72" s="35">
        <f t="shared" si="6"/>
        <v>0</v>
      </c>
      <c r="AS72" s="40">
        <f t="shared" si="7"/>
        <v>0</v>
      </c>
      <c r="AT72" s="37">
        <f t="shared" si="8"/>
        <v>0</v>
      </c>
      <c r="AU72" s="45">
        <f t="shared" si="9"/>
        <v>0</v>
      </c>
      <c r="AV72" s="45">
        <f t="shared" si="10"/>
        <v>0</v>
      </c>
      <c r="AW72" s="46"/>
      <c r="AX72" s="37"/>
    </row>
    <row r="73" spans="1:50">
      <c r="A73" s="49" t="str">
        <f t="shared" si="11"/>
        <v/>
      </c>
      <c r="B73" s="50" t="str">
        <f t="shared" si="12"/>
        <v/>
      </c>
      <c r="C73" s="50" t="str">
        <f t="shared" si="13"/>
        <v/>
      </c>
      <c r="D73" s="47" t="str">
        <f t="shared" si="3"/>
        <v/>
      </c>
      <c r="E73" s="47" t="str">
        <f t="shared" si="3"/>
        <v/>
      </c>
      <c r="F73" s="47">
        <f t="shared" si="3"/>
        <v>0</v>
      </c>
      <c r="G73" s="47">
        <f t="shared" si="3"/>
        <v>0</v>
      </c>
      <c r="H73" s="47"/>
      <c r="I73" s="47"/>
      <c r="J73" s="47"/>
      <c r="K73" s="47"/>
      <c r="L73" s="47"/>
      <c r="M73" s="47"/>
      <c r="N73" s="47"/>
      <c r="O73" s="47"/>
      <c r="P73" s="47"/>
      <c r="Q73" s="47"/>
      <c r="R73" s="47"/>
      <c r="S73" s="47"/>
      <c r="T73" s="47"/>
      <c r="U73" s="47"/>
      <c r="V73" s="47"/>
      <c r="W73" s="47" t="str">
        <f t="shared" si="14"/>
        <v/>
      </c>
      <c r="X73" s="47">
        <f t="shared" si="4"/>
        <v>0</v>
      </c>
      <c r="Y73" s="47">
        <f t="shared" si="15"/>
        <v>0</v>
      </c>
      <c r="Z73" s="48">
        <f t="shared" si="16"/>
        <v>0</v>
      </c>
      <c r="AA73" s="49" t="str">
        <f t="shared" si="17"/>
        <v/>
      </c>
      <c r="AB73" s="50" t="str">
        <f t="shared" si="18"/>
        <v/>
      </c>
      <c r="AC73" s="190"/>
      <c r="AD73" s="85"/>
      <c r="AE73" s="37">
        <f t="shared" si="5"/>
        <v>0</v>
      </c>
      <c r="AF73" s="23">
        <f t="shared" si="21"/>
        <v>0</v>
      </c>
      <c r="AG73" s="24">
        <f t="shared" si="22"/>
        <v>0</v>
      </c>
      <c r="AH73" s="24">
        <f t="shared" si="23"/>
        <v>0</v>
      </c>
      <c r="AI73" s="24">
        <f t="shared" si="24"/>
        <v>0</v>
      </c>
      <c r="AJ73" s="24">
        <f t="shared" si="25"/>
        <v>0</v>
      </c>
      <c r="AK73" s="25">
        <f t="shared" si="26"/>
        <v>0</v>
      </c>
      <c r="AL73" s="23">
        <f t="shared" si="27"/>
        <v>0</v>
      </c>
      <c r="AM73" s="24">
        <f t="shared" si="28"/>
        <v>0</v>
      </c>
      <c r="AN73" s="24">
        <f t="shared" si="29"/>
        <v>0</v>
      </c>
      <c r="AO73" s="24">
        <f t="shared" si="30"/>
        <v>0</v>
      </c>
      <c r="AP73" s="24">
        <f t="shared" si="31"/>
        <v>0</v>
      </c>
      <c r="AQ73" s="24">
        <f t="shared" si="32"/>
        <v>0</v>
      </c>
      <c r="AR73" s="35">
        <f t="shared" si="6"/>
        <v>0</v>
      </c>
      <c r="AS73" s="40">
        <f t="shared" si="7"/>
        <v>0</v>
      </c>
      <c r="AT73" s="37">
        <f t="shared" si="8"/>
        <v>0</v>
      </c>
      <c r="AU73" s="45">
        <f t="shared" si="9"/>
        <v>0</v>
      </c>
      <c r="AV73" s="45">
        <f t="shared" si="10"/>
        <v>0</v>
      </c>
      <c r="AW73" s="46"/>
      <c r="AX73" s="37"/>
    </row>
    <row r="74" spans="1:50">
      <c r="A74" s="49" t="str">
        <f t="shared" si="11"/>
        <v/>
      </c>
      <c r="B74" s="50" t="str">
        <f t="shared" si="12"/>
        <v/>
      </c>
      <c r="C74" s="50" t="str">
        <f t="shared" si="13"/>
        <v/>
      </c>
      <c r="D74" s="47">
        <f t="shared" si="3"/>
        <v>0</v>
      </c>
      <c r="E74" s="47">
        <f t="shared" si="3"/>
        <v>0</v>
      </c>
      <c r="F74" s="47">
        <f t="shared" si="3"/>
        <v>0</v>
      </c>
      <c r="G74" s="47">
        <f t="shared" si="3"/>
        <v>0</v>
      </c>
      <c r="H74" s="47"/>
      <c r="I74" s="47"/>
      <c r="J74" s="47"/>
      <c r="K74" s="47"/>
      <c r="L74" s="47"/>
      <c r="M74" s="47"/>
      <c r="N74" s="47"/>
      <c r="O74" s="47"/>
      <c r="P74" s="47"/>
      <c r="Q74" s="47"/>
      <c r="R74" s="47"/>
      <c r="S74" s="47"/>
      <c r="T74" s="47"/>
      <c r="U74" s="47"/>
      <c r="V74" s="47"/>
      <c r="W74" s="47" t="str">
        <f t="shared" si="14"/>
        <v/>
      </c>
      <c r="X74" s="47">
        <f t="shared" si="4"/>
        <v>0</v>
      </c>
      <c r="Y74" s="47">
        <f t="shared" si="15"/>
        <v>0</v>
      </c>
      <c r="Z74" s="48">
        <f t="shared" si="16"/>
        <v>0</v>
      </c>
      <c r="AA74" s="49" t="str">
        <f t="shared" si="17"/>
        <v/>
      </c>
      <c r="AB74" s="50" t="str">
        <f t="shared" si="18"/>
        <v/>
      </c>
      <c r="AC74" s="190"/>
      <c r="AD74" s="85"/>
      <c r="AE74" s="37">
        <f t="shared" si="5"/>
        <v>0</v>
      </c>
      <c r="AF74" s="23">
        <f t="shared" si="21"/>
        <v>0</v>
      </c>
      <c r="AG74" s="24">
        <f t="shared" si="22"/>
        <v>0</v>
      </c>
      <c r="AH74" s="24">
        <f t="shared" si="23"/>
        <v>0</v>
      </c>
      <c r="AI74" s="24">
        <f t="shared" si="24"/>
        <v>0</v>
      </c>
      <c r="AJ74" s="24">
        <f t="shared" si="25"/>
        <v>0</v>
      </c>
      <c r="AK74" s="25">
        <f t="shared" si="26"/>
        <v>0</v>
      </c>
      <c r="AL74" s="23">
        <f t="shared" si="27"/>
        <v>0</v>
      </c>
      <c r="AM74" s="24">
        <f t="shared" si="28"/>
        <v>0</v>
      </c>
      <c r="AN74" s="24">
        <f t="shared" si="29"/>
        <v>0</v>
      </c>
      <c r="AO74" s="24">
        <f t="shared" si="30"/>
        <v>0</v>
      </c>
      <c r="AP74" s="24">
        <f t="shared" si="31"/>
        <v>0</v>
      </c>
      <c r="AQ74" s="24">
        <f t="shared" si="32"/>
        <v>0</v>
      </c>
      <c r="AR74" s="35">
        <f t="shared" si="6"/>
        <v>0</v>
      </c>
      <c r="AS74" s="40">
        <f t="shared" si="7"/>
        <v>0</v>
      </c>
      <c r="AT74" s="37">
        <f t="shared" si="8"/>
        <v>0</v>
      </c>
      <c r="AU74" s="45">
        <f t="shared" si="9"/>
        <v>0</v>
      </c>
      <c r="AV74" s="45">
        <f t="shared" si="10"/>
        <v>0</v>
      </c>
      <c r="AW74" s="46"/>
      <c r="AX74" s="37"/>
    </row>
    <row r="75" spans="1:50">
      <c r="A75" s="49" t="str">
        <f t="shared" si="11"/>
        <v/>
      </c>
      <c r="B75" s="50" t="str">
        <f t="shared" si="12"/>
        <v/>
      </c>
      <c r="C75" s="50" t="str">
        <f t="shared" si="13"/>
        <v/>
      </c>
      <c r="D75" s="47">
        <f t="shared" si="3"/>
        <v>0</v>
      </c>
      <c r="E75" s="47">
        <f t="shared" si="3"/>
        <v>0</v>
      </c>
      <c r="F75" s="47">
        <f t="shared" si="3"/>
        <v>0</v>
      </c>
      <c r="G75" s="47">
        <f t="shared" si="3"/>
        <v>0</v>
      </c>
      <c r="H75" s="47"/>
      <c r="I75" s="47"/>
      <c r="J75" s="47"/>
      <c r="K75" s="47"/>
      <c r="L75" s="47"/>
      <c r="M75" s="47"/>
      <c r="N75" s="47"/>
      <c r="O75" s="47"/>
      <c r="P75" s="47"/>
      <c r="Q75" s="47"/>
      <c r="R75" s="47"/>
      <c r="S75" s="47"/>
      <c r="T75" s="47"/>
      <c r="U75" s="47"/>
      <c r="V75" s="47"/>
      <c r="W75" s="47" t="str">
        <f t="shared" si="14"/>
        <v/>
      </c>
      <c r="X75" s="47">
        <f t="shared" si="4"/>
        <v>0</v>
      </c>
      <c r="Y75" s="47">
        <f t="shared" si="15"/>
        <v>0</v>
      </c>
      <c r="Z75" s="48">
        <f t="shared" si="16"/>
        <v>0</v>
      </c>
      <c r="AA75" s="49" t="str">
        <f t="shared" si="17"/>
        <v/>
      </c>
      <c r="AB75" s="50" t="str">
        <f t="shared" si="18"/>
        <v/>
      </c>
      <c r="AC75" s="190"/>
      <c r="AD75" s="85"/>
      <c r="AE75" s="37">
        <f t="shared" si="5"/>
        <v>0</v>
      </c>
      <c r="AF75" s="23">
        <f t="shared" si="21"/>
        <v>0</v>
      </c>
      <c r="AG75" s="24">
        <f t="shared" si="22"/>
        <v>0</v>
      </c>
      <c r="AH75" s="24">
        <f t="shared" si="23"/>
        <v>0</v>
      </c>
      <c r="AI75" s="24">
        <f t="shared" si="24"/>
        <v>0</v>
      </c>
      <c r="AJ75" s="24">
        <f t="shared" si="25"/>
        <v>0</v>
      </c>
      <c r="AK75" s="25">
        <f t="shared" si="26"/>
        <v>0</v>
      </c>
      <c r="AL75" s="23">
        <f t="shared" si="27"/>
        <v>0</v>
      </c>
      <c r="AM75" s="24">
        <f t="shared" si="28"/>
        <v>0</v>
      </c>
      <c r="AN75" s="24">
        <f t="shared" si="29"/>
        <v>0</v>
      </c>
      <c r="AO75" s="24">
        <f t="shared" si="30"/>
        <v>0</v>
      </c>
      <c r="AP75" s="24">
        <f t="shared" si="31"/>
        <v>0</v>
      </c>
      <c r="AQ75" s="24">
        <f t="shared" si="32"/>
        <v>0</v>
      </c>
      <c r="AR75" s="35">
        <f t="shared" si="6"/>
        <v>0</v>
      </c>
      <c r="AS75" s="40">
        <f t="shared" si="7"/>
        <v>0</v>
      </c>
      <c r="AT75" s="37">
        <f t="shared" si="8"/>
        <v>0</v>
      </c>
      <c r="AU75" s="45">
        <f t="shared" si="9"/>
        <v>0</v>
      </c>
      <c r="AV75" s="45">
        <f t="shared" si="10"/>
        <v>0</v>
      </c>
      <c r="AW75" s="46"/>
      <c r="AX75" s="37"/>
    </row>
    <row r="76" spans="1:50">
      <c r="A76" s="49" t="str">
        <f t="shared" si="11"/>
        <v/>
      </c>
      <c r="B76" s="50" t="str">
        <f t="shared" si="12"/>
        <v/>
      </c>
      <c r="C76" s="50" t="str">
        <f t="shared" si="13"/>
        <v/>
      </c>
      <c r="D76" s="47">
        <f t="shared" si="3"/>
        <v>0</v>
      </c>
      <c r="E76" s="47">
        <f t="shared" si="3"/>
        <v>0</v>
      </c>
      <c r="F76" s="47">
        <f t="shared" si="3"/>
        <v>0</v>
      </c>
      <c r="G76" s="47">
        <f t="shared" si="3"/>
        <v>0</v>
      </c>
      <c r="H76" s="47"/>
      <c r="I76" s="47"/>
      <c r="J76" s="47"/>
      <c r="K76" s="47"/>
      <c r="L76" s="47"/>
      <c r="M76" s="47"/>
      <c r="N76" s="47"/>
      <c r="O76" s="47"/>
      <c r="P76" s="47"/>
      <c r="Q76" s="47"/>
      <c r="R76" s="47"/>
      <c r="S76" s="47"/>
      <c r="T76" s="47"/>
      <c r="U76" s="47"/>
      <c r="V76" s="47"/>
      <c r="W76" s="47" t="str">
        <f t="shared" si="14"/>
        <v/>
      </c>
      <c r="X76" s="47">
        <f t="shared" si="4"/>
        <v>0</v>
      </c>
      <c r="Y76" s="47">
        <f t="shared" si="15"/>
        <v>0</v>
      </c>
      <c r="Z76" s="48">
        <f t="shared" si="16"/>
        <v>0</v>
      </c>
      <c r="AA76" s="49" t="str">
        <f t="shared" si="17"/>
        <v/>
      </c>
      <c r="AB76" s="50" t="str">
        <f t="shared" si="18"/>
        <v/>
      </c>
      <c r="AC76" s="190"/>
      <c r="AD76" s="85"/>
      <c r="AE76" s="37">
        <f t="shared" si="5"/>
        <v>0</v>
      </c>
      <c r="AF76" s="23">
        <f t="shared" si="21"/>
        <v>0</v>
      </c>
      <c r="AG76" s="24">
        <f t="shared" si="22"/>
        <v>0</v>
      </c>
      <c r="AH76" s="24">
        <f t="shared" si="23"/>
        <v>0</v>
      </c>
      <c r="AI76" s="24">
        <f t="shared" si="24"/>
        <v>0</v>
      </c>
      <c r="AJ76" s="24">
        <f t="shared" si="25"/>
        <v>0</v>
      </c>
      <c r="AK76" s="25">
        <f t="shared" si="26"/>
        <v>0</v>
      </c>
      <c r="AL76" s="23">
        <f t="shared" si="27"/>
        <v>0</v>
      </c>
      <c r="AM76" s="24">
        <f t="shared" si="28"/>
        <v>0</v>
      </c>
      <c r="AN76" s="24">
        <f t="shared" si="29"/>
        <v>0</v>
      </c>
      <c r="AO76" s="24">
        <f t="shared" si="30"/>
        <v>0</v>
      </c>
      <c r="AP76" s="24">
        <f t="shared" si="31"/>
        <v>0</v>
      </c>
      <c r="AQ76" s="24">
        <f t="shared" si="32"/>
        <v>0</v>
      </c>
      <c r="AR76" s="35">
        <f t="shared" si="6"/>
        <v>0</v>
      </c>
      <c r="AS76" s="40">
        <f t="shared" si="7"/>
        <v>0</v>
      </c>
      <c r="AT76" s="37">
        <f t="shared" si="8"/>
        <v>0</v>
      </c>
      <c r="AU76" s="36">
        <f t="shared" si="9"/>
        <v>0</v>
      </c>
      <c r="AV76" s="36">
        <f t="shared" si="10"/>
        <v>0</v>
      </c>
      <c r="AW76" s="46"/>
      <c r="AX76" s="37"/>
    </row>
    <row r="77" spans="1:50">
      <c r="A77" s="49" t="str">
        <f t="shared" si="11"/>
        <v/>
      </c>
      <c r="B77" s="50" t="str">
        <f t="shared" si="12"/>
        <v/>
      </c>
      <c r="C77" s="50" t="str">
        <f t="shared" si="13"/>
        <v/>
      </c>
      <c r="D77" s="47">
        <f t="shared" si="3"/>
        <v>0</v>
      </c>
      <c r="E77" s="47">
        <f t="shared" si="3"/>
        <v>0</v>
      </c>
      <c r="F77" s="47">
        <f t="shared" si="3"/>
        <v>0</v>
      </c>
      <c r="G77" s="47">
        <f t="shared" si="3"/>
        <v>0</v>
      </c>
      <c r="H77" s="47"/>
      <c r="I77" s="47"/>
      <c r="J77" s="47"/>
      <c r="K77" s="47"/>
      <c r="L77" s="47"/>
      <c r="M77" s="47"/>
      <c r="N77" s="47"/>
      <c r="O77" s="47"/>
      <c r="P77" s="47"/>
      <c r="Q77" s="47"/>
      <c r="R77" s="47"/>
      <c r="S77" s="47"/>
      <c r="T77" s="47"/>
      <c r="U77" s="47"/>
      <c r="V77" s="47"/>
      <c r="W77" s="47" t="str">
        <f t="shared" si="14"/>
        <v/>
      </c>
      <c r="X77" s="47">
        <f t="shared" si="4"/>
        <v>0</v>
      </c>
      <c r="Y77" s="47">
        <f t="shared" si="15"/>
        <v>0</v>
      </c>
      <c r="Z77" s="48">
        <f t="shared" si="16"/>
        <v>0</v>
      </c>
      <c r="AA77" s="49" t="str">
        <f t="shared" si="17"/>
        <v/>
      </c>
      <c r="AB77" s="50" t="str">
        <f t="shared" si="18"/>
        <v/>
      </c>
      <c r="AC77" s="190"/>
      <c r="AD77" s="85"/>
      <c r="AE77" s="37">
        <f t="shared" si="5"/>
        <v>0</v>
      </c>
      <c r="AF77" s="23">
        <f t="shared" si="21"/>
        <v>0</v>
      </c>
      <c r="AG77" s="24">
        <f t="shared" si="22"/>
        <v>0</v>
      </c>
      <c r="AH77" s="24">
        <f t="shared" si="23"/>
        <v>0</v>
      </c>
      <c r="AI77" s="24">
        <f t="shared" si="24"/>
        <v>0</v>
      </c>
      <c r="AJ77" s="24">
        <f t="shared" si="25"/>
        <v>0</v>
      </c>
      <c r="AK77" s="25">
        <f t="shared" si="26"/>
        <v>0</v>
      </c>
      <c r="AL77" s="23">
        <f t="shared" si="27"/>
        <v>0</v>
      </c>
      <c r="AM77" s="24">
        <f t="shared" si="28"/>
        <v>0</v>
      </c>
      <c r="AN77" s="24">
        <f t="shared" si="29"/>
        <v>0</v>
      </c>
      <c r="AO77" s="24">
        <f t="shared" si="30"/>
        <v>0</v>
      </c>
      <c r="AP77" s="24">
        <f t="shared" si="31"/>
        <v>0</v>
      </c>
      <c r="AQ77" s="24">
        <f t="shared" si="32"/>
        <v>0</v>
      </c>
      <c r="AR77" s="35">
        <f t="shared" si="6"/>
        <v>0</v>
      </c>
      <c r="AS77" s="40">
        <f t="shared" si="7"/>
        <v>0</v>
      </c>
      <c r="AT77" s="37">
        <f t="shared" si="8"/>
        <v>0</v>
      </c>
      <c r="AU77" s="36">
        <f t="shared" si="9"/>
        <v>0</v>
      </c>
      <c r="AV77" s="36">
        <f t="shared" si="10"/>
        <v>0</v>
      </c>
      <c r="AW77" s="46"/>
      <c r="AX77" s="37"/>
    </row>
    <row r="78" spans="1:50">
      <c r="A78" s="49" t="str">
        <f t="shared" si="11"/>
        <v/>
      </c>
      <c r="B78" s="50" t="str">
        <f t="shared" si="12"/>
        <v/>
      </c>
      <c r="C78" s="50" t="str">
        <f t="shared" si="13"/>
        <v/>
      </c>
      <c r="D78" s="47">
        <f t="shared" si="3"/>
        <v>0</v>
      </c>
      <c r="E78" s="47">
        <f t="shared" si="3"/>
        <v>0</v>
      </c>
      <c r="F78" s="47">
        <f t="shared" si="3"/>
        <v>0</v>
      </c>
      <c r="G78" s="47">
        <f t="shared" si="3"/>
        <v>0</v>
      </c>
      <c r="H78" s="47"/>
      <c r="I78" s="47"/>
      <c r="J78" s="47"/>
      <c r="K78" s="47"/>
      <c r="L78" s="47"/>
      <c r="M78" s="47"/>
      <c r="N78" s="47"/>
      <c r="O78" s="47"/>
      <c r="P78" s="47"/>
      <c r="Q78" s="47"/>
      <c r="R78" s="47"/>
      <c r="S78" s="47"/>
      <c r="T78" s="47"/>
      <c r="U78" s="47"/>
      <c r="V78" s="47"/>
      <c r="W78" s="47" t="str">
        <f t="shared" si="14"/>
        <v/>
      </c>
      <c r="X78" s="47">
        <f t="shared" si="4"/>
        <v>0</v>
      </c>
      <c r="Y78" s="47">
        <f t="shared" si="15"/>
        <v>0</v>
      </c>
      <c r="Z78" s="48">
        <f t="shared" si="16"/>
        <v>0</v>
      </c>
      <c r="AA78" s="49" t="str">
        <f t="shared" si="17"/>
        <v/>
      </c>
      <c r="AB78" s="50" t="str">
        <f t="shared" si="18"/>
        <v/>
      </c>
      <c r="AC78" s="190"/>
      <c r="AD78" s="85"/>
      <c r="AE78" s="37">
        <f t="shared" si="5"/>
        <v>0</v>
      </c>
      <c r="AF78" s="23">
        <f t="shared" si="21"/>
        <v>0</v>
      </c>
      <c r="AG78" s="24">
        <f t="shared" si="22"/>
        <v>0</v>
      </c>
      <c r="AH78" s="24">
        <f t="shared" si="23"/>
        <v>0</v>
      </c>
      <c r="AI78" s="24">
        <f t="shared" si="24"/>
        <v>0</v>
      </c>
      <c r="AJ78" s="24">
        <f t="shared" si="25"/>
        <v>0</v>
      </c>
      <c r="AK78" s="25">
        <f t="shared" si="26"/>
        <v>0</v>
      </c>
      <c r="AL78" s="23">
        <f t="shared" si="27"/>
        <v>0</v>
      </c>
      <c r="AM78" s="24">
        <f t="shared" si="28"/>
        <v>0</v>
      </c>
      <c r="AN78" s="24">
        <f t="shared" si="29"/>
        <v>0</v>
      </c>
      <c r="AO78" s="24">
        <f t="shared" si="30"/>
        <v>0</v>
      </c>
      <c r="AP78" s="24">
        <f t="shared" si="31"/>
        <v>0</v>
      </c>
      <c r="AQ78" s="24">
        <f t="shared" si="32"/>
        <v>0</v>
      </c>
      <c r="AR78" s="35">
        <f t="shared" si="6"/>
        <v>0</v>
      </c>
      <c r="AS78" s="40">
        <f t="shared" si="7"/>
        <v>0</v>
      </c>
      <c r="AT78" s="37">
        <f t="shared" si="8"/>
        <v>0</v>
      </c>
      <c r="AU78" s="36">
        <f t="shared" si="9"/>
        <v>0</v>
      </c>
      <c r="AV78" s="36">
        <f t="shared" si="10"/>
        <v>0</v>
      </c>
      <c r="AW78" s="46"/>
      <c r="AX78" s="37"/>
    </row>
    <row r="79" spans="1:50">
      <c r="A79" s="49" t="str">
        <f t="shared" si="11"/>
        <v/>
      </c>
      <c r="B79" s="50" t="str">
        <f t="shared" si="12"/>
        <v/>
      </c>
      <c r="C79" s="50" t="str">
        <f t="shared" si="13"/>
        <v/>
      </c>
      <c r="D79" s="47">
        <f t="shared" si="3"/>
        <v>0</v>
      </c>
      <c r="E79" s="47">
        <f t="shared" si="3"/>
        <v>0</v>
      </c>
      <c r="F79" s="47">
        <f t="shared" si="3"/>
        <v>0</v>
      </c>
      <c r="G79" s="47">
        <f t="shared" si="3"/>
        <v>0</v>
      </c>
      <c r="H79" s="47"/>
      <c r="I79" s="47"/>
      <c r="J79" s="47"/>
      <c r="K79" s="47"/>
      <c r="L79" s="47"/>
      <c r="M79" s="47"/>
      <c r="N79" s="47"/>
      <c r="O79" s="47"/>
      <c r="P79" s="47"/>
      <c r="Q79" s="47"/>
      <c r="R79" s="47"/>
      <c r="S79" s="47"/>
      <c r="T79" s="47"/>
      <c r="U79" s="47"/>
      <c r="V79" s="47"/>
      <c r="W79" s="47" t="str">
        <f t="shared" si="14"/>
        <v/>
      </c>
      <c r="X79" s="47">
        <f t="shared" si="4"/>
        <v>0</v>
      </c>
      <c r="Y79" s="47">
        <f t="shared" si="15"/>
        <v>0</v>
      </c>
      <c r="Z79" s="48">
        <f t="shared" si="16"/>
        <v>0</v>
      </c>
      <c r="AA79" s="49" t="str">
        <f t="shared" si="17"/>
        <v/>
      </c>
      <c r="AB79" s="50" t="str">
        <f t="shared" si="18"/>
        <v/>
      </c>
      <c r="AC79" s="190"/>
      <c r="AD79" s="85"/>
      <c r="AE79" s="37">
        <f t="shared" si="5"/>
        <v>0</v>
      </c>
      <c r="AF79" s="23">
        <f t="shared" si="21"/>
        <v>0</v>
      </c>
      <c r="AG79" s="24">
        <f t="shared" si="22"/>
        <v>0</v>
      </c>
      <c r="AH79" s="24">
        <f t="shared" si="23"/>
        <v>0</v>
      </c>
      <c r="AI79" s="24">
        <f t="shared" si="24"/>
        <v>0</v>
      </c>
      <c r="AJ79" s="24">
        <f t="shared" si="25"/>
        <v>0</v>
      </c>
      <c r="AK79" s="25">
        <f t="shared" si="26"/>
        <v>0</v>
      </c>
      <c r="AL79" s="23">
        <f t="shared" si="27"/>
        <v>0</v>
      </c>
      <c r="AM79" s="24">
        <f t="shared" si="28"/>
        <v>0</v>
      </c>
      <c r="AN79" s="24">
        <f t="shared" si="29"/>
        <v>0</v>
      </c>
      <c r="AO79" s="24">
        <f t="shared" si="30"/>
        <v>0</v>
      </c>
      <c r="AP79" s="24">
        <f t="shared" si="31"/>
        <v>0</v>
      </c>
      <c r="AQ79" s="24">
        <f t="shared" si="32"/>
        <v>0</v>
      </c>
      <c r="AR79" s="35">
        <f t="shared" si="6"/>
        <v>0</v>
      </c>
      <c r="AS79" s="40">
        <f t="shared" si="7"/>
        <v>0</v>
      </c>
      <c r="AT79" s="37">
        <f t="shared" si="8"/>
        <v>0</v>
      </c>
      <c r="AU79" s="36">
        <f t="shared" si="9"/>
        <v>0</v>
      </c>
      <c r="AV79" s="36">
        <f t="shared" si="10"/>
        <v>0</v>
      </c>
      <c r="AW79" s="46"/>
      <c r="AX79" s="37"/>
    </row>
    <row r="80" spans="1:50">
      <c r="A80" s="49" t="str">
        <f t="shared" si="11"/>
        <v/>
      </c>
      <c r="B80" s="50" t="str">
        <f t="shared" si="12"/>
        <v/>
      </c>
      <c r="C80" s="50" t="str">
        <f t="shared" si="13"/>
        <v/>
      </c>
      <c r="D80" s="47">
        <f t="shared" si="3"/>
        <v>0</v>
      </c>
      <c r="E80" s="47">
        <f t="shared" si="3"/>
        <v>0</v>
      </c>
      <c r="F80" s="47">
        <f t="shared" si="3"/>
        <v>0</v>
      </c>
      <c r="G80" s="47">
        <f t="shared" si="3"/>
        <v>0</v>
      </c>
      <c r="H80" s="47"/>
      <c r="I80" s="47"/>
      <c r="J80" s="47"/>
      <c r="K80" s="47"/>
      <c r="L80" s="47"/>
      <c r="M80" s="47"/>
      <c r="N80" s="47"/>
      <c r="O80" s="47"/>
      <c r="P80" s="47"/>
      <c r="Q80" s="47"/>
      <c r="R80" s="47"/>
      <c r="S80" s="47"/>
      <c r="T80" s="47"/>
      <c r="U80" s="47"/>
      <c r="V80" s="47"/>
      <c r="W80" s="47" t="str">
        <f t="shared" si="14"/>
        <v/>
      </c>
      <c r="X80" s="47">
        <f t="shared" si="4"/>
        <v>0</v>
      </c>
      <c r="Y80" s="47">
        <f t="shared" si="15"/>
        <v>0</v>
      </c>
      <c r="Z80" s="48">
        <f t="shared" si="16"/>
        <v>0</v>
      </c>
      <c r="AA80" s="49" t="str">
        <f t="shared" si="17"/>
        <v/>
      </c>
      <c r="AB80" s="50" t="str">
        <f t="shared" si="18"/>
        <v/>
      </c>
      <c r="AC80" s="190"/>
      <c r="AD80" s="86"/>
      <c r="AE80" s="37">
        <f t="shared" si="5"/>
        <v>0</v>
      </c>
      <c r="AF80" s="23">
        <f t="shared" si="21"/>
        <v>0</v>
      </c>
      <c r="AG80" s="24">
        <f t="shared" si="22"/>
        <v>0</v>
      </c>
      <c r="AH80" s="24">
        <f t="shared" si="23"/>
        <v>0</v>
      </c>
      <c r="AI80" s="24">
        <f t="shared" si="24"/>
        <v>0</v>
      </c>
      <c r="AJ80" s="24">
        <f t="shared" si="25"/>
        <v>0</v>
      </c>
      <c r="AK80" s="25">
        <f t="shared" si="26"/>
        <v>0</v>
      </c>
      <c r="AL80" s="23">
        <f t="shared" si="27"/>
        <v>0</v>
      </c>
      <c r="AM80" s="24">
        <f t="shared" si="28"/>
        <v>0</v>
      </c>
      <c r="AN80" s="24">
        <f t="shared" si="29"/>
        <v>0</v>
      </c>
      <c r="AO80" s="24">
        <f t="shared" si="30"/>
        <v>0</v>
      </c>
      <c r="AP80" s="24">
        <f t="shared" si="31"/>
        <v>0</v>
      </c>
      <c r="AQ80" s="24">
        <f t="shared" si="32"/>
        <v>0</v>
      </c>
      <c r="AR80" s="35">
        <f t="shared" si="6"/>
        <v>0</v>
      </c>
      <c r="AS80" s="40">
        <f t="shared" si="7"/>
        <v>0</v>
      </c>
      <c r="AT80" s="37">
        <f t="shared" si="8"/>
        <v>0</v>
      </c>
      <c r="AU80" s="36">
        <f t="shared" si="9"/>
        <v>0</v>
      </c>
      <c r="AV80" s="36">
        <f t="shared" si="10"/>
        <v>0</v>
      </c>
      <c r="AW80" s="46"/>
      <c r="AX80" s="37"/>
    </row>
    <row r="81" spans="1:50">
      <c r="A81" s="49" t="str">
        <f t="shared" si="11"/>
        <v/>
      </c>
      <c r="B81" s="50" t="str">
        <f t="shared" si="12"/>
        <v/>
      </c>
      <c r="C81" s="50" t="str">
        <f t="shared" si="13"/>
        <v/>
      </c>
      <c r="D81" s="47">
        <f t="shared" si="3"/>
        <v>0</v>
      </c>
      <c r="E81" s="47">
        <f t="shared" si="3"/>
        <v>0</v>
      </c>
      <c r="F81" s="47">
        <f t="shared" si="3"/>
        <v>0</v>
      </c>
      <c r="G81" s="47">
        <f t="shared" si="3"/>
        <v>0</v>
      </c>
      <c r="H81" s="47"/>
      <c r="I81" s="47"/>
      <c r="J81" s="47"/>
      <c r="K81" s="47"/>
      <c r="L81" s="47"/>
      <c r="M81" s="47"/>
      <c r="N81" s="47"/>
      <c r="O81" s="47"/>
      <c r="P81" s="47"/>
      <c r="Q81" s="47"/>
      <c r="R81" s="47"/>
      <c r="S81" s="47"/>
      <c r="T81" s="47"/>
      <c r="U81" s="47"/>
      <c r="V81" s="47"/>
      <c r="W81" s="47" t="str">
        <f t="shared" si="14"/>
        <v/>
      </c>
      <c r="X81" s="47">
        <f t="shared" si="4"/>
        <v>0</v>
      </c>
      <c r="Y81" s="47">
        <f t="shared" si="15"/>
        <v>0</v>
      </c>
      <c r="Z81" s="48">
        <f t="shared" si="16"/>
        <v>0</v>
      </c>
      <c r="AA81" s="49" t="str">
        <f t="shared" si="17"/>
        <v/>
      </c>
      <c r="AB81" s="50" t="str">
        <f t="shared" si="18"/>
        <v/>
      </c>
      <c r="AC81" s="190"/>
      <c r="AD81" s="86"/>
      <c r="AE81" s="37">
        <f t="shared" si="5"/>
        <v>0</v>
      </c>
      <c r="AF81" s="23"/>
      <c r="AG81" s="24"/>
      <c r="AH81" s="24"/>
      <c r="AI81" s="24"/>
      <c r="AJ81" s="24"/>
      <c r="AK81" s="25"/>
      <c r="AL81" s="23"/>
      <c r="AM81" s="24"/>
      <c r="AN81" s="24"/>
      <c r="AO81" s="24"/>
      <c r="AP81" s="24"/>
      <c r="AQ81" s="24"/>
      <c r="AR81" s="35"/>
      <c r="AS81" s="40"/>
      <c r="AT81" s="37"/>
      <c r="AU81" s="36"/>
      <c r="AV81" s="36"/>
      <c r="AW81" s="46"/>
      <c r="AX81" s="37"/>
    </row>
    <row r="82" spans="1:50">
      <c r="A82" s="49" t="str">
        <f t="shared" si="11"/>
        <v/>
      </c>
      <c r="B82" s="50" t="str">
        <f t="shared" si="12"/>
        <v/>
      </c>
      <c r="C82" s="50" t="str">
        <f t="shared" si="13"/>
        <v/>
      </c>
      <c r="D82" s="47">
        <f t="shared" si="3"/>
        <v>0</v>
      </c>
      <c r="E82" s="47">
        <f t="shared" si="3"/>
        <v>0</v>
      </c>
      <c r="F82" s="47">
        <f t="shared" si="3"/>
        <v>0</v>
      </c>
      <c r="G82" s="47">
        <f t="shared" si="3"/>
        <v>0</v>
      </c>
      <c r="H82" s="47"/>
      <c r="I82" s="47"/>
      <c r="J82" s="47"/>
      <c r="K82" s="47"/>
      <c r="L82" s="47"/>
      <c r="M82" s="47"/>
      <c r="N82" s="47"/>
      <c r="O82" s="47"/>
      <c r="P82" s="47"/>
      <c r="Q82" s="47"/>
      <c r="R82" s="47"/>
      <c r="S82" s="47"/>
      <c r="T82" s="47"/>
      <c r="U82" s="47"/>
      <c r="V82" s="47"/>
      <c r="W82" s="47" t="str">
        <f t="shared" si="14"/>
        <v/>
      </c>
      <c r="X82" s="47">
        <f t="shared" si="4"/>
        <v>0</v>
      </c>
      <c r="Y82" s="47">
        <f t="shared" si="15"/>
        <v>0</v>
      </c>
      <c r="Z82" s="48">
        <f t="shared" si="16"/>
        <v>0</v>
      </c>
      <c r="AA82" s="49" t="str">
        <f t="shared" si="17"/>
        <v/>
      </c>
      <c r="AB82" s="50" t="str">
        <f t="shared" si="18"/>
        <v/>
      </c>
      <c r="AC82" s="190"/>
      <c r="AD82" s="86"/>
      <c r="AE82" s="37">
        <f t="shared" si="5"/>
        <v>0</v>
      </c>
      <c r="AF82" s="23"/>
      <c r="AG82" s="24"/>
      <c r="AH82" s="24"/>
      <c r="AI82" s="24"/>
      <c r="AJ82" s="24"/>
      <c r="AK82" s="25"/>
      <c r="AL82" s="23"/>
      <c r="AM82" s="24"/>
      <c r="AN82" s="24"/>
      <c r="AO82" s="24"/>
      <c r="AP82" s="24"/>
      <c r="AQ82" s="24"/>
      <c r="AR82" s="35"/>
      <c r="AS82" s="40"/>
      <c r="AT82" s="37"/>
      <c r="AU82" s="36"/>
      <c r="AV82" s="36"/>
      <c r="AW82" s="46"/>
      <c r="AX82" s="37"/>
    </row>
    <row r="83" spans="1:50">
      <c r="A83" s="49" t="str">
        <f t="shared" si="11"/>
        <v/>
      </c>
      <c r="B83" s="50" t="str">
        <f t="shared" si="12"/>
        <v/>
      </c>
      <c r="C83" s="50" t="str">
        <f t="shared" si="13"/>
        <v/>
      </c>
      <c r="D83" s="47">
        <f t="shared" si="3"/>
        <v>0</v>
      </c>
      <c r="E83" s="47">
        <f t="shared" si="3"/>
        <v>0</v>
      </c>
      <c r="F83" s="47">
        <f t="shared" si="3"/>
        <v>0</v>
      </c>
      <c r="G83" s="47">
        <f t="shared" si="3"/>
        <v>0</v>
      </c>
      <c r="H83" s="47"/>
      <c r="I83" s="47"/>
      <c r="J83" s="47"/>
      <c r="K83" s="47"/>
      <c r="L83" s="47"/>
      <c r="M83" s="47"/>
      <c r="N83" s="47"/>
      <c r="O83" s="47"/>
      <c r="P83" s="47"/>
      <c r="Q83" s="47"/>
      <c r="R83" s="47"/>
      <c r="S83" s="47"/>
      <c r="T83" s="47"/>
      <c r="U83" s="47"/>
      <c r="V83" s="47"/>
      <c r="W83" s="47" t="str">
        <f t="shared" si="14"/>
        <v/>
      </c>
      <c r="X83" s="47">
        <f t="shared" si="4"/>
        <v>0</v>
      </c>
      <c r="Y83" s="47">
        <f t="shared" si="15"/>
        <v>0</v>
      </c>
      <c r="Z83" s="48">
        <f t="shared" si="16"/>
        <v>0</v>
      </c>
      <c r="AA83" s="49" t="str">
        <f t="shared" si="17"/>
        <v/>
      </c>
      <c r="AB83" s="50" t="str">
        <f t="shared" si="18"/>
        <v/>
      </c>
      <c r="AC83" s="190"/>
      <c r="AD83" s="86"/>
      <c r="AE83" s="37">
        <f t="shared" si="5"/>
        <v>0</v>
      </c>
      <c r="AF83" s="23"/>
      <c r="AG83" s="24"/>
      <c r="AH83" s="24"/>
      <c r="AI83" s="24"/>
      <c r="AJ83" s="24"/>
      <c r="AK83" s="25"/>
      <c r="AL83" s="23"/>
      <c r="AM83" s="24"/>
      <c r="AN83" s="24"/>
      <c r="AO83" s="24"/>
      <c r="AP83" s="24"/>
      <c r="AQ83" s="24"/>
      <c r="AR83" s="35"/>
      <c r="AS83" s="40"/>
      <c r="AT83" s="37"/>
      <c r="AU83" s="36"/>
      <c r="AV83" s="36"/>
      <c r="AW83" s="46"/>
      <c r="AX83" s="37"/>
    </row>
    <row r="84" spans="1:50">
      <c r="A84" s="49" t="str">
        <f>IF($A54=0,"",$A54)</f>
        <v/>
      </c>
      <c r="B84" s="50" t="str">
        <f>IF($B54=0,"",$B54)</f>
        <v>End of Boats</v>
      </c>
      <c r="C84" s="50" t="str">
        <f>IF($C54=0,"",$C54)</f>
        <v/>
      </c>
      <c r="D84" s="47">
        <f t="shared" si="3"/>
        <v>0</v>
      </c>
      <c r="E84" s="47">
        <f t="shared" si="3"/>
        <v>0</v>
      </c>
      <c r="F84" s="47">
        <f t="shared" si="3"/>
        <v>0</v>
      </c>
      <c r="G84" s="47">
        <f t="shared" si="3"/>
        <v>0</v>
      </c>
      <c r="H84" s="47"/>
      <c r="I84" s="47"/>
      <c r="J84" s="47"/>
      <c r="K84" s="47"/>
      <c r="L84" s="47"/>
      <c r="M84" s="47"/>
      <c r="N84" s="47"/>
      <c r="O84" s="47"/>
      <c r="P84" s="47"/>
      <c r="Q84" s="47"/>
      <c r="R84" s="47"/>
      <c r="S84" s="47"/>
      <c r="T84" s="47"/>
      <c r="U84" s="47"/>
      <c r="V84" s="47"/>
      <c r="W84" s="47" t="str">
        <f>IF(SUM(D84:U84)&gt;0,SUM(D84:U84),"")</f>
        <v/>
      </c>
      <c r="X84" s="47">
        <f t="shared" si="4"/>
        <v>0</v>
      </c>
      <c r="Y84" s="47">
        <f>IF(W84="",0,W84-X84)</f>
        <v>0</v>
      </c>
      <c r="Z84" s="48"/>
      <c r="AA84" s="49" t="str">
        <f>IF(RANK(Z84,Z$59:Z$83,1)=1,"",RANK(Z84,Z$59:Z$83,1)-COUNTA(Z$59:Z$83)+ScoredBoats)</f>
        <v/>
      </c>
      <c r="AB84" s="50" t="str">
        <f>IF($B54=0,"",$B54)</f>
        <v>End of Boats</v>
      </c>
      <c r="AC84" s="190"/>
      <c r="AD84" s="86"/>
      <c r="AE84" s="37">
        <f t="shared" si="5"/>
        <v>0</v>
      </c>
      <c r="AF84" s="23">
        <f>IF($D48="dnc",$D$55+1,0)+IF($E48="dnc",$E$55+1,0)+IF($F48="dnc",$F$55+1,0)</f>
        <v>0</v>
      </c>
      <c r="AG84" s="24">
        <f>IF($G48="dnc",$G$55+1,0)+IF($H48="dnc",$H$55+1,0)+IF($I48="dnc",$I$55+1,0)</f>
        <v>0</v>
      </c>
      <c r="AH84" s="24">
        <f>IF($J48="dnc",$J$55+1,0)+IF($K48="dnc",$K$55+1,0)+IF($L48="dnc",$L$55+1,0)</f>
        <v>0</v>
      </c>
      <c r="AI84" s="24">
        <f>IF($M48="dnc",$M$55+1,0)+IF($N48="dnc",$N$55+1,0)+IF($O48="dnc",$O$55+1,0)</f>
        <v>0</v>
      </c>
      <c r="AJ84" s="24">
        <f>IF($P48="dnc",$P$55+1,0)+IF($Q48="dnc",$Q$55+1,0)+IF($R48="dnc",$R$55+1,0)</f>
        <v>0</v>
      </c>
      <c r="AK84" s="25">
        <f>IF($S48="dnc",$S$55+1,0)+IF($T48="dnc",$T$55+1,0)+IF($U48="dnc",$U$55+1,0)</f>
        <v>0</v>
      </c>
      <c r="AL84" s="23">
        <f>COUNTIF(D48:F48,"dnc")</f>
        <v>0</v>
      </c>
      <c r="AM84" s="24">
        <f>COUNTIF(G48:I48,"dnc")</f>
        <v>0</v>
      </c>
      <c r="AN84" s="24">
        <f>COUNTIF(J48:L48,"dnc")</f>
        <v>0</v>
      </c>
      <c r="AO84" s="24">
        <f>COUNTIF(M48:O48,"dnc")</f>
        <v>0</v>
      </c>
      <c r="AP84" s="24">
        <f>COUNTIF(P48:R48,"dnc")</f>
        <v>0</v>
      </c>
      <c r="AQ84" s="24">
        <f>COUNTIF(S48:U48,"dnc")</f>
        <v>0</v>
      </c>
      <c r="AR84" s="35">
        <f t="shared" si="6"/>
        <v>0</v>
      </c>
      <c r="AS84" s="40">
        <f t="shared" si="7"/>
        <v>0</v>
      </c>
      <c r="AT84" s="37">
        <f>IF($Y84=0,0,(RANK($AS84,$AS$59:$AS$84,0)))</f>
        <v>0</v>
      </c>
      <c r="AU84" s="36">
        <f t="shared" si="9"/>
        <v>0</v>
      </c>
      <c r="AV84" s="36">
        <f t="shared" si="10"/>
        <v>0</v>
      </c>
      <c r="AW84" s="46"/>
      <c r="AX84" s="37">
        <f>IF($Y84=0,0,(RANK($AW84,$AW$59:$AW$84,1))-25+#REF!)</f>
        <v>0</v>
      </c>
    </row>
    <row r="85" spans="1:50" s="14" customFormat="1">
      <c r="A85" s="83"/>
      <c r="B85" s="56"/>
    </row>
    <row r="86" spans="1:50" s="38" customFormat="1">
      <c r="A86" s="58"/>
      <c r="B86" s="51"/>
      <c r="AK86" s="39"/>
    </row>
    <row r="87" spans="1:50" s="38" customFormat="1">
      <c r="A87" s="124"/>
      <c r="B87" s="8" t="s">
        <v>88</v>
      </c>
      <c r="C87" s="124" t="s">
        <v>89</v>
      </c>
      <c r="AK87" s="39"/>
    </row>
    <row r="88" spans="1:50" s="38" customFormat="1">
      <c r="A88" s="124"/>
      <c r="B88" s="86"/>
      <c r="C88" s="124"/>
      <c r="AK88" s="39"/>
    </row>
    <row r="89" spans="1:50" s="38" customFormat="1" ht="25" customHeight="1">
      <c r="A89" s="58"/>
      <c r="B89" s="122" t="s">
        <v>84</v>
      </c>
      <c r="C89" s="123"/>
      <c r="D89" s="123"/>
      <c r="E89" s="123"/>
      <c r="F89" s="123"/>
      <c r="G89" s="123"/>
      <c r="H89" s="123"/>
      <c r="I89" s="123"/>
      <c r="J89" s="123"/>
      <c r="K89" s="123"/>
      <c r="L89" s="123"/>
      <c r="M89" s="123"/>
      <c r="N89" s="123"/>
      <c r="O89" s="123"/>
      <c r="W89" s="1" t="s">
        <v>58</v>
      </c>
      <c r="X89" s="1" t="s">
        <v>5</v>
      </c>
      <c r="Y89" s="1" t="s">
        <v>8</v>
      </c>
      <c r="Z89" s="1" t="s">
        <v>6</v>
      </c>
    </row>
    <row r="90" spans="1:50" s="38" customFormat="1">
      <c r="A90" s="58" t="s">
        <v>75</v>
      </c>
      <c r="B90" s="38" t="s">
        <v>74</v>
      </c>
      <c r="C90" s="38" t="s">
        <v>76</v>
      </c>
      <c r="D90" s="57" t="str">
        <f t="shared" ref="D90:U90" si="33">D58</f>
        <v>Spring</v>
      </c>
      <c r="E90" s="57" t="str">
        <f t="shared" si="33"/>
        <v>Summer</v>
      </c>
      <c r="F90" s="57" t="str">
        <f t="shared" si="33"/>
        <v>Fall</v>
      </c>
      <c r="G90" s="57" t="str">
        <f t="shared" si="33"/>
        <v>Jamboree</v>
      </c>
      <c r="H90" s="57">
        <f t="shared" si="33"/>
        <v>0</v>
      </c>
      <c r="I90" s="57">
        <f t="shared" si="33"/>
        <v>0</v>
      </c>
      <c r="J90" s="57">
        <f t="shared" si="33"/>
        <v>0</v>
      </c>
      <c r="K90" s="57">
        <f t="shared" si="33"/>
        <v>0</v>
      </c>
      <c r="L90" s="57">
        <f t="shared" si="33"/>
        <v>0</v>
      </c>
      <c r="M90" s="57">
        <f t="shared" si="33"/>
        <v>0</v>
      </c>
      <c r="N90" s="57">
        <f t="shared" si="33"/>
        <v>0</v>
      </c>
      <c r="O90" s="57">
        <f t="shared" si="33"/>
        <v>0</v>
      </c>
      <c r="P90" s="57">
        <f t="shared" si="33"/>
        <v>0</v>
      </c>
      <c r="Q90" s="57">
        <f t="shared" si="33"/>
        <v>0</v>
      </c>
      <c r="R90" s="57">
        <f t="shared" si="33"/>
        <v>0</v>
      </c>
      <c r="S90" s="57">
        <f t="shared" si="33"/>
        <v>0</v>
      </c>
      <c r="T90" s="57">
        <f t="shared" si="33"/>
        <v>0</v>
      </c>
      <c r="U90" s="57">
        <f t="shared" si="33"/>
        <v>0</v>
      </c>
      <c r="V90" s="58" t="s">
        <v>7</v>
      </c>
      <c r="W90" s="58" t="s">
        <v>4</v>
      </c>
      <c r="X90" s="58" t="s">
        <v>49</v>
      </c>
      <c r="Y90" s="58" t="s">
        <v>9</v>
      </c>
      <c r="Z90" s="58" t="s">
        <v>7</v>
      </c>
      <c r="AA90" s="58" t="s">
        <v>16</v>
      </c>
      <c r="AB90" s="84" t="s">
        <v>74</v>
      </c>
      <c r="AC90" s="84"/>
      <c r="AR90" s="58"/>
      <c r="AS90" s="58"/>
      <c r="AT90" s="58"/>
      <c r="AU90" s="58"/>
      <c r="AV90" s="58"/>
      <c r="AW90" s="58"/>
      <c r="AX90" s="58"/>
    </row>
    <row r="91" spans="1:50">
      <c r="A91" s="53">
        <f>IF(AA82&gt;0,INDEX(A$59:A$84,$AE59),"")</f>
        <v>1151</v>
      </c>
      <c r="B91" s="52" t="str">
        <f t="shared" ref="B91:Z91" si="34">IF($AE59&gt;0,INDEX(B$59:B$84,$AE59),"")</f>
        <v>FKA</v>
      </c>
      <c r="C91" s="52" t="str">
        <f t="shared" si="34"/>
        <v>Beckwith</v>
      </c>
      <c r="D91" s="217">
        <f t="shared" si="34"/>
        <v>14</v>
      </c>
      <c r="E91" s="217">
        <f t="shared" si="34"/>
        <v>14</v>
      </c>
      <c r="F91" s="217">
        <f t="shared" si="34"/>
        <v>23.6</v>
      </c>
      <c r="G91" s="54">
        <f t="shared" si="34"/>
        <v>0</v>
      </c>
      <c r="H91" s="54">
        <f t="shared" si="34"/>
        <v>0</v>
      </c>
      <c r="I91" s="54">
        <f t="shared" si="34"/>
        <v>0</v>
      </c>
      <c r="J91" s="54">
        <f t="shared" si="34"/>
        <v>0</v>
      </c>
      <c r="K91" s="54">
        <f t="shared" si="34"/>
        <v>0</v>
      </c>
      <c r="L91" s="54">
        <f t="shared" si="34"/>
        <v>0</v>
      </c>
      <c r="M91" s="54">
        <f t="shared" si="34"/>
        <v>0</v>
      </c>
      <c r="N91" s="54">
        <f t="shared" si="34"/>
        <v>0</v>
      </c>
      <c r="O91" s="54">
        <f t="shared" si="34"/>
        <v>0</v>
      </c>
      <c r="P91" s="54">
        <f t="shared" si="34"/>
        <v>0</v>
      </c>
      <c r="Q91" s="54">
        <f t="shared" si="34"/>
        <v>0</v>
      </c>
      <c r="R91" s="54">
        <f t="shared" si="34"/>
        <v>0</v>
      </c>
      <c r="S91" s="54">
        <f t="shared" si="34"/>
        <v>0</v>
      </c>
      <c r="T91" s="54">
        <f t="shared" si="34"/>
        <v>0</v>
      </c>
      <c r="U91" s="54">
        <f t="shared" si="34"/>
        <v>0</v>
      </c>
      <c r="V91" s="54">
        <f t="shared" si="34"/>
        <v>0</v>
      </c>
      <c r="W91" s="54">
        <f t="shared" si="34"/>
        <v>51.6</v>
      </c>
      <c r="X91" s="54">
        <f t="shared" si="34"/>
        <v>0</v>
      </c>
      <c r="Y91" s="54">
        <f t="shared" si="34"/>
        <v>51.6</v>
      </c>
      <c r="Z91" s="55">
        <f t="shared" si="34"/>
        <v>51.6</v>
      </c>
      <c r="AA91" s="53">
        <f>IF(ScoredBoats&gt;0,1,"")</f>
        <v>1</v>
      </c>
      <c r="AB91" s="52" t="str">
        <f t="shared" ref="AB91:AB115" si="35">IF($AE59&gt;0,INDEX(AB$59:AB$84,$AE59),"")</f>
        <v>FKA</v>
      </c>
      <c r="AC91" s="191"/>
      <c r="AD91" s="13"/>
    </row>
    <row r="92" spans="1:50">
      <c r="A92" s="53">
        <f t="shared" ref="A92:A115" si="36">IF($AE60&gt;0,INDEX(A$59:A$84,$AE60),"")</f>
        <v>667</v>
      </c>
      <c r="B92" s="52" t="str">
        <f t="shared" ref="B92:Z92" si="37">IF($AE60&gt;0,INDEX(B$59:B$84,$AE60),"")</f>
        <v>Pressure</v>
      </c>
      <c r="C92" s="52" t="str">
        <f t="shared" si="37"/>
        <v>G/W Nickerson</v>
      </c>
      <c r="D92" s="217">
        <f t="shared" si="37"/>
        <v>23</v>
      </c>
      <c r="E92" s="217">
        <f t="shared" si="37"/>
        <v>19.2</v>
      </c>
      <c r="F92" s="217">
        <f t="shared" si="37"/>
        <v>31</v>
      </c>
      <c r="G92" s="54">
        <f t="shared" si="37"/>
        <v>0</v>
      </c>
      <c r="H92" s="54">
        <f t="shared" si="37"/>
        <v>0</v>
      </c>
      <c r="I92" s="54">
        <f t="shared" si="37"/>
        <v>0</v>
      </c>
      <c r="J92" s="54">
        <f t="shared" si="37"/>
        <v>0</v>
      </c>
      <c r="K92" s="54">
        <f t="shared" si="37"/>
        <v>0</v>
      </c>
      <c r="L92" s="54">
        <f t="shared" si="37"/>
        <v>0</v>
      </c>
      <c r="M92" s="54">
        <f t="shared" si="37"/>
        <v>0</v>
      </c>
      <c r="N92" s="54">
        <f t="shared" si="37"/>
        <v>0</v>
      </c>
      <c r="O92" s="54">
        <f t="shared" si="37"/>
        <v>0</v>
      </c>
      <c r="P92" s="54">
        <f t="shared" si="37"/>
        <v>0</v>
      </c>
      <c r="Q92" s="54">
        <f t="shared" si="37"/>
        <v>0</v>
      </c>
      <c r="R92" s="54">
        <f t="shared" si="37"/>
        <v>0</v>
      </c>
      <c r="S92" s="54">
        <f t="shared" si="37"/>
        <v>0</v>
      </c>
      <c r="T92" s="54">
        <f t="shared" si="37"/>
        <v>0</v>
      </c>
      <c r="U92" s="54">
        <f t="shared" si="37"/>
        <v>0</v>
      </c>
      <c r="V92" s="54">
        <f t="shared" si="37"/>
        <v>0</v>
      </c>
      <c r="W92" s="54">
        <f t="shared" si="37"/>
        <v>73.2</v>
      </c>
      <c r="X92" s="54">
        <f t="shared" si="37"/>
        <v>0</v>
      </c>
      <c r="Y92" s="54">
        <f t="shared" si="37"/>
        <v>73.2</v>
      </c>
      <c r="Z92" s="55">
        <f t="shared" si="37"/>
        <v>73.2</v>
      </c>
      <c r="AA92" s="53">
        <f t="shared" ref="AA92:AA112" si="38">IF(AA91&lt;ScoredBoats,AA91+1,"")</f>
        <v>2</v>
      </c>
      <c r="AB92" s="52" t="str">
        <f t="shared" si="35"/>
        <v>Pressure</v>
      </c>
      <c r="AC92" s="191"/>
      <c r="AD92" s="13"/>
    </row>
    <row r="93" spans="1:50">
      <c r="A93" s="53">
        <f t="shared" si="36"/>
        <v>485</v>
      </c>
      <c r="B93" s="52" t="str">
        <f t="shared" ref="B93:Z93" si="39">IF($AE61&gt;0,INDEX(B$59:B$84,$AE61),"")</f>
        <v>Argo III</v>
      </c>
      <c r="C93" s="52" t="str">
        <f t="shared" si="39"/>
        <v>C. Nickerson</v>
      </c>
      <c r="D93" s="217">
        <f t="shared" si="39"/>
        <v>32</v>
      </c>
      <c r="E93" s="217">
        <f t="shared" si="39"/>
        <v>13.2</v>
      </c>
      <c r="F93" s="217">
        <f t="shared" si="39"/>
        <v>32</v>
      </c>
      <c r="G93" s="54">
        <f t="shared" si="39"/>
        <v>0</v>
      </c>
      <c r="H93" s="54">
        <f t="shared" si="39"/>
        <v>0</v>
      </c>
      <c r="I93" s="54">
        <f t="shared" si="39"/>
        <v>0</v>
      </c>
      <c r="J93" s="54">
        <f t="shared" si="39"/>
        <v>0</v>
      </c>
      <c r="K93" s="54">
        <f t="shared" si="39"/>
        <v>0</v>
      </c>
      <c r="L93" s="54">
        <f t="shared" si="39"/>
        <v>0</v>
      </c>
      <c r="M93" s="54">
        <f t="shared" si="39"/>
        <v>0</v>
      </c>
      <c r="N93" s="54">
        <f t="shared" si="39"/>
        <v>0</v>
      </c>
      <c r="O93" s="54">
        <f t="shared" si="39"/>
        <v>0</v>
      </c>
      <c r="P93" s="54">
        <f t="shared" si="39"/>
        <v>0</v>
      </c>
      <c r="Q93" s="54">
        <f t="shared" si="39"/>
        <v>0</v>
      </c>
      <c r="R93" s="54">
        <f t="shared" si="39"/>
        <v>0</v>
      </c>
      <c r="S93" s="54">
        <f t="shared" si="39"/>
        <v>0</v>
      </c>
      <c r="T93" s="54">
        <f t="shared" si="39"/>
        <v>0</v>
      </c>
      <c r="U93" s="54">
        <f t="shared" si="39"/>
        <v>0</v>
      </c>
      <c r="V93" s="54">
        <f t="shared" si="39"/>
        <v>0</v>
      </c>
      <c r="W93" s="54">
        <f t="shared" si="39"/>
        <v>77.2</v>
      </c>
      <c r="X93" s="54">
        <f t="shared" si="39"/>
        <v>0</v>
      </c>
      <c r="Y93" s="54">
        <f t="shared" si="39"/>
        <v>77.2</v>
      </c>
      <c r="Z93" s="55">
        <f t="shared" si="39"/>
        <v>77.2</v>
      </c>
      <c r="AA93" s="53">
        <f t="shared" si="38"/>
        <v>3</v>
      </c>
      <c r="AB93" s="52" t="str">
        <f t="shared" si="35"/>
        <v>Argo III</v>
      </c>
      <c r="AC93" s="191"/>
      <c r="AD93" s="13"/>
    </row>
    <row r="94" spans="1:50">
      <c r="A94" s="53">
        <f t="shared" si="36"/>
        <v>1153</v>
      </c>
      <c r="B94" s="52" t="str">
        <f t="shared" ref="B94:Z94" si="40">IF($AE62&gt;0,INDEX(B$59:B$84,$AE62),"")</f>
        <v>Gostosa</v>
      </c>
      <c r="C94" s="52" t="str">
        <f t="shared" si="40"/>
        <v>Hayes/Kirchhoff</v>
      </c>
      <c r="D94" s="217">
        <f t="shared" si="40"/>
        <v>24</v>
      </c>
      <c r="E94" s="217">
        <f t="shared" si="40"/>
        <v>24</v>
      </c>
      <c r="F94" s="217">
        <f t="shared" si="40"/>
        <v>31.5</v>
      </c>
      <c r="G94" s="54">
        <f t="shared" si="40"/>
        <v>0</v>
      </c>
      <c r="H94" s="54">
        <f t="shared" si="40"/>
        <v>0</v>
      </c>
      <c r="I94" s="54">
        <f t="shared" si="40"/>
        <v>0</v>
      </c>
      <c r="J94" s="54">
        <f t="shared" si="40"/>
        <v>0</v>
      </c>
      <c r="K94" s="54">
        <f t="shared" si="40"/>
        <v>0</v>
      </c>
      <c r="L94" s="54">
        <f t="shared" si="40"/>
        <v>0</v>
      </c>
      <c r="M94" s="54">
        <f t="shared" si="40"/>
        <v>0</v>
      </c>
      <c r="N94" s="54">
        <f t="shared" si="40"/>
        <v>0</v>
      </c>
      <c r="O94" s="54">
        <f t="shared" si="40"/>
        <v>0</v>
      </c>
      <c r="P94" s="54">
        <f t="shared" si="40"/>
        <v>0</v>
      </c>
      <c r="Q94" s="54">
        <f t="shared" si="40"/>
        <v>0</v>
      </c>
      <c r="R94" s="54">
        <f t="shared" si="40"/>
        <v>0</v>
      </c>
      <c r="S94" s="54">
        <f t="shared" si="40"/>
        <v>0</v>
      </c>
      <c r="T94" s="54">
        <f t="shared" si="40"/>
        <v>0</v>
      </c>
      <c r="U94" s="54">
        <f t="shared" si="40"/>
        <v>0</v>
      </c>
      <c r="V94" s="54">
        <f t="shared" si="40"/>
        <v>0</v>
      </c>
      <c r="W94" s="54">
        <f t="shared" si="40"/>
        <v>79.5</v>
      </c>
      <c r="X94" s="54">
        <f t="shared" si="40"/>
        <v>0</v>
      </c>
      <c r="Y94" s="54">
        <f t="shared" si="40"/>
        <v>79.5</v>
      </c>
      <c r="Z94" s="55">
        <f t="shared" si="40"/>
        <v>79.5</v>
      </c>
      <c r="AA94" s="53">
        <f t="shared" si="38"/>
        <v>4</v>
      </c>
      <c r="AB94" s="52" t="str">
        <f t="shared" si="35"/>
        <v>Gostosa</v>
      </c>
      <c r="AC94" s="191"/>
      <c r="AD94" s="13"/>
    </row>
    <row r="95" spans="1:50">
      <c r="A95" s="53">
        <f t="shared" si="36"/>
        <v>584</v>
      </c>
      <c r="B95" s="52" t="str">
        <f t="shared" ref="B95:Z95" si="41">IF($AE63&gt;0,INDEX(B$59:B$84,$AE63),"")</f>
        <v>He's Baaack!</v>
      </c>
      <c r="C95" s="52" t="str">
        <f t="shared" si="41"/>
        <v>Knowles</v>
      </c>
      <c r="D95" s="217">
        <f t="shared" si="41"/>
        <v>22.7</v>
      </c>
      <c r="E95" s="217">
        <f t="shared" si="41"/>
        <v>25.2</v>
      </c>
      <c r="F95" s="217">
        <f t="shared" si="41"/>
        <v>36</v>
      </c>
      <c r="G95" s="54">
        <f t="shared" si="41"/>
        <v>0</v>
      </c>
      <c r="H95" s="54">
        <f t="shared" si="41"/>
        <v>0</v>
      </c>
      <c r="I95" s="54">
        <f t="shared" si="41"/>
        <v>0</v>
      </c>
      <c r="J95" s="54">
        <f t="shared" si="41"/>
        <v>0</v>
      </c>
      <c r="K95" s="54">
        <f t="shared" si="41"/>
        <v>0</v>
      </c>
      <c r="L95" s="54">
        <f t="shared" si="41"/>
        <v>0</v>
      </c>
      <c r="M95" s="54">
        <f t="shared" si="41"/>
        <v>0</v>
      </c>
      <c r="N95" s="54">
        <f t="shared" si="41"/>
        <v>0</v>
      </c>
      <c r="O95" s="54">
        <f t="shared" si="41"/>
        <v>0</v>
      </c>
      <c r="P95" s="54">
        <f t="shared" si="41"/>
        <v>0</v>
      </c>
      <c r="Q95" s="54">
        <f t="shared" si="41"/>
        <v>0</v>
      </c>
      <c r="R95" s="54">
        <f t="shared" si="41"/>
        <v>0</v>
      </c>
      <c r="S95" s="54">
        <f t="shared" si="41"/>
        <v>0</v>
      </c>
      <c r="T95" s="54">
        <f t="shared" si="41"/>
        <v>0</v>
      </c>
      <c r="U95" s="54">
        <f t="shared" si="41"/>
        <v>0</v>
      </c>
      <c r="V95" s="54">
        <f t="shared" si="41"/>
        <v>0</v>
      </c>
      <c r="W95" s="54">
        <f t="shared" si="41"/>
        <v>83.9</v>
      </c>
      <c r="X95" s="54">
        <f t="shared" si="41"/>
        <v>0</v>
      </c>
      <c r="Y95" s="54">
        <f t="shared" si="41"/>
        <v>83.9</v>
      </c>
      <c r="Z95" s="55">
        <f t="shared" si="41"/>
        <v>83.9</v>
      </c>
      <c r="AA95" s="53">
        <f t="shared" si="38"/>
        <v>5</v>
      </c>
      <c r="AB95" s="52" t="str">
        <f t="shared" si="35"/>
        <v>He's Baaack!</v>
      </c>
      <c r="AC95" s="191"/>
      <c r="AD95" s="13"/>
    </row>
    <row r="96" spans="1:50">
      <c r="A96" s="53">
        <f t="shared" si="36"/>
        <v>588</v>
      </c>
      <c r="B96" s="52" t="str">
        <f t="shared" ref="B96:Z96" si="42">IF($AE64&gt;0,INDEX(B$59:B$84,$AE64),"")</f>
        <v>Gallant Fox</v>
      </c>
      <c r="C96" s="52" t="str">
        <f t="shared" si="42"/>
        <v>Dempsey</v>
      </c>
      <c r="D96" s="217">
        <f t="shared" si="42"/>
        <v>91</v>
      </c>
      <c r="E96" s="217">
        <f t="shared" si="42"/>
        <v>12</v>
      </c>
      <c r="F96" s="217">
        <f t="shared" si="42"/>
        <v>27</v>
      </c>
      <c r="G96" s="54">
        <f t="shared" si="42"/>
        <v>0</v>
      </c>
      <c r="H96" s="54">
        <f t="shared" si="42"/>
        <v>0</v>
      </c>
      <c r="I96" s="54">
        <f t="shared" si="42"/>
        <v>0</v>
      </c>
      <c r="J96" s="54">
        <f t="shared" si="42"/>
        <v>0</v>
      </c>
      <c r="K96" s="54">
        <f t="shared" si="42"/>
        <v>0</v>
      </c>
      <c r="L96" s="54">
        <f t="shared" si="42"/>
        <v>0</v>
      </c>
      <c r="M96" s="54">
        <f t="shared" si="42"/>
        <v>0</v>
      </c>
      <c r="N96" s="54">
        <f t="shared" si="42"/>
        <v>0</v>
      </c>
      <c r="O96" s="54">
        <f t="shared" si="42"/>
        <v>0</v>
      </c>
      <c r="P96" s="54">
        <f t="shared" si="42"/>
        <v>0</v>
      </c>
      <c r="Q96" s="54">
        <f t="shared" si="42"/>
        <v>0</v>
      </c>
      <c r="R96" s="54">
        <f t="shared" si="42"/>
        <v>0</v>
      </c>
      <c r="S96" s="54">
        <f t="shared" si="42"/>
        <v>0</v>
      </c>
      <c r="T96" s="54">
        <f t="shared" si="42"/>
        <v>0</v>
      </c>
      <c r="U96" s="54">
        <f t="shared" si="42"/>
        <v>0</v>
      </c>
      <c r="V96" s="54">
        <f t="shared" si="42"/>
        <v>0</v>
      </c>
      <c r="W96" s="54">
        <f t="shared" si="42"/>
        <v>130</v>
      </c>
      <c r="X96" s="54">
        <f t="shared" si="42"/>
        <v>0</v>
      </c>
      <c r="Y96" s="54">
        <f t="shared" si="42"/>
        <v>130</v>
      </c>
      <c r="Z96" s="55">
        <f t="shared" si="42"/>
        <v>130</v>
      </c>
      <c r="AA96" s="53">
        <f t="shared" si="38"/>
        <v>6</v>
      </c>
      <c r="AB96" s="52" t="str">
        <f t="shared" si="35"/>
        <v>Gallant Fox</v>
      </c>
      <c r="AC96" s="191"/>
      <c r="AD96" s="13"/>
    </row>
    <row r="97" spans="1:30">
      <c r="A97" s="53">
        <f t="shared" si="36"/>
        <v>82</v>
      </c>
      <c r="B97" s="52" t="str">
        <f t="shared" ref="B97:Z97" si="43">IF($AE65&gt;0,INDEX(B$59:B$84,$AE65),"")</f>
        <v>Blues Power</v>
      </c>
      <c r="C97" s="52" t="str">
        <f t="shared" si="43"/>
        <v>Lemaire</v>
      </c>
      <c r="D97" s="217">
        <f t="shared" si="43"/>
        <v>40</v>
      </c>
      <c r="E97" s="217">
        <f t="shared" si="43"/>
        <v>22</v>
      </c>
      <c r="F97" s="217">
        <f t="shared" si="43"/>
        <v>69.400000000000006</v>
      </c>
      <c r="G97" s="54">
        <f t="shared" si="43"/>
        <v>0</v>
      </c>
      <c r="H97" s="54">
        <f t="shared" si="43"/>
        <v>0</v>
      </c>
      <c r="I97" s="54">
        <f t="shared" si="43"/>
        <v>0</v>
      </c>
      <c r="J97" s="54">
        <f t="shared" si="43"/>
        <v>0</v>
      </c>
      <c r="K97" s="54">
        <f t="shared" si="43"/>
        <v>0</v>
      </c>
      <c r="L97" s="54">
        <f t="shared" si="43"/>
        <v>0</v>
      </c>
      <c r="M97" s="54">
        <f t="shared" si="43"/>
        <v>0</v>
      </c>
      <c r="N97" s="54">
        <f t="shared" si="43"/>
        <v>0</v>
      </c>
      <c r="O97" s="54">
        <f t="shared" si="43"/>
        <v>0</v>
      </c>
      <c r="P97" s="54">
        <f t="shared" si="43"/>
        <v>0</v>
      </c>
      <c r="Q97" s="54">
        <f t="shared" si="43"/>
        <v>0</v>
      </c>
      <c r="R97" s="54">
        <f t="shared" si="43"/>
        <v>0</v>
      </c>
      <c r="S97" s="54">
        <f t="shared" si="43"/>
        <v>0</v>
      </c>
      <c r="T97" s="54">
        <f t="shared" si="43"/>
        <v>0</v>
      </c>
      <c r="U97" s="54">
        <f t="shared" si="43"/>
        <v>0</v>
      </c>
      <c r="V97" s="54">
        <f t="shared" si="43"/>
        <v>0</v>
      </c>
      <c r="W97" s="54">
        <f t="shared" si="43"/>
        <v>131.4</v>
      </c>
      <c r="X97" s="54">
        <f t="shared" si="43"/>
        <v>0</v>
      </c>
      <c r="Y97" s="54">
        <f t="shared" si="43"/>
        <v>131.4</v>
      </c>
      <c r="Z97" s="55">
        <f t="shared" si="43"/>
        <v>131.4</v>
      </c>
      <c r="AA97" s="53">
        <f t="shared" si="38"/>
        <v>7</v>
      </c>
      <c r="AB97" s="52" t="str">
        <f t="shared" si="35"/>
        <v>Blues Power</v>
      </c>
      <c r="AC97" s="191"/>
      <c r="AD97" s="13"/>
    </row>
    <row r="98" spans="1:30">
      <c r="A98" s="53">
        <f t="shared" si="36"/>
        <v>591</v>
      </c>
      <c r="B98" s="52" t="str">
        <f t="shared" ref="B98:Z98" si="44">IF($AE66&gt;0,INDEX(B$59:B$84,$AE66),"")</f>
        <v>Shamrock VI</v>
      </c>
      <c r="C98" s="52" t="str">
        <f t="shared" si="44"/>
        <v>Mullen</v>
      </c>
      <c r="D98" s="217">
        <f t="shared" si="44"/>
        <v>59</v>
      </c>
      <c r="E98" s="217">
        <f t="shared" si="44"/>
        <v>39</v>
      </c>
      <c r="F98" s="217">
        <f t="shared" si="44"/>
        <v>60</v>
      </c>
      <c r="G98" s="54">
        <f t="shared" si="44"/>
        <v>0</v>
      </c>
      <c r="H98" s="54">
        <f t="shared" si="44"/>
        <v>0</v>
      </c>
      <c r="I98" s="54">
        <f t="shared" si="44"/>
        <v>0</v>
      </c>
      <c r="J98" s="54">
        <f t="shared" si="44"/>
        <v>0</v>
      </c>
      <c r="K98" s="54">
        <f t="shared" si="44"/>
        <v>0</v>
      </c>
      <c r="L98" s="54">
        <f t="shared" si="44"/>
        <v>0</v>
      </c>
      <c r="M98" s="54">
        <f t="shared" si="44"/>
        <v>0</v>
      </c>
      <c r="N98" s="54">
        <f t="shared" si="44"/>
        <v>0</v>
      </c>
      <c r="O98" s="54">
        <f t="shared" si="44"/>
        <v>0</v>
      </c>
      <c r="P98" s="54">
        <f t="shared" si="44"/>
        <v>0</v>
      </c>
      <c r="Q98" s="54">
        <f t="shared" si="44"/>
        <v>0</v>
      </c>
      <c r="R98" s="54">
        <f t="shared" si="44"/>
        <v>0</v>
      </c>
      <c r="S98" s="54">
        <f t="shared" si="44"/>
        <v>0</v>
      </c>
      <c r="T98" s="54">
        <f t="shared" si="44"/>
        <v>0</v>
      </c>
      <c r="U98" s="54">
        <f t="shared" si="44"/>
        <v>0</v>
      </c>
      <c r="V98" s="54">
        <f t="shared" si="44"/>
        <v>0</v>
      </c>
      <c r="W98" s="54">
        <f t="shared" si="44"/>
        <v>158</v>
      </c>
      <c r="X98" s="54">
        <f t="shared" si="44"/>
        <v>0</v>
      </c>
      <c r="Y98" s="54">
        <f t="shared" si="44"/>
        <v>158</v>
      </c>
      <c r="Z98" s="55">
        <f t="shared" si="44"/>
        <v>158</v>
      </c>
      <c r="AA98" s="53">
        <f t="shared" si="38"/>
        <v>8</v>
      </c>
      <c r="AB98" s="52" t="str">
        <f t="shared" si="35"/>
        <v>Shamrock VI</v>
      </c>
      <c r="AC98" s="191"/>
      <c r="AD98" s="13"/>
    </row>
    <row r="99" spans="1:30">
      <c r="A99" s="53">
        <f t="shared" si="36"/>
        <v>676</v>
      </c>
      <c r="B99" s="52" t="str">
        <f t="shared" ref="B99:Z99" si="45">IF($AE67&gt;0,INDEX(B$59:B$84,$AE67),"")</f>
        <v>Paradox</v>
      </c>
      <c r="C99" s="52" t="str">
        <f t="shared" si="45"/>
        <v>Stowe</v>
      </c>
      <c r="D99" s="217">
        <f t="shared" si="45"/>
        <v>49.6</v>
      </c>
      <c r="E99" s="217">
        <f t="shared" si="45"/>
        <v>45.6</v>
      </c>
      <c r="F99" s="217">
        <f t="shared" si="45"/>
        <v>65.599999999999994</v>
      </c>
      <c r="G99" s="54">
        <f t="shared" si="45"/>
        <v>0</v>
      </c>
      <c r="H99" s="54">
        <f t="shared" si="45"/>
        <v>0</v>
      </c>
      <c r="I99" s="54">
        <f t="shared" si="45"/>
        <v>0</v>
      </c>
      <c r="J99" s="54">
        <f t="shared" si="45"/>
        <v>0</v>
      </c>
      <c r="K99" s="54">
        <f t="shared" si="45"/>
        <v>0</v>
      </c>
      <c r="L99" s="54">
        <f t="shared" si="45"/>
        <v>0</v>
      </c>
      <c r="M99" s="54">
        <f t="shared" si="45"/>
        <v>0</v>
      </c>
      <c r="N99" s="54">
        <f t="shared" si="45"/>
        <v>0</v>
      </c>
      <c r="O99" s="54">
        <f t="shared" si="45"/>
        <v>0</v>
      </c>
      <c r="P99" s="54">
        <f t="shared" si="45"/>
        <v>0</v>
      </c>
      <c r="Q99" s="54">
        <f t="shared" si="45"/>
        <v>0</v>
      </c>
      <c r="R99" s="54">
        <f t="shared" si="45"/>
        <v>0</v>
      </c>
      <c r="S99" s="54">
        <f t="shared" si="45"/>
        <v>0</v>
      </c>
      <c r="T99" s="54">
        <f t="shared" si="45"/>
        <v>0</v>
      </c>
      <c r="U99" s="54">
        <f t="shared" si="45"/>
        <v>0</v>
      </c>
      <c r="V99" s="54">
        <f t="shared" si="45"/>
        <v>0</v>
      </c>
      <c r="W99" s="54">
        <f t="shared" si="45"/>
        <v>160.80000000000001</v>
      </c>
      <c r="X99" s="54">
        <f t="shared" si="45"/>
        <v>0</v>
      </c>
      <c r="Y99" s="54">
        <f t="shared" si="45"/>
        <v>160.80000000000001</v>
      </c>
      <c r="Z99" s="55">
        <f t="shared" si="45"/>
        <v>160.80000000000001</v>
      </c>
      <c r="AA99" s="53">
        <f t="shared" si="38"/>
        <v>9</v>
      </c>
      <c r="AB99" s="52" t="str">
        <f t="shared" si="35"/>
        <v>Paradox</v>
      </c>
      <c r="AC99" s="191"/>
      <c r="AD99" s="13"/>
    </row>
    <row r="100" spans="1:30">
      <c r="A100" s="53">
        <f t="shared" si="36"/>
        <v>484</v>
      </c>
      <c r="B100" s="52" t="str">
        <f t="shared" ref="B100:Z100" si="46">IF($AE68&gt;0,INDEX(B$59:B$84,$AE68),"")</f>
        <v>Jolly Mon</v>
      </c>
      <c r="C100" s="52" t="str">
        <f t="shared" si="46"/>
        <v>LaVin/Rochlis</v>
      </c>
      <c r="D100" s="217">
        <f t="shared" si="46"/>
        <v>66</v>
      </c>
      <c r="E100" s="217">
        <f t="shared" si="46"/>
        <v>43</v>
      </c>
      <c r="F100" s="217">
        <f t="shared" si="46"/>
        <v>74.599999999999994</v>
      </c>
      <c r="G100" s="54">
        <f t="shared" si="46"/>
        <v>0</v>
      </c>
      <c r="H100" s="54">
        <f t="shared" si="46"/>
        <v>0</v>
      </c>
      <c r="I100" s="54">
        <f t="shared" si="46"/>
        <v>0</v>
      </c>
      <c r="J100" s="54">
        <f t="shared" si="46"/>
        <v>0</v>
      </c>
      <c r="K100" s="54">
        <f t="shared" si="46"/>
        <v>0</v>
      </c>
      <c r="L100" s="54">
        <f t="shared" si="46"/>
        <v>0</v>
      </c>
      <c r="M100" s="54">
        <f t="shared" si="46"/>
        <v>0</v>
      </c>
      <c r="N100" s="54">
        <f t="shared" si="46"/>
        <v>0</v>
      </c>
      <c r="O100" s="54">
        <f t="shared" si="46"/>
        <v>0</v>
      </c>
      <c r="P100" s="54">
        <f t="shared" si="46"/>
        <v>0</v>
      </c>
      <c r="Q100" s="54">
        <f t="shared" si="46"/>
        <v>0</v>
      </c>
      <c r="R100" s="54">
        <f t="shared" si="46"/>
        <v>0</v>
      </c>
      <c r="S100" s="54">
        <f t="shared" si="46"/>
        <v>0</v>
      </c>
      <c r="T100" s="54">
        <f t="shared" si="46"/>
        <v>0</v>
      </c>
      <c r="U100" s="54">
        <f t="shared" si="46"/>
        <v>0</v>
      </c>
      <c r="V100" s="54">
        <f t="shared" si="46"/>
        <v>0</v>
      </c>
      <c r="W100" s="54">
        <f t="shared" si="46"/>
        <v>183.6</v>
      </c>
      <c r="X100" s="54">
        <f t="shared" si="46"/>
        <v>0</v>
      </c>
      <c r="Y100" s="54">
        <f t="shared" si="46"/>
        <v>183.6</v>
      </c>
      <c r="Z100" s="55">
        <f t="shared" si="46"/>
        <v>183.6</v>
      </c>
      <c r="AA100" s="53">
        <f t="shared" si="38"/>
        <v>10</v>
      </c>
      <c r="AB100" s="52" t="str">
        <f t="shared" si="35"/>
        <v>Jolly Mon</v>
      </c>
      <c r="AC100" s="191"/>
      <c r="AD100" s="13"/>
    </row>
    <row r="101" spans="1:30">
      <c r="A101" s="53">
        <f t="shared" si="36"/>
        <v>175</v>
      </c>
      <c r="B101" s="52" t="str">
        <f t="shared" ref="B101:Z101" si="47">IF($AE69&gt;0,INDEX(B$59:B$84,$AE69),"")</f>
        <v>Over the Edge</v>
      </c>
      <c r="C101" s="52" t="str">
        <f t="shared" si="47"/>
        <v>Scott</v>
      </c>
      <c r="D101" s="217">
        <f t="shared" si="47"/>
        <v>65.3</v>
      </c>
      <c r="E101" s="217">
        <f t="shared" si="47"/>
        <v>48</v>
      </c>
      <c r="F101" s="217">
        <f t="shared" si="47"/>
        <v>81</v>
      </c>
      <c r="G101" s="54">
        <f t="shared" si="47"/>
        <v>0</v>
      </c>
      <c r="H101" s="54">
        <f t="shared" si="47"/>
        <v>0</v>
      </c>
      <c r="I101" s="54">
        <f t="shared" si="47"/>
        <v>0</v>
      </c>
      <c r="J101" s="54">
        <f t="shared" si="47"/>
        <v>0</v>
      </c>
      <c r="K101" s="54">
        <f t="shared" si="47"/>
        <v>0</v>
      </c>
      <c r="L101" s="54">
        <f t="shared" si="47"/>
        <v>0</v>
      </c>
      <c r="M101" s="54">
        <f t="shared" si="47"/>
        <v>0</v>
      </c>
      <c r="N101" s="54">
        <f t="shared" si="47"/>
        <v>0</v>
      </c>
      <c r="O101" s="54">
        <f t="shared" si="47"/>
        <v>0</v>
      </c>
      <c r="P101" s="54">
        <f t="shared" si="47"/>
        <v>0</v>
      </c>
      <c r="Q101" s="54">
        <f t="shared" si="47"/>
        <v>0</v>
      </c>
      <c r="R101" s="54">
        <f t="shared" si="47"/>
        <v>0</v>
      </c>
      <c r="S101" s="54">
        <f t="shared" si="47"/>
        <v>0</v>
      </c>
      <c r="T101" s="54">
        <f t="shared" si="47"/>
        <v>0</v>
      </c>
      <c r="U101" s="54">
        <f t="shared" si="47"/>
        <v>0</v>
      </c>
      <c r="V101" s="54">
        <f t="shared" si="47"/>
        <v>0</v>
      </c>
      <c r="W101" s="54">
        <f t="shared" si="47"/>
        <v>194.3</v>
      </c>
      <c r="X101" s="54">
        <f t="shared" si="47"/>
        <v>0</v>
      </c>
      <c r="Y101" s="54">
        <f t="shared" si="47"/>
        <v>194.3</v>
      </c>
      <c r="Z101" s="55">
        <f t="shared" si="47"/>
        <v>194.3</v>
      </c>
      <c r="AA101" s="53">
        <f t="shared" si="38"/>
        <v>11</v>
      </c>
      <c r="AB101" s="52" t="str">
        <f t="shared" si="35"/>
        <v>Over the Edge</v>
      </c>
      <c r="AC101" s="191"/>
      <c r="AD101" s="13"/>
    </row>
    <row r="102" spans="1:30">
      <c r="A102" s="53">
        <f t="shared" si="36"/>
        <v>249</v>
      </c>
      <c r="B102" s="52" t="str">
        <f t="shared" ref="B102:Z102" si="48">IF($AE70&gt;0,INDEX(B$59:B$84,$AE70),"")</f>
        <v>Dolce</v>
      </c>
      <c r="C102" s="52" t="str">
        <f t="shared" si="48"/>
        <v>Sonn</v>
      </c>
      <c r="D102" s="217">
        <f t="shared" si="48"/>
        <v>69.3</v>
      </c>
      <c r="E102" s="217">
        <f t="shared" si="48"/>
        <v>53</v>
      </c>
      <c r="F102" s="217">
        <f t="shared" si="48"/>
        <v>79.7</v>
      </c>
      <c r="G102" s="54">
        <f t="shared" si="48"/>
        <v>0</v>
      </c>
      <c r="H102" s="54">
        <f t="shared" si="48"/>
        <v>0</v>
      </c>
      <c r="I102" s="54">
        <f t="shared" si="48"/>
        <v>0</v>
      </c>
      <c r="J102" s="54">
        <f t="shared" si="48"/>
        <v>0</v>
      </c>
      <c r="K102" s="54">
        <f t="shared" si="48"/>
        <v>0</v>
      </c>
      <c r="L102" s="54">
        <f t="shared" si="48"/>
        <v>0</v>
      </c>
      <c r="M102" s="54">
        <f t="shared" si="48"/>
        <v>0</v>
      </c>
      <c r="N102" s="54">
        <f t="shared" si="48"/>
        <v>0</v>
      </c>
      <c r="O102" s="54">
        <f t="shared" si="48"/>
        <v>0</v>
      </c>
      <c r="P102" s="54">
        <f t="shared" si="48"/>
        <v>0</v>
      </c>
      <c r="Q102" s="54">
        <f t="shared" si="48"/>
        <v>0</v>
      </c>
      <c r="R102" s="54">
        <f t="shared" si="48"/>
        <v>0</v>
      </c>
      <c r="S102" s="54">
        <f t="shared" si="48"/>
        <v>0</v>
      </c>
      <c r="T102" s="54">
        <f t="shared" si="48"/>
        <v>0</v>
      </c>
      <c r="U102" s="54">
        <f t="shared" si="48"/>
        <v>0</v>
      </c>
      <c r="V102" s="54">
        <f t="shared" si="48"/>
        <v>0</v>
      </c>
      <c r="W102" s="54">
        <f t="shared" si="48"/>
        <v>202</v>
      </c>
      <c r="X102" s="54">
        <f t="shared" si="48"/>
        <v>0</v>
      </c>
      <c r="Y102" s="54">
        <f t="shared" si="48"/>
        <v>202</v>
      </c>
      <c r="Z102" s="55">
        <f t="shared" si="48"/>
        <v>202</v>
      </c>
      <c r="AA102" s="53">
        <f t="shared" si="38"/>
        <v>12</v>
      </c>
      <c r="AB102" s="52" t="str">
        <f t="shared" si="35"/>
        <v>Dolce</v>
      </c>
      <c r="AC102" s="191"/>
      <c r="AD102" s="13"/>
    </row>
    <row r="103" spans="1:30">
      <c r="A103" s="53">
        <f t="shared" si="36"/>
        <v>1325</v>
      </c>
      <c r="B103" s="52" t="str">
        <f t="shared" ref="B103:Z103" si="49">IF($AE71&gt;0,INDEX(B$59:B$84,$AE71),"")</f>
        <v>Bad Dog</v>
      </c>
      <c r="C103" s="52" t="str">
        <f t="shared" si="49"/>
        <v>Morrison</v>
      </c>
      <c r="D103" s="217">
        <f t="shared" si="49"/>
        <v>80</v>
      </c>
      <c r="E103" s="217">
        <f t="shared" si="49"/>
        <v>60</v>
      </c>
      <c r="F103" s="217">
        <f t="shared" si="49"/>
        <v>96.4</v>
      </c>
      <c r="G103" s="54">
        <f t="shared" si="49"/>
        <v>0</v>
      </c>
      <c r="H103" s="54">
        <f t="shared" si="49"/>
        <v>0</v>
      </c>
      <c r="I103" s="54">
        <f t="shared" si="49"/>
        <v>0</v>
      </c>
      <c r="J103" s="54">
        <f t="shared" si="49"/>
        <v>0</v>
      </c>
      <c r="K103" s="54">
        <f t="shared" si="49"/>
        <v>0</v>
      </c>
      <c r="L103" s="54">
        <f t="shared" si="49"/>
        <v>0</v>
      </c>
      <c r="M103" s="54">
        <f t="shared" si="49"/>
        <v>0</v>
      </c>
      <c r="N103" s="54">
        <f t="shared" si="49"/>
        <v>0</v>
      </c>
      <c r="O103" s="54">
        <f t="shared" si="49"/>
        <v>0</v>
      </c>
      <c r="P103" s="54">
        <f t="shared" si="49"/>
        <v>0</v>
      </c>
      <c r="Q103" s="54">
        <f t="shared" si="49"/>
        <v>0</v>
      </c>
      <c r="R103" s="54">
        <f t="shared" si="49"/>
        <v>0</v>
      </c>
      <c r="S103" s="54">
        <f t="shared" si="49"/>
        <v>0</v>
      </c>
      <c r="T103" s="54">
        <f t="shared" si="49"/>
        <v>0</v>
      </c>
      <c r="U103" s="54">
        <f t="shared" si="49"/>
        <v>0</v>
      </c>
      <c r="V103" s="54">
        <f t="shared" si="49"/>
        <v>0</v>
      </c>
      <c r="W103" s="54">
        <f t="shared" si="49"/>
        <v>236.4</v>
      </c>
      <c r="X103" s="54">
        <f t="shared" si="49"/>
        <v>0</v>
      </c>
      <c r="Y103" s="54">
        <f t="shared" si="49"/>
        <v>236.4</v>
      </c>
      <c r="Z103" s="55">
        <f t="shared" si="49"/>
        <v>236.4</v>
      </c>
      <c r="AA103" s="53">
        <f t="shared" si="38"/>
        <v>13</v>
      </c>
      <c r="AB103" s="52" t="str">
        <f t="shared" si="35"/>
        <v>Bad Dog</v>
      </c>
      <c r="AC103" s="191"/>
      <c r="AD103" s="13"/>
    </row>
    <row r="104" spans="1:30">
      <c r="A104" s="53" t="str">
        <f t="shared" si="36"/>
        <v/>
      </c>
      <c r="B104" s="52" t="str">
        <f t="shared" ref="B104:Z104" si="50">IF($AE72&gt;0,INDEX(B$59:B$84,$AE72),"")</f>
        <v/>
      </c>
      <c r="C104" s="52" t="str">
        <f t="shared" si="50"/>
        <v/>
      </c>
      <c r="D104" s="217" t="str">
        <f t="shared" si="50"/>
        <v/>
      </c>
      <c r="E104" s="217" t="str">
        <f t="shared" si="50"/>
        <v/>
      </c>
      <c r="F104" s="217" t="str">
        <f t="shared" si="50"/>
        <v/>
      </c>
      <c r="G104" s="54" t="str">
        <f t="shared" si="50"/>
        <v/>
      </c>
      <c r="H104" s="54" t="str">
        <f t="shared" si="50"/>
        <v/>
      </c>
      <c r="I104" s="54" t="str">
        <f t="shared" si="50"/>
        <v/>
      </c>
      <c r="J104" s="54" t="str">
        <f t="shared" si="50"/>
        <v/>
      </c>
      <c r="K104" s="54" t="str">
        <f t="shared" si="50"/>
        <v/>
      </c>
      <c r="L104" s="54" t="str">
        <f t="shared" si="50"/>
        <v/>
      </c>
      <c r="M104" s="54" t="str">
        <f t="shared" si="50"/>
        <v/>
      </c>
      <c r="N104" s="54" t="str">
        <f t="shared" si="50"/>
        <v/>
      </c>
      <c r="O104" s="54" t="str">
        <f t="shared" si="50"/>
        <v/>
      </c>
      <c r="P104" s="54" t="str">
        <f t="shared" si="50"/>
        <v/>
      </c>
      <c r="Q104" s="54" t="str">
        <f t="shared" si="50"/>
        <v/>
      </c>
      <c r="R104" s="54" t="str">
        <f t="shared" si="50"/>
        <v/>
      </c>
      <c r="S104" s="54" t="str">
        <f t="shared" si="50"/>
        <v/>
      </c>
      <c r="T104" s="54" t="str">
        <f t="shared" si="50"/>
        <v/>
      </c>
      <c r="U104" s="54" t="str">
        <f t="shared" si="50"/>
        <v/>
      </c>
      <c r="V104" s="54" t="str">
        <f t="shared" si="50"/>
        <v/>
      </c>
      <c r="W104" s="54" t="str">
        <f t="shared" si="50"/>
        <v/>
      </c>
      <c r="X104" s="54" t="str">
        <f t="shared" si="50"/>
        <v/>
      </c>
      <c r="Y104" s="54" t="str">
        <f t="shared" si="50"/>
        <v/>
      </c>
      <c r="Z104" s="55" t="str">
        <f t="shared" si="50"/>
        <v/>
      </c>
      <c r="AA104" s="53" t="str">
        <f t="shared" si="38"/>
        <v/>
      </c>
      <c r="AB104" s="52" t="str">
        <f t="shared" si="35"/>
        <v/>
      </c>
      <c r="AC104" s="191"/>
      <c r="AD104" s="13"/>
    </row>
    <row r="105" spans="1:30">
      <c r="A105" s="53" t="str">
        <f t="shared" si="36"/>
        <v/>
      </c>
      <c r="B105" s="52" t="str">
        <f t="shared" ref="B105:Z105" si="51">IF($AE73&gt;0,INDEX(B$59:B$84,$AE73),"")</f>
        <v/>
      </c>
      <c r="C105" s="52" t="str">
        <f t="shared" si="51"/>
        <v/>
      </c>
      <c r="D105" s="217" t="str">
        <f t="shared" si="51"/>
        <v/>
      </c>
      <c r="E105" s="217" t="str">
        <f t="shared" si="51"/>
        <v/>
      </c>
      <c r="F105" s="217" t="str">
        <f t="shared" si="51"/>
        <v/>
      </c>
      <c r="G105" s="54" t="str">
        <f t="shared" si="51"/>
        <v/>
      </c>
      <c r="H105" s="54" t="str">
        <f t="shared" si="51"/>
        <v/>
      </c>
      <c r="I105" s="54" t="str">
        <f t="shared" si="51"/>
        <v/>
      </c>
      <c r="J105" s="54" t="str">
        <f t="shared" si="51"/>
        <v/>
      </c>
      <c r="K105" s="54" t="str">
        <f t="shared" si="51"/>
        <v/>
      </c>
      <c r="L105" s="54" t="str">
        <f t="shared" si="51"/>
        <v/>
      </c>
      <c r="M105" s="54" t="str">
        <f t="shared" si="51"/>
        <v/>
      </c>
      <c r="N105" s="54" t="str">
        <f t="shared" si="51"/>
        <v/>
      </c>
      <c r="O105" s="54" t="str">
        <f t="shared" si="51"/>
        <v/>
      </c>
      <c r="P105" s="54" t="str">
        <f t="shared" si="51"/>
        <v/>
      </c>
      <c r="Q105" s="54" t="str">
        <f t="shared" si="51"/>
        <v/>
      </c>
      <c r="R105" s="54" t="str">
        <f t="shared" si="51"/>
        <v/>
      </c>
      <c r="S105" s="54" t="str">
        <f t="shared" si="51"/>
        <v/>
      </c>
      <c r="T105" s="54" t="str">
        <f t="shared" si="51"/>
        <v/>
      </c>
      <c r="U105" s="54" t="str">
        <f t="shared" si="51"/>
        <v/>
      </c>
      <c r="V105" s="54" t="str">
        <f t="shared" si="51"/>
        <v/>
      </c>
      <c r="W105" s="54" t="str">
        <f t="shared" si="51"/>
        <v/>
      </c>
      <c r="X105" s="54" t="str">
        <f t="shared" si="51"/>
        <v/>
      </c>
      <c r="Y105" s="54" t="str">
        <f t="shared" si="51"/>
        <v/>
      </c>
      <c r="Z105" s="55" t="str">
        <f t="shared" si="51"/>
        <v/>
      </c>
      <c r="AA105" s="53" t="str">
        <f t="shared" si="38"/>
        <v/>
      </c>
      <c r="AB105" s="52" t="str">
        <f t="shared" si="35"/>
        <v/>
      </c>
      <c r="AC105" s="191"/>
      <c r="AD105" s="13"/>
    </row>
    <row r="106" spans="1:30">
      <c r="A106" s="53" t="str">
        <f t="shared" si="36"/>
        <v/>
      </c>
      <c r="B106" s="52" t="str">
        <f t="shared" ref="B106:Z106" si="52">IF($AE74&gt;0,INDEX(B$59:B$84,$AE74),"")</f>
        <v/>
      </c>
      <c r="C106" s="52" t="str">
        <f t="shared" si="52"/>
        <v/>
      </c>
      <c r="D106" s="217" t="str">
        <f t="shared" si="52"/>
        <v/>
      </c>
      <c r="E106" s="217" t="str">
        <f t="shared" si="52"/>
        <v/>
      </c>
      <c r="F106" s="217" t="str">
        <f t="shared" si="52"/>
        <v/>
      </c>
      <c r="G106" s="54" t="str">
        <f t="shared" si="52"/>
        <v/>
      </c>
      <c r="H106" s="54" t="str">
        <f t="shared" si="52"/>
        <v/>
      </c>
      <c r="I106" s="54" t="str">
        <f t="shared" si="52"/>
        <v/>
      </c>
      <c r="J106" s="54" t="str">
        <f t="shared" si="52"/>
        <v/>
      </c>
      <c r="K106" s="54" t="str">
        <f t="shared" si="52"/>
        <v/>
      </c>
      <c r="L106" s="54" t="str">
        <f t="shared" si="52"/>
        <v/>
      </c>
      <c r="M106" s="54" t="str">
        <f t="shared" si="52"/>
        <v/>
      </c>
      <c r="N106" s="54" t="str">
        <f t="shared" si="52"/>
        <v/>
      </c>
      <c r="O106" s="54" t="str">
        <f t="shared" si="52"/>
        <v/>
      </c>
      <c r="P106" s="54" t="str">
        <f t="shared" si="52"/>
        <v/>
      </c>
      <c r="Q106" s="54" t="str">
        <f t="shared" si="52"/>
        <v/>
      </c>
      <c r="R106" s="54" t="str">
        <f t="shared" si="52"/>
        <v/>
      </c>
      <c r="S106" s="54" t="str">
        <f t="shared" si="52"/>
        <v/>
      </c>
      <c r="T106" s="54" t="str">
        <f t="shared" si="52"/>
        <v/>
      </c>
      <c r="U106" s="54" t="str">
        <f t="shared" si="52"/>
        <v/>
      </c>
      <c r="V106" s="54" t="str">
        <f t="shared" si="52"/>
        <v/>
      </c>
      <c r="W106" s="54" t="str">
        <f t="shared" si="52"/>
        <v/>
      </c>
      <c r="X106" s="54" t="str">
        <f t="shared" si="52"/>
        <v/>
      </c>
      <c r="Y106" s="54" t="str">
        <f t="shared" si="52"/>
        <v/>
      </c>
      <c r="Z106" s="55" t="str">
        <f t="shared" si="52"/>
        <v/>
      </c>
      <c r="AA106" s="53" t="str">
        <f t="shared" si="38"/>
        <v/>
      </c>
      <c r="AB106" s="52" t="str">
        <f t="shared" si="35"/>
        <v/>
      </c>
      <c r="AC106" s="191"/>
      <c r="AD106" s="13"/>
    </row>
    <row r="107" spans="1:30">
      <c r="A107" s="53" t="str">
        <f t="shared" si="36"/>
        <v/>
      </c>
      <c r="B107" s="52" t="str">
        <f t="shared" ref="B107:Z107" si="53">IF($AE75&gt;0,INDEX(B$59:B$84,$AE75),"")</f>
        <v/>
      </c>
      <c r="C107" s="52" t="str">
        <f t="shared" si="53"/>
        <v/>
      </c>
      <c r="D107" s="217" t="str">
        <f t="shared" si="53"/>
        <v/>
      </c>
      <c r="E107" s="217" t="str">
        <f t="shared" si="53"/>
        <v/>
      </c>
      <c r="F107" s="217" t="str">
        <f t="shared" si="53"/>
        <v/>
      </c>
      <c r="G107" s="54" t="str">
        <f t="shared" si="53"/>
        <v/>
      </c>
      <c r="H107" s="54" t="str">
        <f t="shared" si="53"/>
        <v/>
      </c>
      <c r="I107" s="54" t="str">
        <f t="shared" si="53"/>
        <v/>
      </c>
      <c r="J107" s="54" t="str">
        <f t="shared" si="53"/>
        <v/>
      </c>
      <c r="K107" s="54" t="str">
        <f t="shared" si="53"/>
        <v/>
      </c>
      <c r="L107" s="54" t="str">
        <f t="shared" si="53"/>
        <v/>
      </c>
      <c r="M107" s="54" t="str">
        <f t="shared" si="53"/>
        <v/>
      </c>
      <c r="N107" s="54" t="str">
        <f t="shared" si="53"/>
        <v/>
      </c>
      <c r="O107" s="54" t="str">
        <f t="shared" si="53"/>
        <v/>
      </c>
      <c r="P107" s="54" t="str">
        <f t="shared" si="53"/>
        <v/>
      </c>
      <c r="Q107" s="54" t="str">
        <f t="shared" si="53"/>
        <v/>
      </c>
      <c r="R107" s="54" t="str">
        <f t="shared" si="53"/>
        <v/>
      </c>
      <c r="S107" s="54" t="str">
        <f t="shared" si="53"/>
        <v/>
      </c>
      <c r="T107" s="54" t="str">
        <f t="shared" si="53"/>
        <v/>
      </c>
      <c r="U107" s="54" t="str">
        <f t="shared" si="53"/>
        <v/>
      </c>
      <c r="V107" s="54" t="str">
        <f t="shared" si="53"/>
        <v/>
      </c>
      <c r="W107" s="54" t="str">
        <f t="shared" si="53"/>
        <v/>
      </c>
      <c r="X107" s="54" t="str">
        <f t="shared" si="53"/>
        <v/>
      </c>
      <c r="Y107" s="54" t="str">
        <f t="shared" si="53"/>
        <v/>
      </c>
      <c r="Z107" s="55" t="str">
        <f t="shared" si="53"/>
        <v/>
      </c>
      <c r="AA107" s="53" t="str">
        <f t="shared" si="38"/>
        <v/>
      </c>
      <c r="AB107" s="52" t="str">
        <f t="shared" si="35"/>
        <v/>
      </c>
      <c r="AC107" s="191"/>
      <c r="AD107" s="13"/>
    </row>
    <row r="108" spans="1:30">
      <c r="A108" s="53" t="str">
        <f t="shared" si="36"/>
        <v/>
      </c>
      <c r="B108" s="52" t="str">
        <f t="shared" ref="B108:Z108" si="54">IF($AE76&gt;0,INDEX(B$59:B$84,$AE76),"")</f>
        <v/>
      </c>
      <c r="C108" s="52" t="str">
        <f t="shared" si="54"/>
        <v/>
      </c>
      <c r="D108" s="217" t="str">
        <f t="shared" si="54"/>
        <v/>
      </c>
      <c r="E108" s="217" t="str">
        <f t="shared" si="54"/>
        <v/>
      </c>
      <c r="F108" s="217" t="str">
        <f t="shared" si="54"/>
        <v/>
      </c>
      <c r="G108" s="54" t="str">
        <f t="shared" si="54"/>
        <v/>
      </c>
      <c r="H108" s="54" t="str">
        <f t="shared" si="54"/>
        <v/>
      </c>
      <c r="I108" s="54" t="str">
        <f t="shared" si="54"/>
        <v/>
      </c>
      <c r="J108" s="54" t="str">
        <f t="shared" si="54"/>
        <v/>
      </c>
      <c r="K108" s="54" t="str">
        <f t="shared" si="54"/>
        <v/>
      </c>
      <c r="L108" s="54" t="str">
        <f t="shared" si="54"/>
        <v/>
      </c>
      <c r="M108" s="54" t="str">
        <f t="shared" si="54"/>
        <v/>
      </c>
      <c r="N108" s="54" t="str">
        <f t="shared" si="54"/>
        <v/>
      </c>
      <c r="O108" s="54" t="str">
        <f t="shared" si="54"/>
        <v/>
      </c>
      <c r="P108" s="54" t="str">
        <f t="shared" si="54"/>
        <v/>
      </c>
      <c r="Q108" s="54" t="str">
        <f t="shared" si="54"/>
        <v/>
      </c>
      <c r="R108" s="54" t="str">
        <f t="shared" si="54"/>
        <v/>
      </c>
      <c r="S108" s="54" t="str">
        <f t="shared" si="54"/>
        <v/>
      </c>
      <c r="T108" s="54" t="str">
        <f t="shared" si="54"/>
        <v/>
      </c>
      <c r="U108" s="54" t="str">
        <f t="shared" si="54"/>
        <v/>
      </c>
      <c r="V108" s="54" t="str">
        <f t="shared" si="54"/>
        <v/>
      </c>
      <c r="W108" s="54" t="str">
        <f t="shared" si="54"/>
        <v/>
      </c>
      <c r="X108" s="54" t="str">
        <f t="shared" si="54"/>
        <v/>
      </c>
      <c r="Y108" s="54" t="str">
        <f t="shared" si="54"/>
        <v/>
      </c>
      <c r="Z108" s="55" t="str">
        <f t="shared" si="54"/>
        <v/>
      </c>
      <c r="AA108" s="53" t="str">
        <f t="shared" si="38"/>
        <v/>
      </c>
      <c r="AB108" s="52" t="str">
        <f t="shared" si="35"/>
        <v/>
      </c>
      <c r="AC108" s="191"/>
      <c r="AD108" s="13"/>
    </row>
    <row r="109" spans="1:30">
      <c r="A109" s="53" t="str">
        <f t="shared" si="36"/>
        <v/>
      </c>
      <c r="B109" s="52" t="str">
        <f t="shared" ref="B109:Z109" si="55">IF($AE77&gt;0,INDEX(B$59:B$84,$AE77),"")</f>
        <v/>
      </c>
      <c r="C109" s="52" t="str">
        <f t="shared" si="55"/>
        <v/>
      </c>
      <c r="D109" s="217" t="str">
        <f t="shared" si="55"/>
        <v/>
      </c>
      <c r="E109" s="217" t="str">
        <f t="shared" si="55"/>
        <v/>
      </c>
      <c r="F109" s="217" t="str">
        <f t="shared" si="55"/>
        <v/>
      </c>
      <c r="G109" s="54" t="str">
        <f t="shared" si="55"/>
        <v/>
      </c>
      <c r="H109" s="54" t="str">
        <f t="shared" si="55"/>
        <v/>
      </c>
      <c r="I109" s="54" t="str">
        <f t="shared" si="55"/>
        <v/>
      </c>
      <c r="J109" s="54" t="str">
        <f t="shared" si="55"/>
        <v/>
      </c>
      <c r="K109" s="54" t="str">
        <f t="shared" si="55"/>
        <v/>
      </c>
      <c r="L109" s="54" t="str">
        <f t="shared" si="55"/>
        <v/>
      </c>
      <c r="M109" s="54" t="str">
        <f t="shared" si="55"/>
        <v/>
      </c>
      <c r="N109" s="54" t="str">
        <f t="shared" si="55"/>
        <v/>
      </c>
      <c r="O109" s="54" t="str">
        <f t="shared" si="55"/>
        <v/>
      </c>
      <c r="P109" s="54" t="str">
        <f t="shared" si="55"/>
        <v/>
      </c>
      <c r="Q109" s="54" t="str">
        <f t="shared" si="55"/>
        <v/>
      </c>
      <c r="R109" s="54" t="str">
        <f t="shared" si="55"/>
        <v/>
      </c>
      <c r="S109" s="54" t="str">
        <f t="shared" si="55"/>
        <v/>
      </c>
      <c r="T109" s="54" t="str">
        <f t="shared" si="55"/>
        <v/>
      </c>
      <c r="U109" s="54" t="str">
        <f t="shared" si="55"/>
        <v/>
      </c>
      <c r="V109" s="54" t="str">
        <f t="shared" si="55"/>
        <v/>
      </c>
      <c r="W109" s="54" t="str">
        <f t="shared" si="55"/>
        <v/>
      </c>
      <c r="X109" s="54" t="str">
        <f t="shared" si="55"/>
        <v/>
      </c>
      <c r="Y109" s="54" t="str">
        <f t="shared" si="55"/>
        <v/>
      </c>
      <c r="Z109" s="55" t="str">
        <f t="shared" si="55"/>
        <v/>
      </c>
      <c r="AA109" s="53" t="str">
        <f t="shared" si="38"/>
        <v/>
      </c>
      <c r="AB109" s="52" t="str">
        <f t="shared" si="35"/>
        <v/>
      </c>
      <c r="AC109" s="191"/>
      <c r="AD109" s="13"/>
    </row>
    <row r="110" spans="1:30">
      <c r="A110" s="53" t="str">
        <f t="shared" si="36"/>
        <v/>
      </c>
      <c r="B110" s="52" t="str">
        <f t="shared" ref="B110:Z110" si="56">IF($AE78&gt;0,INDEX(B$59:B$84,$AE78),"")</f>
        <v/>
      </c>
      <c r="C110" s="52" t="str">
        <f t="shared" si="56"/>
        <v/>
      </c>
      <c r="D110" s="217" t="str">
        <f t="shared" si="56"/>
        <v/>
      </c>
      <c r="E110" s="217" t="str">
        <f t="shared" si="56"/>
        <v/>
      </c>
      <c r="F110" s="217" t="str">
        <f t="shared" si="56"/>
        <v/>
      </c>
      <c r="G110" s="54" t="str">
        <f t="shared" si="56"/>
        <v/>
      </c>
      <c r="H110" s="54" t="str">
        <f t="shared" si="56"/>
        <v/>
      </c>
      <c r="I110" s="54" t="str">
        <f t="shared" si="56"/>
        <v/>
      </c>
      <c r="J110" s="54" t="str">
        <f t="shared" si="56"/>
        <v/>
      </c>
      <c r="K110" s="54" t="str">
        <f t="shared" si="56"/>
        <v/>
      </c>
      <c r="L110" s="54" t="str">
        <f t="shared" si="56"/>
        <v/>
      </c>
      <c r="M110" s="54" t="str">
        <f t="shared" si="56"/>
        <v/>
      </c>
      <c r="N110" s="54" t="str">
        <f t="shared" si="56"/>
        <v/>
      </c>
      <c r="O110" s="54" t="str">
        <f t="shared" si="56"/>
        <v/>
      </c>
      <c r="P110" s="54" t="str">
        <f t="shared" si="56"/>
        <v/>
      </c>
      <c r="Q110" s="54" t="str">
        <f t="shared" si="56"/>
        <v/>
      </c>
      <c r="R110" s="54" t="str">
        <f t="shared" si="56"/>
        <v/>
      </c>
      <c r="S110" s="54" t="str">
        <f t="shared" si="56"/>
        <v/>
      </c>
      <c r="T110" s="54" t="str">
        <f t="shared" si="56"/>
        <v/>
      </c>
      <c r="U110" s="54" t="str">
        <f t="shared" si="56"/>
        <v/>
      </c>
      <c r="V110" s="54" t="str">
        <f t="shared" si="56"/>
        <v/>
      </c>
      <c r="W110" s="54" t="str">
        <f t="shared" si="56"/>
        <v/>
      </c>
      <c r="X110" s="54" t="str">
        <f t="shared" si="56"/>
        <v/>
      </c>
      <c r="Y110" s="54" t="str">
        <f t="shared" si="56"/>
        <v/>
      </c>
      <c r="Z110" s="55" t="str">
        <f t="shared" si="56"/>
        <v/>
      </c>
      <c r="AA110" s="53" t="str">
        <f t="shared" si="38"/>
        <v/>
      </c>
      <c r="AB110" s="52" t="str">
        <f t="shared" si="35"/>
        <v/>
      </c>
      <c r="AC110" s="191"/>
      <c r="AD110" s="13"/>
    </row>
    <row r="111" spans="1:30">
      <c r="A111" s="53" t="str">
        <f t="shared" si="36"/>
        <v/>
      </c>
      <c r="B111" s="52" t="str">
        <f t="shared" ref="B111:Z111" si="57">IF($AE79&gt;0,INDEX(B$59:B$84,$AE79),"")</f>
        <v/>
      </c>
      <c r="C111" s="52" t="str">
        <f t="shared" si="57"/>
        <v/>
      </c>
      <c r="D111" s="217" t="str">
        <f t="shared" si="57"/>
        <v/>
      </c>
      <c r="E111" s="217" t="str">
        <f t="shared" si="57"/>
        <v/>
      </c>
      <c r="F111" s="217" t="str">
        <f t="shared" si="57"/>
        <v/>
      </c>
      <c r="G111" s="54" t="str">
        <f t="shared" si="57"/>
        <v/>
      </c>
      <c r="H111" s="54" t="str">
        <f t="shared" si="57"/>
        <v/>
      </c>
      <c r="I111" s="54" t="str">
        <f t="shared" si="57"/>
        <v/>
      </c>
      <c r="J111" s="54" t="str">
        <f t="shared" si="57"/>
        <v/>
      </c>
      <c r="K111" s="54" t="str">
        <f t="shared" si="57"/>
        <v/>
      </c>
      <c r="L111" s="54" t="str">
        <f t="shared" si="57"/>
        <v/>
      </c>
      <c r="M111" s="54" t="str">
        <f t="shared" si="57"/>
        <v/>
      </c>
      <c r="N111" s="54" t="str">
        <f t="shared" si="57"/>
        <v/>
      </c>
      <c r="O111" s="54" t="str">
        <f t="shared" si="57"/>
        <v/>
      </c>
      <c r="P111" s="54" t="str">
        <f t="shared" si="57"/>
        <v/>
      </c>
      <c r="Q111" s="54" t="str">
        <f t="shared" si="57"/>
        <v/>
      </c>
      <c r="R111" s="54" t="str">
        <f t="shared" si="57"/>
        <v/>
      </c>
      <c r="S111" s="54" t="str">
        <f t="shared" si="57"/>
        <v/>
      </c>
      <c r="T111" s="54" t="str">
        <f t="shared" si="57"/>
        <v/>
      </c>
      <c r="U111" s="54" t="str">
        <f t="shared" si="57"/>
        <v/>
      </c>
      <c r="V111" s="54" t="str">
        <f t="shared" si="57"/>
        <v/>
      </c>
      <c r="W111" s="54" t="str">
        <f t="shared" si="57"/>
        <v/>
      </c>
      <c r="X111" s="54" t="str">
        <f t="shared" si="57"/>
        <v/>
      </c>
      <c r="Y111" s="54" t="str">
        <f t="shared" si="57"/>
        <v/>
      </c>
      <c r="Z111" s="55" t="str">
        <f t="shared" si="57"/>
        <v/>
      </c>
      <c r="AA111" s="53" t="str">
        <f t="shared" si="38"/>
        <v/>
      </c>
      <c r="AB111" s="52" t="str">
        <f t="shared" si="35"/>
        <v/>
      </c>
      <c r="AC111" s="191"/>
      <c r="AD111" s="13"/>
    </row>
    <row r="112" spans="1:30">
      <c r="A112" s="53" t="str">
        <f t="shared" si="36"/>
        <v/>
      </c>
      <c r="B112" s="52" t="str">
        <f t="shared" ref="B112:Z112" si="58">IF($AE80&gt;0,INDEX(B$59:B$84,$AE80),"")</f>
        <v/>
      </c>
      <c r="C112" s="52" t="str">
        <f t="shared" si="58"/>
        <v/>
      </c>
      <c r="D112" s="217" t="str">
        <f t="shared" si="58"/>
        <v/>
      </c>
      <c r="E112" s="217" t="str">
        <f t="shared" si="58"/>
        <v/>
      </c>
      <c r="F112" s="217" t="str">
        <f t="shared" si="58"/>
        <v/>
      </c>
      <c r="G112" s="54" t="str">
        <f t="shared" si="58"/>
        <v/>
      </c>
      <c r="H112" s="54" t="str">
        <f t="shared" si="58"/>
        <v/>
      </c>
      <c r="I112" s="54" t="str">
        <f t="shared" si="58"/>
        <v/>
      </c>
      <c r="J112" s="54" t="str">
        <f t="shared" si="58"/>
        <v/>
      </c>
      <c r="K112" s="54" t="str">
        <f t="shared" si="58"/>
        <v/>
      </c>
      <c r="L112" s="54" t="str">
        <f t="shared" si="58"/>
        <v/>
      </c>
      <c r="M112" s="54" t="str">
        <f t="shared" si="58"/>
        <v/>
      </c>
      <c r="N112" s="54" t="str">
        <f t="shared" si="58"/>
        <v/>
      </c>
      <c r="O112" s="54" t="str">
        <f t="shared" si="58"/>
        <v/>
      </c>
      <c r="P112" s="54" t="str">
        <f t="shared" si="58"/>
        <v/>
      </c>
      <c r="Q112" s="54" t="str">
        <f t="shared" si="58"/>
        <v/>
      </c>
      <c r="R112" s="54" t="str">
        <f t="shared" si="58"/>
        <v/>
      </c>
      <c r="S112" s="54" t="str">
        <f t="shared" si="58"/>
        <v/>
      </c>
      <c r="T112" s="54" t="str">
        <f t="shared" si="58"/>
        <v/>
      </c>
      <c r="U112" s="54" t="str">
        <f t="shared" si="58"/>
        <v/>
      </c>
      <c r="V112" s="54" t="str">
        <f t="shared" si="58"/>
        <v/>
      </c>
      <c r="W112" s="54" t="str">
        <f t="shared" si="58"/>
        <v/>
      </c>
      <c r="X112" s="54" t="str">
        <f t="shared" si="58"/>
        <v/>
      </c>
      <c r="Y112" s="54" t="str">
        <f t="shared" si="58"/>
        <v/>
      </c>
      <c r="Z112" s="55" t="str">
        <f t="shared" si="58"/>
        <v/>
      </c>
      <c r="AA112" s="53" t="str">
        <f t="shared" si="38"/>
        <v/>
      </c>
      <c r="AB112" s="52" t="str">
        <f t="shared" si="35"/>
        <v/>
      </c>
      <c r="AC112" s="191"/>
      <c r="AD112" s="13"/>
    </row>
    <row r="113" spans="1:30">
      <c r="A113" s="53" t="str">
        <f t="shared" si="36"/>
        <v/>
      </c>
      <c r="B113" s="52" t="str">
        <f t="shared" ref="B113:Z113" si="59">IF($AE81&gt;0,INDEX(B$59:B$84,$AE81),"")</f>
        <v/>
      </c>
      <c r="C113" s="52" t="str">
        <f t="shared" si="59"/>
        <v/>
      </c>
      <c r="D113" s="217" t="str">
        <f t="shared" si="59"/>
        <v/>
      </c>
      <c r="E113" s="217" t="str">
        <f t="shared" si="59"/>
        <v/>
      </c>
      <c r="F113" s="217" t="str">
        <f t="shared" si="59"/>
        <v/>
      </c>
      <c r="G113" s="54" t="str">
        <f t="shared" si="59"/>
        <v/>
      </c>
      <c r="H113" s="54" t="str">
        <f t="shared" si="59"/>
        <v/>
      </c>
      <c r="I113" s="54" t="str">
        <f t="shared" si="59"/>
        <v/>
      </c>
      <c r="J113" s="54" t="str">
        <f t="shared" si="59"/>
        <v/>
      </c>
      <c r="K113" s="54" t="str">
        <f t="shared" si="59"/>
        <v/>
      </c>
      <c r="L113" s="54" t="str">
        <f t="shared" si="59"/>
        <v/>
      </c>
      <c r="M113" s="54" t="str">
        <f t="shared" si="59"/>
        <v/>
      </c>
      <c r="N113" s="54" t="str">
        <f t="shared" si="59"/>
        <v/>
      </c>
      <c r="O113" s="54" t="str">
        <f t="shared" si="59"/>
        <v/>
      </c>
      <c r="P113" s="54" t="str">
        <f t="shared" si="59"/>
        <v/>
      </c>
      <c r="Q113" s="54" t="str">
        <f t="shared" si="59"/>
        <v/>
      </c>
      <c r="R113" s="54" t="str">
        <f t="shared" si="59"/>
        <v/>
      </c>
      <c r="S113" s="54" t="str">
        <f t="shared" si="59"/>
        <v/>
      </c>
      <c r="T113" s="54" t="str">
        <f t="shared" si="59"/>
        <v/>
      </c>
      <c r="U113" s="54" t="str">
        <f t="shared" si="59"/>
        <v/>
      </c>
      <c r="V113" s="54" t="str">
        <f t="shared" si="59"/>
        <v/>
      </c>
      <c r="W113" s="54" t="str">
        <f t="shared" si="59"/>
        <v/>
      </c>
      <c r="X113" s="54" t="str">
        <f t="shared" si="59"/>
        <v/>
      </c>
      <c r="Y113" s="54" t="str">
        <f t="shared" si="59"/>
        <v/>
      </c>
      <c r="Z113" s="55" t="str">
        <f t="shared" si="59"/>
        <v/>
      </c>
      <c r="AA113" s="53" t="str">
        <f>IF(AA112&lt;ScoredBoats,AA112+1,"")</f>
        <v/>
      </c>
      <c r="AB113" s="52" t="str">
        <f t="shared" si="35"/>
        <v/>
      </c>
      <c r="AC113" s="191"/>
      <c r="AD113" s="13"/>
    </row>
    <row r="114" spans="1:30">
      <c r="A114" s="53" t="str">
        <f t="shared" si="36"/>
        <v/>
      </c>
      <c r="B114" s="52" t="str">
        <f t="shared" ref="B114:Z114" si="60">IF($AE82&gt;0,INDEX(B$59:B$84,$AE82),"")</f>
        <v/>
      </c>
      <c r="C114" s="52" t="str">
        <f t="shared" si="60"/>
        <v/>
      </c>
      <c r="D114" s="217" t="str">
        <f t="shared" si="60"/>
        <v/>
      </c>
      <c r="E114" s="217" t="str">
        <f t="shared" si="60"/>
        <v/>
      </c>
      <c r="F114" s="217" t="str">
        <f t="shared" si="60"/>
        <v/>
      </c>
      <c r="G114" s="54" t="str">
        <f t="shared" si="60"/>
        <v/>
      </c>
      <c r="H114" s="54" t="str">
        <f t="shared" si="60"/>
        <v/>
      </c>
      <c r="I114" s="54" t="str">
        <f t="shared" si="60"/>
        <v/>
      </c>
      <c r="J114" s="54" t="str">
        <f t="shared" si="60"/>
        <v/>
      </c>
      <c r="K114" s="54" t="str">
        <f t="shared" si="60"/>
        <v/>
      </c>
      <c r="L114" s="54" t="str">
        <f t="shared" si="60"/>
        <v/>
      </c>
      <c r="M114" s="54" t="str">
        <f t="shared" si="60"/>
        <v/>
      </c>
      <c r="N114" s="54" t="str">
        <f t="shared" si="60"/>
        <v/>
      </c>
      <c r="O114" s="54" t="str">
        <f t="shared" si="60"/>
        <v/>
      </c>
      <c r="P114" s="54" t="str">
        <f t="shared" si="60"/>
        <v/>
      </c>
      <c r="Q114" s="54" t="str">
        <f t="shared" si="60"/>
        <v/>
      </c>
      <c r="R114" s="54" t="str">
        <f t="shared" si="60"/>
        <v/>
      </c>
      <c r="S114" s="54" t="str">
        <f t="shared" si="60"/>
        <v/>
      </c>
      <c r="T114" s="54" t="str">
        <f t="shared" si="60"/>
        <v/>
      </c>
      <c r="U114" s="54" t="str">
        <f t="shared" si="60"/>
        <v/>
      </c>
      <c r="V114" s="54" t="str">
        <f t="shared" si="60"/>
        <v/>
      </c>
      <c r="W114" s="54" t="str">
        <f t="shared" si="60"/>
        <v/>
      </c>
      <c r="X114" s="54" t="str">
        <f t="shared" si="60"/>
        <v/>
      </c>
      <c r="Y114" s="54" t="str">
        <f t="shared" si="60"/>
        <v/>
      </c>
      <c r="Z114" s="55" t="str">
        <f t="shared" si="60"/>
        <v/>
      </c>
      <c r="AA114" s="53" t="str">
        <f>IF(AA113&lt;ScoredBoats,AA113+1,"")</f>
        <v/>
      </c>
      <c r="AB114" s="52" t="str">
        <f t="shared" si="35"/>
        <v/>
      </c>
      <c r="AC114" s="191"/>
      <c r="AD114" s="13"/>
    </row>
    <row r="115" spans="1:30">
      <c r="A115" s="53" t="str">
        <f t="shared" si="36"/>
        <v/>
      </c>
      <c r="B115" s="52" t="str">
        <f t="shared" ref="B115:Z115" si="61">IF($AE83&gt;0,INDEX(B$59:B$84,$AE83),"")</f>
        <v/>
      </c>
      <c r="C115" s="52" t="str">
        <f t="shared" si="61"/>
        <v/>
      </c>
      <c r="D115" s="217" t="str">
        <f t="shared" si="61"/>
        <v/>
      </c>
      <c r="E115" s="217" t="str">
        <f t="shared" si="61"/>
        <v/>
      </c>
      <c r="F115" s="217" t="str">
        <f t="shared" si="61"/>
        <v/>
      </c>
      <c r="G115" s="54" t="str">
        <f t="shared" si="61"/>
        <v/>
      </c>
      <c r="H115" s="54" t="str">
        <f t="shared" si="61"/>
        <v/>
      </c>
      <c r="I115" s="54" t="str">
        <f t="shared" si="61"/>
        <v/>
      </c>
      <c r="J115" s="54" t="str">
        <f t="shared" si="61"/>
        <v/>
      </c>
      <c r="K115" s="54" t="str">
        <f t="shared" si="61"/>
        <v/>
      </c>
      <c r="L115" s="54" t="str">
        <f t="shared" si="61"/>
        <v/>
      </c>
      <c r="M115" s="54" t="str">
        <f t="shared" si="61"/>
        <v/>
      </c>
      <c r="N115" s="54" t="str">
        <f t="shared" si="61"/>
        <v/>
      </c>
      <c r="O115" s="54" t="str">
        <f t="shared" si="61"/>
        <v/>
      </c>
      <c r="P115" s="54" t="str">
        <f t="shared" si="61"/>
        <v/>
      </c>
      <c r="Q115" s="54" t="str">
        <f t="shared" si="61"/>
        <v/>
      </c>
      <c r="R115" s="54" t="str">
        <f t="shared" si="61"/>
        <v/>
      </c>
      <c r="S115" s="54" t="str">
        <f t="shared" si="61"/>
        <v/>
      </c>
      <c r="T115" s="54" t="str">
        <f t="shared" si="61"/>
        <v/>
      </c>
      <c r="U115" s="54" t="str">
        <f t="shared" si="61"/>
        <v/>
      </c>
      <c r="V115" s="54" t="str">
        <f t="shared" si="61"/>
        <v/>
      </c>
      <c r="W115" s="54" t="str">
        <f t="shared" si="61"/>
        <v/>
      </c>
      <c r="X115" s="54" t="str">
        <f t="shared" si="61"/>
        <v/>
      </c>
      <c r="Y115" s="54" t="str">
        <f t="shared" si="61"/>
        <v/>
      </c>
      <c r="Z115" s="55" t="str">
        <f t="shared" si="61"/>
        <v/>
      </c>
      <c r="AA115" s="53" t="str">
        <f>IF(AA114&lt;ScoredBoats,AA114+1,"")</f>
        <v/>
      </c>
      <c r="AB115" s="52" t="str">
        <f t="shared" si="35"/>
        <v/>
      </c>
      <c r="AC115" s="191"/>
      <c r="AD115" s="13"/>
    </row>
    <row r="116" spans="1:30">
      <c r="B116" s="8" t="s">
        <v>28</v>
      </c>
    </row>
  </sheetData>
  <mergeCells count="2">
    <mergeCell ref="B2:W3"/>
    <mergeCell ref="B4:W14"/>
  </mergeCells>
  <phoneticPr fontId="0" type="noConversion"/>
  <pageMargins left="0.75" right="0.75" top="1" bottom="1" header="0.5" footer="0.5"/>
  <pageSetup orientation="landscape" horizontalDpi="300" verticalDpi="300" r:id="rId1"/>
  <headerFooter alignWithMargins="0"/>
  <legacyDrawing r:id="rId2"/>
  <controls>
    <control shapeId="4109" r:id="rId3" name="TextBox1"/>
  </controls>
</worksheet>
</file>

<file path=xl/worksheets/sheet7.xml><?xml version="1.0" encoding="utf-8"?>
<worksheet xmlns="http://schemas.openxmlformats.org/spreadsheetml/2006/main" xmlns:r="http://schemas.openxmlformats.org/officeDocument/2006/relationships">
  <sheetPr codeName="Sheet2"/>
  <dimension ref="A1:W31"/>
  <sheetViews>
    <sheetView workbookViewId="0"/>
  </sheetViews>
  <sheetFormatPr defaultRowHeight="12.9"/>
  <cols>
    <col min="1" max="1" width="14.625" customWidth="1"/>
    <col min="17" max="18" width="9.25" bestFit="1" customWidth="1"/>
  </cols>
  <sheetData>
    <row r="1" spans="1:23">
      <c r="A1" s="224" t="s">
        <v>33</v>
      </c>
    </row>
    <row r="2" spans="1:23">
      <c r="A2" s="224" t="s">
        <v>34</v>
      </c>
    </row>
    <row r="4" spans="1:23">
      <c r="B4" s="9"/>
      <c r="C4" s="9"/>
      <c r="D4" s="9"/>
      <c r="E4" s="9"/>
      <c r="F4" s="9"/>
      <c r="G4" s="9"/>
      <c r="H4" s="9"/>
      <c r="I4" s="9"/>
      <c r="J4" s="9"/>
      <c r="K4" s="9"/>
      <c r="L4" s="9"/>
      <c r="M4" s="9"/>
      <c r="N4" s="9"/>
      <c r="O4" s="9"/>
      <c r="P4" s="9"/>
      <c r="Q4" s="9"/>
      <c r="R4" s="9"/>
      <c r="S4" s="9"/>
    </row>
    <row r="5" spans="1:23">
      <c r="B5" s="9">
        <v>41046</v>
      </c>
      <c r="C5" s="9">
        <f>B5</f>
        <v>41046</v>
      </c>
      <c r="D5" s="9">
        <f>C5</f>
        <v>41046</v>
      </c>
      <c r="E5" s="9">
        <f>D5+7</f>
        <v>41053</v>
      </c>
      <c r="F5" s="9">
        <f>E5</f>
        <v>41053</v>
      </c>
      <c r="G5" s="9">
        <f>F5</f>
        <v>41053</v>
      </c>
      <c r="H5" s="9">
        <f>E5+7</f>
        <v>41060</v>
      </c>
      <c r="I5" s="9">
        <f>H5</f>
        <v>41060</v>
      </c>
      <c r="J5" s="9">
        <f>I5</f>
        <v>41060</v>
      </c>
      <c r="K5" s="9">
        <f>H5+7</f>
        <v>41067</v>
      </c>
      <c r="L5" s="9">
        <f>K5</f>
        <v>41067</v>
      </c>
      <c r="M5" s="9">
        <f>L5</f>
        <v>41067</v>
      </c>
      <c r="N5" s="9">
        <f>M5+7</f>
        <v>41074</v>
      </c>
      <c r="O5" s="9">
        <f>N5</f>
        <v>41074</v>
      </c>
      <c r="P5" s="9">
        <f>O5</f>
        <v>41074</v>
      </c>
      <c r="Q5" s="9">
        <f t="shared" ref="Q5" si="0">P5+7</f>
        <v>41081</v>
      </c>
      <c r="R5" s="9">
        <f t="shared" ref="R5:S5" si="1">Q5</f>
        <v>41081</v>
      </c>
      <c r="S5" s="9">
        <f t="shared" si="1"/>
        <v>41081</v>
      </c>
      <c r="T5" s="9"/>
      <c r="U5" s="9"/>
      <c r="V5" s="9"/>
      <c r="W5" s="9"/>
    </row>
    <row r="6" spans="1:23" s="195" customFormat="1">
      <c r="A6" s="204" t="s">
        <v>214</v>
      </c>
      <c r="B6" s="205">
        <f>COUNT(B7:B24)</f>
        <v>8</v>
      </c>
      <c r="C6" s="205">
        <f t="shared" ref="C6:S6" si="2">COUNT(C7:C24)</f>
        <v>8</v>
      </c>
      <c r="D6" s="205">
        <f t="shared" si="2"/>
        <v>0</v>
      </c>
      <c r="E6" s="205">
        <f t="shared" si="2"/>
        <v>11</v>
      </c>
      <c r="F6" s="205">
        <f t="shared" si="2"/>
        <v>11</v>
      </c>
      <c r="G6" s="205">
        <f t="shared" si="2"/>
        <v>0</v>
      </c>
      <c r="H6" s="205">
        <f t="shared" si="2"/>
        <v>10</v>
      </c>
      <c r="I6" s="205">
        <f t="shared" si="2"/>
        <v>10</v>
      </c>
      <c r="J6" s="205">
        <f t="shared" si="2"/>
        <v>10</v>
      </c>
      <c r="K6" s="205">
        <f>COUNT(K7:K24)</f>
        <v>7</v>
      </c>
      <c r="L6" s="205">
        <f>COUNT(L7:L24)</f>
        <v>9</v>
      </c>
      <c r="M6" s="205">
        <f t="shared" si="2"/>
        <v>0</v>
      </c>
      <c r="N6" s="205">
        <f t="shared" si="2"/>
        <v>0</v>
      </c>
      <c r="O6" s="205">
        <f t="shared" si="2"/>
        <v>0</v>
      </c>
      <c r="P6" s="205">
        <f t="shared" si="2"/>
        <v>0</v>
      </c>
      <c r="Q6" s="205">
        <f t="shared" si="2"/>
        <v>0</v>
      </c>
      <c r="R6" s="205">
        <f t="shared" si="2"/>
        <v>0</v>
      </c>
      <c r="S6" s="205">
        <f t="shared" si="2"/>
        <v>0</v>
      </c>
      <c r="U6" s="9"/>
      <c r="V6" s="9"/>
      <c r="W6" s="9"/>
    </row>
    <row r="7" spans="1:23" s="11" customFormat="1">
      <c r="A7" s="11">
        <v>1</v>
      </c>
      <c r="B7" s="11">
        <v>1151</v>
      </c>
      <c r="C7" s="11">
        <v>1151</v>
      </c>
      <c r="E7" s="11">
        <v>1151</v>
      </c>
      <c r="F7" s="11">
        <v>1151</v>
      </c>
      <c r="H7" s="11">
        <v>584</v>
      </c>
      <c r="I7" s="11">
        <v>1151</v>
      </c>
      <c r="J7" s="11">
        <v>485</v>
      </c>
      <c r="K7" s="11">
        <v>584</v>
      </c>
      <c r="L7" s="11">
        <v>667</v>
      </c>
    </row>
    <row r="8" spans="1:23" s="8" customFormat="1">
      <c r="A8" s="8">
        <f>A7+1</f>
        <v>2</v>
      </c>
      <c r="B8" s="8">
        <v>667</v>
      </c>
      <c r="C8" s="8">
        <v>667</v>
      </c>
      <c r="E8" s="8">
        <v>1153</v>
      </c>
      <c r="F8" s="8">
        <v>1153</v>
      </c>
      <c r="H8" s="8">
        <v>1153</v>
      </c>
      <c r="I8" s="8">
        <v>584</v>
      </c>
      <c r="J8" s="8">
        <v>667</v>
      </c>
      <c r="K8" s="8">
        <v>667</v>
      </c>
      <c r="L8" s="8">
        <v>82</v>
      </c>
    </row>
    <row r="9" spans="1:23" s="11" customFormat="1">
      <c r="A9" s="11">
        <f t="shared" ref="A9:A24" si="3">A8+1</f>
        <v>3</v>
      </c>
      <c r="B9" s="11">
        <v>1153</v>
      </c>
      <c r="C9" s="11">
        <v>1153</v>
      </c>
      <c r="E9" s="215">
        <v>485</v>
      </c>
      <c r="F9" s="11">
        <v>584</v>
      </c>
      <c r="H9" s="11">
        <v>1151</v>
      </c>
      <c r="I9" s="11">
        <v>667</v>
      </c>
      <c r="J9" s="11">
        <v>1151</v>
      </c>
      <c r="K9" s="11">
        <v>1151</v>
      </c>
      <c r="L9" s="11">
        <v>1151</v>
      </c>
    </row>
    <row r="10" spans="1:23" s="8" customFormat="1">
      <c r="A10" s="8">
        <f t="shared" si="3"/>
        <v>4</v>
      </c>
      <c r="B10" s="8">
        <v>485</v>
      </c>
      <c r="C10" s="8">
        <v>676</v>
      </c>
      <c r="E10" s="8">
        <v>82</v>
      </c>
      <c r="F10" s="8">
        <v>485</v>
      </c>
      <c r="H10" s="8">
        <v>667</v>
      </c>
      <c r="I10" s="8">
        <v>1153</v>
      </c>
      <c r="J10" s="8">
        <v>1153</v>
      </c>
      <c r="K10" s="8">
        <v>1153</v>
      </c>
      <c r="L10" s="8">
        <v>1153</v>
      </c>
    </row>
    <row r="11" spans="1:23" s="11" customFormat="1">
      <c r="A11" s="11">
        <f t="shared" si="3"/>
        <v>5</v>
      </c>
      <c r="B11" s="11">
        <v>249</v>
      </c>
      <c r="C11" s="11">
        <v>485</v>
      </c>
      <c r="E11" s="215">
        <v>584</v>
      </c>
      <c r="F11" s="11">
        <v>676</v>
      </c>
      <c r="H11" s="11">
        <v>591</v>
      </c>
      <c r="I11" s="11">
        <v>485</v>
      </c>
      <c r="J11" s="11">
        <v>584</v>
      </c>
      <c r="K11" s="11">
        <v>485</v>
      </c>
      <c r="L11" s="11">
        <v>485</v>
      </c>
    </row>
    <row r="12" spans="1:23" s="8" customFormat="1">
      <c r="A12" s="8">
        <f t="shared" si="3"/>
        <v>6</v>
      </c>
      <c r="B12" s="8">
        <v>676</v>
      </c>
      <c r="C12" s="8">
        <v>484</v>
      </c>
      <c r="E12" s="8">
        <v>676</v>
      </c>
      <c r="F12" s="8">
        <v>82</v>
      </c>
      <c r="H12" s="8">
        <v>82</v>
      </c>
      <c r="I12" s="8">
        <v>82</v>
      </c>
      <c r="J12" s="8">
        <v>82</v>
      </c>
      <c r="K12" s="8">
        <v>82</v>
      </c>
      <c r="L12" s="8">
        <v>584</v>
      </c>
    </row>
    <row r="13" spans="1:23" s="11" customFormat="1">
      <c r="A13" s="11">
        <f t="shared" si="3"/>
        <v>7</v>
      </c>
      <c r="B13" s="11">
        <v>591</v>
      </c>
      <c r="C13" s="11">
        <v>591</v>
      </c>
      <c r="E13" s="215">
        <v>591</v>
      </c>
      <c r="F13" s="11">
        <v>667</v>
      </c>
      <c r="H13" s="11">
        <v>485</v>
      </c>
      <c r="I13" s="11">
        <v>175</v>
      </c>
      <c r="J13" s="11">
        <v>484</v>
      </c>
      <c r="K13" s="11">
        <v>175</v>
      </c>
      <c r="L13" s="11">
        <v>484</v>
      </c>
    </row>
    <row r="14" spans="1:23" s="8" customFormat="1">
      <c r="A14" s="8">
        <f t="shared" si="3"/>
        <v>8</v>
      </c>
      <c r="B14" s="8">
        <v>484</v>
      </c>
      <c r="C14" s="8">
        <v>249</v>
      </c>
      <c r="E14" s="8">
        <v>667</v>
      </c>
      <c r="F14" s="8">
        <v>591</v>
      </c>
      <c r="H14" s="8">
        <v>175</v>
      </c>
      <c r="I14" s="8">
        <v>484</v>
      </c>
      <c r="J14" s="8">
        <v>591</v>
      </c>
      <c r="L14" s="8">
        <v>591</v>
      </c>
    </row>
    <row r="15" spans="1:23" s="11" customFormat="1">
      <c r="A15" s="11">
        <f t="shared" si="3"/>
        <v>9</v>
      </c>
      <c r="E15" s="11">
        <v>175</v>
      </c>
      <c r="F15" s="11">
        <v>484</v>
      </c>
      <c r="H15" s="11">
        <v>249</v>
      </c>
      <c r="I15" s="11">
        <v>591</v>
      </c>
      <c r="J15" s="11">
        <v>175</v>
      </c>
      <c r="L15" s="11">
        <v>175</v>
      </c>
    </row>
    <row r="16" spans="1:23" s="8" customFormat="1">
      <c r="A16" s="8">
        <f t="shared" si="3"/>
        <v>10</v>
      </c>
      <c r="E16" s="8">
        <v>249</v>
      </c>
      <c r="F16" s="8">
        <v>175</v>
      </c>
      <c r="H16" s="8">
        <v>484</v>
      </c>
      <c r="I16" s="8">
        <v>249</v>
      </c>
      <c r="J16" s="8">
        <v>249</v>
      </c>
    </row>
    <row r="17" spans="1:19" s="11" customFormat="1">
      <c r="A17" s="11">
        <f t="shared" si="3"/>
        <v>11</v>
      </c>
      <c r="E17" s="11">
        <v>484</v>
      </c>
      <c r="F17" s="11">
        <v>249</v>
      </c>
    </row>
    <row r="18" spans="1:19" s="8" customFormat="1">
      <c r="A18" s="8">
        <f t="shared" si="3"/>
        <v>12</v>
      </c>
    </row>
    <row r="19" spans="1:19" s="11" customFormat="1">
      <c r="A19" s="11">
        <f t="shared" si="3"/>
        <v>13</v>
      </c>
      <c r="G19"/>
    </row>
    <row r="20" spans="1:19" s="8" customFormat="1">
      <c r="A20" s="8">
        <f t="shared" si="3"/>
        <v>14</v>
      </c>
      <c r="B20" s="197"/>
    </row>
    <row r="21" spans="1:19" s="11" customFormat="1">
      <c r="A21" s="11">
        <f t="shared" si="3"/>
        <v>15</v>
      </c>
      <c r="H21" s="12"/>
    </row>
    <row r="22" spans="1:19" s="8" customFormat="1">
      <c r="A22" s="8">
        <f t="shared" si="3"/>
        <v>16</v>
      </c>
      <c r="B22" s="197"/>
    </row>
    <row r="23" spans="1:19">
      <c r="A23">
        <f t="shared" si="3"/>
        <v>17</v>
      </c>
    </row>
    <row r="24" spans="1:19" s="8" customFormat="1">
      <c r="A24" s="8">
        <f t="shared" si="3"/>
        <v>18</v>
      </c>
    </row>
    <row r="27" spans="1:19">
      <c r="A27" s="189" t="s">
        <v>217</v>
      </c>
      <c r="B27" s="189">
        <f>SUM(B7:B26)</f>
        <v>5456</v>
      </c>
      <c r="C27" s="189">
        <f t="shared" ref="C27:S27" si="4">SUM(C7:C26)</f>
        <v>5456</v>
      </c>
      <c r="D27" s="189">
        <f t="shared" si="4"/>
        <v>0</v>
      </c>
      <c r="E27" s="189">
        <f t="shared" si="4"/>
        <v>6297</v>
      </c>
      <c r="F27" s="189">
        <f t="shared" si="4"/>
        <v>6297</v>
      </c>
      <c r="G27" s="189">
        <f t="shared" si="4"/>
        <v>0</v>
      </c>
      <c r="H27" s="189">
        <f t="shared" si="4"/>
        <v>5621</v>
      </c>
      <c r="I27" s="189">
        <f t="shared" si="4"/>
        <v>5621</v>
      </c>
      <c r="J27" s="189">
        <f t="shared" si="4"/>
        <v>5621</v>
      </c>
      <c r="K27" s="189">
        <f>SUM(K7:K26)</f>
        <v>4297</v>
      </c>
      <c r="L27" s="189">
        <f>SUM(L7:L26)</f>
        <v>5372</v>
      </c>
      <c r="M27" s="189">
        <f t="shared" si="4"/>
        <v>0</v>
      </c>
      <c r="N27" s="189">
        <f t="shared" si="4"/>
        <v>0</v>
      </c>
      <c r="O27" s="189">
        <f t="shared" si="4"/>
        <v>0</v>
      </c>
      <c r="P27" s="189">
        <f t="shared" si="4"/>
        <v>0</v>
      </c>
      <c r="Q27" s="189">
        <f t="shared" si="4"/>
        <v>0</v>
      </c>
      <c r="R27" s="189">
        <f t="shared" si="4"/>
        <v>0</v>
      </c>
      <c r="S27" s="189">
        <f t="shared" si="4"/>
        <v>0</v>
      </c>
    </row>
    <row r="28" spans="1:19" ht="51.65">
      <c r="A28" s="189" t="s">
        <v>218</v>
      </c>
      <c r="B28" s="189"/>
      <c r="C28" s="189"/>
      <c r="D28" s="189"/>
      <c r="E28" s="189"/>
      <c r="F28" s="189"/>
      <c r="G28" s="189"/>
      <c r="H28" s="189"/>
      <c r="K28" s="226" t="s">
        <v>232</v>
      </c>
    </row>
    <row r="29" spans="1:19" ht="38.75">
      <c r="A29" s="189"/>
      <c r="B29" s="189" t="s">
        <v>229</v>
      </c>
      <c r="C29" s="189"/>
      <c r="D29" s="189"/>
      <c r="G29" s="189"/>
      <c r="J29" s="227" t="s">
        <v>237</v>
      </c>
    </row>
    <row r="30" spans="1:19">
      <c r="A30" s="189"/>
      <c r="B30" s="189"/>
      <c r="D30" s="189"/>
      <c r="E30" s="189"/>
      <c r="F30" s="189"/>
      <c r="G30" s="189"/>
      <c r="H30" s="225" t="s">
        <v>231</v>
      </c>
    </row>
    <row r="31" spans="1:19">
      <c r="A31" s="189"/>
      <c r="B31" s="189"/>
      <c r="D31" s="189"/>
      <c r="E31" s="189"/>
      <c r="F31" s="189"/>
      <c r="G31" s="189"/>
      <c r="H31" s="189"/>
    </row>
  </sheetData>
  <phoneticPr fontId="0" type="noConversion"/>
  <pageMargins left="0.75" right="0.75" top="1" bottom="1" header="0.5" footer="0.5"/>
  <pageSetup orientation="portrait" copies="0"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T27"/>
  <sheetViews>
    <sheetView workbookViewId="0"/>
  </sheetViews>
  <sheetFormatPr defaultRowHeight="12.9"/>
  <cols>
    <col min="1" max="1" width="9" customWidth="1"/>
  </cols>
  <sheetData>
    <row r="1" spans="1:20">
      <c r="A1" t="s">
        <v>33</v>
      </c>
    </row>
    <row r="2" spans="1:20">
      <c r="A2" t="s">
        <v>34</v>
      </c>
    </row>
    <row r="4" spans="1:20">
      <c r="B4" s="9"/>
      <c r="C4" s="9"/>
      <c r="D4" s="9"/>
      <c r="E4" s="9"/>
      <c r="F4" s="9"/>
      <c r="G4" s="9"/>
      <c r="H4" s="9"/>
      <c r="I4" s="9"/>
      <c r="J4" s="9"/>
      <c r="K4" s="9"/>
      <c r="L4" s="9"/>
      <c r="M4" s="9"/>
      <c r="N4" s="9"/>
      <c r="O4" s="9"/>
      <c r="P4" s="9"/>
      <c r="Q4" s="9"/>
      <c r="R4" s="9"/>
      <c r="S4" s="9"/>
    </row>
    <row r="5" spans="1:20">
      <c r="B5" s="9">
        <v>41081</v>
      </c>
      <c r="C5" s="9">
        <f>B5</f>
        <v>41081</v>
      </c>
      <c r="D5" s="9">
        <f>C5</f>
        <v>41081</v>
      </c>
      <c r="E5" s="9">
        <f>D5+7</f>
        <v>41088</v>
      </c>
      <c r="F5" s="9">
        <f>E5</f>
        <v>41088</v>
      </c>
      <c r="G5" s="9">
        <f>F5</f>
        <v>41088</v>
      </c>
      <c r="H5" s="9">
        <f>G5+7</f>
        <v>41095</v>
      </c>
      <c r="I5" s="9">
        <f>H5</f>
        <v>41095</v>
      </c>
      <c r="J5" s="9">
        <f>I5</f>
        <v>41095</v>
      </c>
      <c r="K5" s="9">
        <f>J5+7</f>
        <v>41102</v>
      </c>
      <c r="L5" s="9">
        <f>K5</f>
        <v>41102</v>
      </c>
      <c r="M5" s="9">
        <f>L5</f>
        <v>41102</v>
      </c>
      <c r="N5" s="9">
        <f>M5+7</f>
        <v>41109</v>
      </c>
      <c r="O5" s="9">
        <f>N5</f>
        <v>41109</v>
      </c>
      <c r="P5" s="9">
        <f>O5</f>
        <v>41109</v>
      </c>
      <c r="Q5" s="9">
        <f>P5+7</f>
        <v>41116</v>
      </c>
      <c r="R5" s="9">
        <f>Q5</f>
        <v>41116</v>
      </c>
      <c r="S5" s="9">
        <f>R5</f>
        <v>41116</v>
      </c>
      <c r="T5" s="9"/>
    </row>
    <row r="6" spans="1:20" s="203" customFormat="1">
      <c r="B6" s="205">
        <f>COUNT(B7:B24)</f>
        <v>11</v>
      </c>
      <c r="C6" s="205">
        <f>COUNT(C7:C24)</f>
        <v>0</v>
      </c>
      <c r="D6" s="205">
        <f>COUNT(D7:D24)</f>
        <v>0</v>
      </c>
      <c r="E6" s="205">
        <f t="shared" ref="E6:S6" si="0">COUNT(E7:E24)</f>
        <v>5</v>
      </c>
      <c r="F6" s="205">
        <f t="shared" si="0"/>
        <v>0</v>
      </c>
      <c r="G6" s="205">
        <f t="shared" si="0"/>
        <v>0</v>
      </c>
      <c r="H6" s="205">
        <f t="shared" si="0"/>
        <v>11</v>
      </c>
      <c r="I6" s="205">
        <f t="shared" si="0"/>
        <v>11</v>
      </c>
      <c r="J6" s="205">
        <f t="shared" si="0"/>
        <v>11</v>
      </c>
      <c r="K6" s="205">
        <f t="shared" si="0"/>
        <v>0</v>
      </c>
      <c r="L6" s="205">
        <f t="shared" si="0"/>
        <v>0</v>
      </c>
      <c r="M6" s="205">
        <f t="shared" si="0"/>
        <v>0</v>
      </c>
      <c r="N6" s="205">
        <f t="shared" si="0"/>
        <v>10</v>
      </c>
      <c r="O6" s="205">
        <f t="shared" si="0"/>
        <v>10</v>
      </c>
      <c r="P6" s="205">
        <f t="shared" si="0"/>
        <v>0</v>
      </c>
      <c r="Q6" s="205">
        <f t="shared" si="0"/>
        <v>0</v>
      </c>
      <c r="R6" s="205">
        <f t="shared" si="0"/>
        <v>0</v>
      </c>
      <c r="S6" s="205">
        <f t="shared" si="0"/>
        <v>0</v>
      </c>
      <c r="T6" s="9"/>
    </row>
    <row r="7" spans="1:20" s="11" customFormat="1">
      <c r="A7" s="11">
        <v>1</v>
      </c>
      <c r="B7" s="11">
        <v>588</v>
      </c>
      <c r="E7" s="11">
        <v>82</v>
      </c>
      <c r="H7" s="11">
        <v>485</v>
      </c>
      <c r="I7" s="11">
        <v>485</v>
      </c>
      <c r="J7" s="11">
        <v>588</v>
      </c>
      <c r="N7" s="218">
        <v>1151</v>
      </c>
      <c r="O7" s="218">
        <v>667</v>
      </c>
      <c r="P7" s="218"/>
    </row>
    <row r="8" spans="1:20" s="8" customFormat="1">
      <c r="A8" s="8">
        <f t="shared" ref="A8:A24" si="1">A7+1</f>
        <v>2</v>
      </c>
      <c r="B8" s="8">
        <v>667</v>
      </c>
      <c r="E8" s="8">
        <v>1151</v>
      </c>
      <c r="H8" s="8">
        <v>588</v>
      </c>
      <c r="I8" s="8">
        <v>1153</v>
      </c>
      <c r="J8" s="8">
        <v>485</v>
      </c>
      <c r="N8" s="8">
        <v>584</v>
      </c>
      <c r="O8" s="8">
        <v>1151</v>
      </c>
    </row>
    <row r="9" spans="1:20" s="11" customFormat="1">
      <c r="A9" s="11">
        <f t="shared" si="1"/>
        <v>3</v>
      </c>
      <c r="B9" s="11">
        <v>1151</v>
      </c>
      <c r="E9" s="11">
        <v>584</v>
      </c>
      <c r="H9" s="11">
        <v>1153</v>
      </c>
      <c r="I9" s="11">
        <v>1151</v>
      </c>
      <c r="J9" s="11">
        <v>1151</v>
      </c>
      <c r="N9" s="11">
        <v>485</v>
      </c>
      <c r="O9" s="11">
        <v>584</v>
      </c>
    </row>
    <row r="10" spans="1:20" s="8" customFormat="1">
      <c r="A10" s="8">
        <f t="shared" si="1"/>
        <v>4</v>
      </c>
      <c r="B10" s="8">
        <v>591</v>
      </c>
      <c r="E10" s="11">
        <v>175</v>
      </c>
      <c r="H10" s="8">
        <v>1151</v>
      </c>
      <c r="I10" s="8">
        <v>588</v>
      </c>
      <c r="J10" s="8">
        <v>667</v>
      </c>
      <c r="N10" s="8">
        <v>667</v>
      </c>
      <c r="O10" s="8">
        <v>485</v>
      </c>
    </row>
    <row r="11" spans="1:20" s="11" customFormat="1">
      <c r="A11" s="11">
        <f t="shared" si="1"/>
        <v>5</v>
      </c>
      <c r="B11" s="11">
        <v>82</v>
      </c>
      <c r="E11" s="8">
        <v>588</v>
      </c>
      <c r="H11" s="11">
        <v>484</v>
      </c>
      <c r="I11" s="11">
        <v>667</v>
      </c>
      <c r="J11" s="11">
        <v>1153</v>
      </c>
      <c r="N11" s="11">
        <v>82</v>
      </c>
      <c r="O11" s="11">
        <v>591</v>
      </c>
    </row>
    <row r="12" spans="1:20" s="8" customFormat="1">
      <c r="A12" s="8">
        <f t="shared" si="1"/>
        <v>6</v>
      </c>
      <c r="B12" s="8">
        <v>1153</v>
      </c>
      <c r="H12" s="8">
        <v>667</v>
      </c>
      <c r="I12" s="8">
        <v>584</v>
      </c>
      <c r="J12" s="8">
        <v>484</v>
      </c>
      <c r="N12" s="8">
        <v>676</v>
      </c>
      <c r="O12" s="8">
        <v>82</v>
      </c>
    </row>
    <row r="13" spans="1:20" s="11" customFormat="1">
      <c r="A13" s="11">
        <f t="shared" si="1"/>
        <v>7</v>
      </c>
      <c r="B13" s="11">
        <v>485</v>
      </c>
      <c r="E13" s="11" t="s">
        <v>239</v>
      </c>
      <c r="H13" s="11">
        <v>584</v>
      </c>
      <c r="I13" s="11">
        <v>591</v>
      </c>
      <c r="J13" s="11">
        <v>676</v>
      </c>
      <c r="N13" s="11">
        <v>591</v>
      </c>
      <c r="O13" s="11">
        <v>249</v>
      </c>
    </row>
    <row r="14" spans="1:20" s="8" customFormat="1">
      <c r="A14" s="8">
        <f t="shared" si="1"/>
        <v>8</v>
      </c>
      <c r="B14" s="8">
        <v>484</v>
      </c>
      <c r="E14" s="8" t="s">
        <v>240</v>
      </c>
      <c r="H14" s="8">
        <v>591</v>
      </c>
      <c r="I14" s="8">
        <v>676</v>
      </c>
      <c r="J14" s="8">
        <v>591</v>
      </c>
      <c r="N14" s="8">
        <v>484</v>
      </c>
      <c r="O14" s="8">
        <v>676</v>
      </c>
    </row>
    <row r="15" spans="1:20" s="11" customFormat="1">
      <c r="A15" s="11">
        <f t="shared" si="1"/>
        <v>9</v>
      </c>
      <c r="B15" s="11">
        <v>676</v>
      </c>
      <c r="E15" s="11" t="s">
        <v>241</v>
      </c>
      <c r="H15" s="11">
        <v>676</v>
      </c>
      <c r="I15" s="11">
        <v>484</v>
      </c>
      <c r="J15" s="11">
        <v>584</v>
      </c>
      <c r="N15" s="218">
        <v>249</v>
      </c>
      <c r="O15" s="218">
        <v>484</v>
      </c>
      <c r="P15" s="218"/>
    </row>
    <row r="16" spans="1:20" s="8" customFormat="1">
      <c r="A16" s="8">
        <f t="shared" si="1"/>
        <v>10</v>
      </c>
      <c r="B16" s="8">
        <v>175</v>
      </c>
      <c r="E16" s="8" t="s">
        <v>242</v>
      </c>
      <c r="H16" s="8">
        <v>249</v>
      </c>
      <c r="I16" s="8">
        <v>249</v>
      </c>
      <c r="J16" s="8">
        <v>249</v>
      </c>
      <c r="N16" s="8">
        <v>175</v>
      </c>
      <c r="O16" s="8">
        <v>175</v>
      </c>
    </row>
    <row r="17" spans="1:19" s="11" customFormat="1">
      <c r="A17" s="11">
        <f t="shared" si="1"/>
        <v>11</v>
      </c>
      <c r="B17" s="11">
        <v>1325</v>
      </c>
      <c r="H17" s="11">
        <v>1325</v>
      </c>
      <c r="I17" s="11">
        <v>1325</v>
      </c>
      <c r="J17" s="11">
        <v>1325</v>
      </c>
    </row>
    <row r="18" spans="1:19" s="8" customFormat="1">
      <c r="A18" s="8">
        <f t="shared" si="1"/>
        <v>12</v>
      </c>
    </row>
    <row r="19" spans="1:19" s="11" customFormat="1">
      <c r="A19" s="11">
        <f t="shared" si="1"/>
        <v>13</v>
      </c>
    </row>
    <row r="20" spans="1:19" s="8" customFormat="1">
      <c r="A20" s="8">
        <f t="shared" si="1"/>
        <v>14</v>
      </c>
    </row>
    <row r="21" spans="1:19" s="11" customFormat="1">
      <c r="A21" s="11">
        <f t="shared" si="1"/>
        <v>15</v>
      </c>
    </row>
    <row r="22" spans="1:19" s="8" customFormat="1">
      <c r="A22" s="8">
        <f t="shared" si="1"/>
        <v>16</v>
      </c>
    </row>
    <row r="23" spans="1:19">
      <c r="A23">
        <f t="shared" si="1"/>
        <v>17</v>
      </c>
      <c r="M23" s="11"/>
      <c r="Q23" s="11"/>
    </row>
    <row r="24" spans="1:19" s="8" customFormat="1">
      <c r="A24" s="8">
        <f t="shared" si="1"/>
        <v>18</v>
      </c>
    </row>
    <row r="25" spans="1:19">
      <c r="B25" s="228" t="s">
        <v>238</v>
      </c>
      <c r="E25" s="11" t="s">
        <v>243</v>
      </c>
      <c r="K25" s="231" t="s">
        <v>244</v>
      </c>
      <c r="R25" s="211"/>
      <c r="S25" s="211"/>
    </row>
    <row r="26" spans="1:19">
      <c r="B26" s="8"/>
      <c r="E26" s="231" t="s">
        <v>246</v>
      </c>
    </row>
    <row r="27" spans="1:19">
      <c r="E27" s="231" t="s">
        <v>247</v>
      </c>
    </row>
  </sheetData>
  <phoneticPr fontId="0" type="noConversion"/>
  <pageMargins left="0.75" right="0.75" top="1" bottom="1" header="0.5" footer="0.5"/>
  <pageSetup orientation="portrait" copies="0"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S25"/>
  <sheetViews>
    <sheetView topLeftCell="G1" workbookViewId="0">
      <selection activeCell="R27" sqref="R27"/>
    </sheetView>
  </sheetViews>
  <sheetFormatPr defaultRowHeight="12.9"/>
  <cols>
    <col min="2" max="2" width="12.125" bestFit="1" customWidth="1"/>
    <col min="9" max="9" width="11.625" customWidth="1"/>
  </cols>
  <sheetData>
    <row r="1" spans="1:19">
      <c r="A1" t="s">
        <v>33</v>
      </c>
    </row>
    <row r="2" spans="1:19">
      <c r="A2" t="s">
        <v>34</v>
      </c>
    </row>
    <row r="4" spans="1:19">
      <c r="B4" s="9"/>
      <c r="C4" s="9"/>
      <c r="D4" s="9"/>
      <c r="E4" s="9"/>
      <c r="F4" s="9"/>
      <c r="G4" s="9"/>
      <c r="H4" s="9"/>
      <c r="I4" s="9"/>
      <c r="J4" s="9"/>
      <c r="K4" s="9"/>
      <c r="L4" s="9"/>
      <c r="M4" s="9"/>
      <c r="N4" s="9"/>
      <c r="O4" s="9"/>
      <c r="P4" s="9"/>
      <c r="Q4" s="9"/>
      <c r="R4" s="9"/>
      <c r="S4" s="9"/>
    </row>
    <row r="5" spans="1:19">
      <c r="B5" s="9">
        <v>41123</v>
      </c>
      <c r="C5" s="9">
        <f>B5</f>
        <v>41123</v>
      </c>
      <c r="D5" s="9">
        <f>C5</f>
        <v>41123</v>
      </c>
      <c r="E5" s="9">
        <f>D5+7</f>
        <v>41130</v>
      </c>
      <c r="F5" s="9">
        <f>E5</f>
        <v>41130</v>
      </c>
      <c r="G5" s="9">
        <f>F5</f>
        <v>41130</v>
      </c>
      <c r="H5" s="9">
        <f>G5+7</f>
        <v>41137</v>
      </c>
      <c r="I5" s="9">
        <f>H5</f>
        <v>41137</v>
      </c>
      <c r="J5" s="9">
        <f>I5</f>
        <v>41137</v>
      </c>
      <c r="K5" s="9">
        <f>J5+7</f>
        <v>41144</v>
      </c>
      <c r="L5" s="9">
        <f>K5</f>
        <v>41144</v>
      </c>
      <c r="M5" s="9">
        <f>L5</f>
        <v>41144</v>
      </c>
      <c r="N5" s="9">
        <f>M5+7</f>
        <v>41151</v>
      </c>
      <c r="O5" s="9">
        <f>N5</f>
        <v>41151</v>
      </c>
      <c r="P5" s="9">
        <f>O5</f>
        <v>41151</v>
      </c>
      <c r="Q5" s="9">
        <f>P5+7</f>
        <v>41158</v>
      </c>
      <c r="R5" s="9">
        <f>Q5</f>
        <v>41158</v>
      </c>
      <c r="S5" s="9">
        <f>R5</f>
        <v>41158</v>
      </c>
    </row>
    <row r="6" spans="1:19" s="221" customFormat="1">
      <c r="A6" s="221" t="s">
        <v>124</v>
      </c>
      <c r="B6" s="222">
        <f>SUM(B8:B25)</f>
        <v>1842</v>
      </c>
      <c r="C6" s="222">
        <f t="shared" ref="C6:P6" si="0">SUM(C8:C25)</f>
        <v>0</v>
      </c>
      <c r="D6" s="222">
        <f t="shared" si="0"/>
        <v>0</v>
      </c>
      <c r="E6" s="222">
        <f>SUM(E8:E25)</f>
        <v>5476</v>
      </c>
      <c r="F6" s="222">
        <f>SUM(F8:F25)</f>
        <v>5476</v>
      </c>
      <c r="G6" s="222">
        <f t="shared" si="0"/>
        <v>0</v>
      </c>
      <c r="H6" s="222">
        <f t="shared" si="0"/>
        <v>6226</v>
      </c>
      <c r="I6" s="222">
        <f t="shared" si="0"/>
        <v>0</v>
      </c>
      <c r="J6" s="222">
        <f t="shared" si="0"/>
        <v>0</v>
      </c>
      <c r="K6" s="222">
        <f t="shared" si="0"/>
        <v>6803</v>
      </c>
      <c r="L6" s="222">
        <f t="shared" si="0"/>
        <v>6803</v>
      </c>
      <c r="M6" s="222">
        <f t="shared" si="0"/>
        <v>0</v>
      </c>
      <c r="N6" s="222">
        <f t="shared" si="0"/>
        <v>6803</v>
      </c>
      <c r="O6" s="222">
        <f t="shared" si="0"/>
        <v>6803</v>
      </c>
      <c r="P6" s="222">
        <f t="shared" si="0"/>
        <v>0</v>
      </c>
      <c r="Q6" s="9"/>
      <c r="R6" s="9"/>
      <c r="S6" s="9"/>
    </row>
    <row r="7" spans="1:19" s="210" customFormat="1">
      <c r="A7" s="221" t="s">
        <v>228</v>
      </c>
      <c r="B7" s="205">
        <f>COUNT(B8:B25)</f>
        <v>3</v>
      </c>
      <c r="C7" s="205">
        <f t="shared" ref="C7:S7" si="1">COUNT(C8:C25)</f>
        <v>0</v>
      </c>
      <c r="D7" s="205">
        <f t="shared" si="1"/>
        <v>0</v>
      </c>
      <c r="E7" s="205">
        <f>COUNT(E8:E25)</f>
        <v>9</v>
      </c>
      <c r="F7" s="205">
        <f>COUNT(F8:F25)</f>
        <v>9</v>
      </c>
      <c r="G7" s="205">
        <f t="shared" si="1"/>
        <v>0</v>
      </c>
      <c r="H7" s="205">
        <f t="shared" si="1"/>
        <v>10</v>
      </c>
      <c r="I7" s="205">
        <f t="shared" si="1"/>
        <v>0</v>
      </c>
      <c r="J7" s="205">
        <f t="shared" si="1"/>
        <v>0</v>
      </c>
      <c r="K7" s="205">
        <f t="shared" si="1"/>
        <v>11</v>
      </c>
      <c r="L7" s="205">
        <f t="shared" si="1"/>
        <v>11</v>
      </c>
      <c r="M7" s="205">
        <f t="shared" si="1"/>
        <v>0</v>
      </c>
      <c r="N7" s="205">
        <f t="shared" si="1"/>
        <v>11</v>
      </c>
      <c r="O7" s="205">
        <f t="shared" si="1"/>
        <v>11</v>
      </c>
      <c r="P7" s="205">
        <f t="shared" si="1"/>
        <v>0</v>
      </c>
      <c r="Q7" s="205">
        <f t="shared" si="1"/>
        <v>12</v>
      </c>
      <c r="R7" s="205">
        <f t="shared" si="1"/>
        <v>12</v>
      </c>
      <c r="S7" s="205">
        <f t="shared" si="1"/>
        <v>0</v>
      </c>
    </row>
    <row r="8" spans="1:19" s="86" customFormat="1">
      <c r="A8" s="86">
        <v>1</v>
      </c>
      <c r="B8" s="86">
        <v>584</v>
      </c>
      <c r="E8" s="86">
        <v>1151</v>
      </c>
      <c r="F8" s="86">
        <v>1151</v>
      </c>
      <c r="H8" s="86">
        <v>485</v>
      </c>
      <c r="K8" s="86">
        <v>1151</v>
      </c>
      <c r="L8" s="86">
        <v>667</v>
      </c>
      <c r="N8" s="86">
        <v>588</v>
      </c>
      <c r="O8" s="86">
        <v>588</v>
      </c>
      <c r="Q8" s="51">
        <v>485</v>
      </c>
      <c r="R8" s="51">
        <v>485</v>
      </c>
    </row>
    <row r="9" spans="1:19" s="8" customFormat="1">
      <c r="A9" s="8">
        <f t="shared" ref="A9:A25" si="2">A8+1</f>
        <v>2</v>
      </c>
      <c r="B9" s="8">
        <v>591</v>
      </c>
      <c r="E9" s="8">
        <v>588</v>
      </c>
      <c r="F9" s="8">
        <v>588</v>
      </c>
      <c r="H9" s="8">
        <v>584</v>
      </c>
      <c r="K9" s="8">
        <v>1153</v>
      </c>
      <c r="L9" s="8">
        <v>588</v>
      </c>
      <c r="N9" s="8">
        <v>1153</v>
      </c>
      <c r="O9" s="8">
        <v>1151</v>
      </c>
      <c r="Q9" s="223">
        <v>667</v>
      </c>
      <c r="R9" s="223">
        <v>1153</v>
      </c>
    </row>
    <row r="10" spans="1:19" s="86" customFormat="1">
      <c r="A10" s="86">
        <f t="shared" si="2"/>
        <v>3</v>
      </c>
      <c r="B10" s="86">
        <v>667</v>
      </c>
      <c r="E10" s="86">
        <v>82</v>
      </c>
      <c r="F10" s="86">
        <v>1153</v>
      </c>
      <c r="H10" s="86">
        <v>667</v>
      </c>
      <c r="K10" s="86">
        <v>667</v>
      </c>
      <c r="L10" s="86">
        <v>584</v>
      </c>
      <c r="N10" s="86">
        <v>584</v>
      </c>
      <c r="O10" s="86">
        <v>485</v>
      </c>
      <c r="Q10" s="51">
        <v>1151</v>
      </c>
      <c r="R10" s="51">
        <v>667</v>
      </c>
    </row>
    <row r="11" spans="1:19" s="8" customFormat="1">
      <c r="A11" s="8">
        <f t="shared" si="2"/>
        <v>4</v>
      </c>
      <c r="B11" s="8" t="s">
        <v>251</v>
      </c>
      <c r="E11" s="8">
        <v>1153</v>
      </c>
      <c r="F11" s="8">
        <v>82</v>
      </c>
      <c r="H11" s="8">
        <v>1153</v>
      </c>
      <c r="K11" s="8">
        <v>584</v>
      </c>
      <c r="L11" s="8">
        <v>485</v>
      </c>
      <c r="N11" s="8">
        <v>1151</v>
      </c>
      <c r="O11" s="8">
        <v>584</v>
      </c>
      <c r="Q11" s="223">
        <v>588</v>
      </c>
      <c r="R11" s="223">
        <v>1151</v>
      </c>
    </row>
    <row r="12" spans="1:19" s="86" customFormat="1">
      <c r="A12" s="86">
        <f t="shared" si="2"/>
        <v>5</v>
      </c>
      <c r="B12" s="86" t="s">
        <v>252</v>
      </c>
      <c r="E12" s="86">
        <v>485</v>
      </c>
      <c r="F12" s="86">
        <v>584</v>
      </c>
      <c r="H12" s="86">
        <v>1151</v>
      </c>
      <c r="K12" s="86">
        <v>588</v>
      </c>
      <c r="L12" s="86">
        <v>676</v>
      </c>
      <c r="N12" s="86">
        <v>667</v>
      </c>
      <c r="O12" s="86">
        <v>667</v>
      </c>
      <c r="Q12" s="51">
        <v>1153</v>
      </c>
      <c r="R12" s="51">
        <v>249</v>
      </c>
    </row>
    <row r="13" spans="1:19" s="8" customFormat="1">
      <c r="A13" s="8">
        <f t="shared" si="2"/>
        <v>6</v>
      </c>
      <c r="B13" s="8" t="s">
        <v>253</v>
      </c>
      <c r="E13" s="8">
        <v>667</v>
      </c>
      <c r="F13" s="8">
        <v>667</v>
      </c>
      <c r="H13" s="8">
        <v>588</v>
      </c>
      <c r="K13" s="8">
        <v>591</v>
      </c>
      <c r="L13" s="8">
        <v>1151</v>
      </c>
      <c r="N13" s="8">
        <v>485</v>
      </c>
      <c r="O13" s="8">
        <v>1153</v>
      </c>
      <c r="Q13" s="223">
        <v>591</v>
      </c>
      <c r="R13" s="223">
        <v>175</v>
      </c>
    </row>
    <row r="14" spans="1:19" s="86" customFormat="1">
      <c r="A14" s="86">
        <f t="shared" si="2"/>
        <v>7</v>
      </c>
      <c r="B14" s="86" t="s">
        <v>241</v>
      </c>
      <c r="E14" s="86">
        <v>584</v>
      </c>
      <c r="F14" s="86">
        <v>485</v>
      </c>
      <c r="H14" s="86">
        <v>82</v>
      </c>
      <c r="K14" s="86">
        <v>485</v>
      </c>
      <c r="L14" s="86">
        <v>591</v>
      </c>
      <c r="N14" s="86">
        <v>591</v>
      </c>
      <c r="O14" s="86">
        <v>591</v>
      </c>
      <c r="Q14" s="51">
        <v>584</v>
      </c>
      <c r="R14" s="51">
        <v>676</v>
      </c>
    </row>
    <row r="15" spans="1:19" s="8" customFormat="1">
      <c r="A15" s="8">
        <f t="shared" si="2"/>
        <v>8</v>
      </c>
      <c r="E15" s="8">
        <v>591</v>
      </c>
      <c r="F15" s="8">
        <v>591</v>
      </c>
      <c r="H15" s="8">
        <v>249</v>
      </c>
      <c r="K15" s="8">
        <v>484</v>
      </c>
      <c r="L15" s="8">
        <v>1153</v>
      </c>
      <c r="N15" s="8">
        <v>484</v>
      </c>
      <c r="O15" s="8">
        <v>676</v>
      </c>
      <c r="Q15" s="223">
        <v>676</v>
      </c>
      <c r="R15" s="223">
        <v>588</v>
      </c>
    </row>
    <row r="16" spans="1:19" s="86" customFormat="1">
      <c r="A16" s="86">
        <f t="shared" si="2"/>
        <v>9</v>
      </c>
      <c r="E16" s="86">
        <v>175</v>
      </c>
      <c r="F16" s="86">
        <v>175</v>
      </c>
      <c r="H16" s="86">
        <v>591</v>
      </c>
      <c r="K16" s="86">
        <v>676</v>
      </c>
      <c r="L16" s="86">
        <v>484</v>
      </c>
      <c r="N16" s="86">
        <v>175</v>
      </c>
      <c r="O16" s="86">
        <v>175</v>
      </c>
      <c r="Q16" s="51">
        <v>484</v>
      </c>
      <c r="R16" s="51">
        <v>484</v>
      </c>
    </row>
    <row r="17" spans="1:18" s="8" customFormat="1">
      <c r="A17" s="8">
        <f t="shared" si="2"/>
        <v>10</v>
      </c>
      <c r="H17" s="8">
        <v>676</v>
      </c>
      <c r="K17" s="8">
        <v>249</v>
      </c>
      <c r="L17" s="8">
        <v>249</v>
      </c>
      <c r="N17" s="8">
        <v>676</v>
      </c>
      <c r="O17" s="8">
        <v>249</v>
      </c>
      <c r="Q17" s="8">
        <v>82</v>
      </c>
      <c r="R17" s="8">
        <v>82</v>
      </c>
    </row>
    <row r="18" spans="1:18" s="86" customFormat="1">
      <c r="A18" s="86">
        <f t="shared" si="2"/>
        <v>11</v>
      </c>
      <c r="E18" s="86" t="s">
        <v>256</v>
      </c>
      <c r="K18" s="86">
        <v>175</v>
      </c>
      <c r="L18" s="86">
        <v>175</v>
      </c>
      <c r="N18" s="86">
        <v>249</v>
      </c>
      <c r="O18" s="86">
        <v>484</v>
      </c>
      <c r="Q18" s="86">
        <v>175</v>
      </c>
      <c r="R18" s="86">
        <v>584</v>
      </c>
    </row>
    <row r="19" spans="1:18" s="8" customFormat="1">
      <c r="A19" s="8">
        <f t="shared" si="2"/>
        <v>12</v>
      </c>
      <c r="Q19" s="8">
        <v>249</v>
      </c>
      <c r="R19" s="8">
        <v>591</v>
      </c>
    </row>
    <row r="20" spans="1:18" s="86" customFormat="1">
      <c r="A20" s="86">
        <f t="shared" si="2"/>
        <v>13</v>
      </c>
      <c r="H20" s="212"/>
    </row>
    <row r="21" spans="1:18" s="8" customFormat="1">
      <c r="A21" s="8">
        <f t="shared" si="2"/>
        <v>14</v>
      </c>
    </row>
    <row r="22" spans="1:18" s="86" customFormat="1">
      <c r="A22" s="86">
        <f t="shared" si="2"/>
        <v>15</v>
      </c>
    </row>
    <row r="23" spans="1:18" s="8" customFormat="1">
      <c r="A23" s="8">
        <f t="shared" si="2"/>
        <v>16</v>
      </c>
    </row>
    <row r="24" spans="1:18" s="86" customFormat="1">
      <c r="A24" s="86">
        <f t="shared" si="2"/>
        <v>17</v>
      </c>
    </row>
    <row r="25" spans="1:18" s="8" customFormat="1">
      <c r="A25" s="8">
        <f t="shared" si="2"/>
        <v>18</v>
      </c>
    </row>
  </sheetData>
  <phoneticPr fontId="0" type="noConversion"/>
  <pageMargins left="0.75" right="0.75" top="1" bottom="1" header="0.5" footer="0.5"/>
  <pageSetup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boat list</vt:lpstr>
      <vt:lpstr>tuneup</vt:lpstr>
      <vt:lpstr>spring</vt:lpstr>
      <vt:lpstr>summer</vt:lpstr>
      <vt:lpstr>fall</vt:lpstr>
      <vt:lpstr>boty</vt:lpstr>
      <vt:lpstr>from RC spring</vt:lpstr>
      <vt:lpstr>from RC summer</vt:lpstr>
      <vt:lpstr>from RC fall</vt:lpstr>
      <vt:lpstr>jamboree</vt:lpstr>
      <vt:lpstr>from RC Jamboree</vt:lpstr>
      <vt:lpstr>jambow2hull</vt:lpstr>
      <vt:lpstr>from RC tuneup</vt:lpstr>
      <vt:lpstr>testing</vt:lpstr>
      <vt:lpstr>Allow_Byes</vt:lpstr>
      <vt:lpstr>boty!LastRaceIndex</vt:lpstr>
      <vt:lpstr>fall!LastRaceIndex</vt:lpstr>
      <vt:lpstr>jamboree!LastRaceIndex</vt:lpstr>
      <vt:lpstr>summer!LastRaceIndex</vt:lpstr>
      <vt:lpstr>tuneup!LastRaceIndex</vt:lpstr>
      <vt:lpstr>LastRaceIndex</vt:lpstr>
      <vt:lpstr>boty!NextLastIndex</vt:lpstr>
      <vt:lpstr>fall!NextLastIndex</vt:lpstr>
      <vt:lpstr>jamboree!NextLastIndex</vt:lpstr>
      <vt:lpstr>summer!NextLastIndex</vt:lpstr>
      <vt:lpstr>tuneup!NextLastIndex</vt:lpstr>
      <vt:lpstr>NextLastIndex</vt:lpstr>
      <vt:lpstr>'from RC spring'!Print_Area</vt:lpstr>
      <vt:lpstr>boty!Races_Sailed</vt:lpstr>
      <vt:lpstr>fall!Races_Sailed</vt:lpstr>
      <vt:lpstr>jamboree!Races_Sailed</vt:lpstr>
      <vt:lpstr>summer!Races_Sailed</vt:lpstr>
      <vt:lpstr>tuneup!Races_Sailed</vt:lpstr>
      <vt:lpstr>Races_Sailed</vt:lpstr>
      <vt:lpstr>fall!Registered</vt:lpstr>
      <vt:lpstr>jamboree!Registered</vt:lpstr>
      <vt:lpstr>summer!Registered</vt:lpstr>
      <vt:lpstr>tuneup!Registered</vt:lpstr>
      <vt:lpstr>Registered</vt:lpstr>
      <vt:lpstr>boty!ScoredBoats</vt:lpstr>
      <vt:lpstr>fall!ScoredBoats</vt:lpstr>
      <vt:lpstr>jamboree!ScoredBoats</vt:lpstr>
      <vt:lpstr>summer!ScoredBoats</vt:lpstr>
      <vt:lpstr>tuneup!ScoredBoats</vt:lpstr>
      <vt:lpstr>ScoredBoats</vt:lpstr>
      <vt:lpstr>Series_Scoring</vt:lpstr>
      <vt:lpstr>boty!Throwouts</vt:lpstr>
      <vt:lpstr>fall!Throwouts</vt:lpstr>
      <vt:lpstr>jamboree!Throwouts</vt:lpstr>
      <vt:lpstr>summer!Throwouts</vt:lpstr>
      <vt:lpstr>tuneup!Throwouts</vt:lpstr>
      <vt:lpstr>Throwouts</vt:lpstr>
    </vt:vector>
  </TitlesOfParts>
  <Company>Utility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Jon Rochlis</cp:lastModifiedBy>
  <cp:lastPrinted>2007-09-08T22:53:55Z</cp:lastPrinted>
  <dcterms:created xsi:type="dcterms:W3CDTF">2000-06-01T19:34:05Z</dcterms:created>
  <dcterms:modified xsi:type="dcterms:W3CDTF">2012-09-07T15:56:05Z</dcterms:modified>
</cp:coreProperties>
</file>