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4370" windowHeight="15780" activeTab="2"/>
  </bookViews>
  <sheets>
    <sheet name="2006-jamboree" sheetId="1" r:id="rId1"/>
    <sheet name="from RC Jamboree" sheetId="2" r:id="rId2"/>
    <sheet name="NA-practice" sheetId="3" r:id="rId3"/>
    <sheet name="2006-summer" sheetId="4" r:id="rId4"/>
    <sheet name="BOTY" sheetId="5" r:id="rId5"/>
    <sheet name="Mentor" sheetId="6" r:id="rId6"/>
    <sheet name="2006-spring" sheetId="7" r:id="rId7"/>
    <sheet name="from RC summer" sheetId="8" r:id="rId8"/>
    <sheet name="from RC spring" sheetId="9" r:id="rId9"/>
    <sheet name="from RC Practice" sheetId="10" r:id="rId10"/>
    <sheet name="testing" sheetId="11" r:id="rId11"/>
  </sheets>
  <definedNames>
    <definedName name="Allow_Byes">'2006-jamboree'!$C$28</definedName>
    <definedName name="LastRaceIndex" localSheetId="0">'2006-jamboree'!$AC$55</definedName>
    <definedName name="LastRaceIndex" localSheetId="3">'2006-summer'!$AC$51</definedName>
    <definedName name="LastRaceIndex" localSheetId="4">'BOTY'!$AC$48</definedName>
    <definedName name="LastRaceIndex" localSheetId="5">'Mentor'!$AC$37</definedName>
    <definedName name="LastRaceIndex">'2006-spring'!$AC$53</definedName>
    <definedName name="NextLastIndex" localSheetId="0">'2006-jamboree'!$AC$56</definedName>
    <definedName name="NextLastIndex" localSheetId="3">'2006-summer'!$AC$52</definedName>
    <definedName name="NextLastIndex" localSheetId="4">'BOTY'!$AC$49</definedName>
    <definedName name="NextLastIndex" localSheetId="5">'Mentor'!$AC$38</definedName>
    <definedName name="NextLastIndex">'2006-spring'!$AC$54</definedName>
    <definedName name="Races_Sailed" localSheetId="0">'2006-jamboree'!$C$26</definedName>
    <definedName name="Races_Sailed" localSheetId="3">'2006-summer'!$C$24</definedName>
    <definedName name="Races_Sailed" localSheetId="4">'BOTY'!$C$21</definedName>
    <definedName name="Races_Sailed" localSheetId="5">'Mentor'!$C$10</definedName>
    <definedName name="Races_Sailed">'2006-spring'!$C$26</definedName>
    <definedName name="Registered" localSheetId="0">'2006-jamboree'!$C$22</definedName>
    <definedName name="Registered" localSheetId="3">'2006-summer'!$C$20</definedName>
    <definedName name="Registered" localSheetId="4">'BOTY'!#REF!</definedName>
    <definedName name="Registered" localSheetId="5">'Mentor'!$C$8</definedName>
    <definedName name="Registered">'2006-spring'!$C$19</definedName>
    <definedName name="ScoredBoats" localSheetId="0">'2006-jamboree'!$AC$57</definedName>
    <definedName name="ScoredBoats" localSheetId="3">'2006-summer'!$AC$53</definedName>
    <definedName name="ScoredBoats" localSheetId="4">'BOTY'!$AC$50</definedName>
    <definedName name="ScoredBoats" localSheetId="5">'Mentor'!$AC$39</definedName>
    <definedName name="ScoredBoats">'2006-spring'!$AC$55</definedName>
    <definedName name="Series_Scoring">'2006-jamboree'!$C$29</definedName>
    <definedName name="Throwouts" localSheetId="0">'2006-jamboree'!$C$27</definedName>
    <definedName name="Throwouts" localSheetId="3">'2006-summer'!$C$25</definedName>
    <definedName name="Throwouts" localSheetId="4">'BOTY'!$C$22</definedName>
    <definedName name="Throwouts" localSheetId="5">'Mentor'!$C$11</definedName>
    <definedName name="Throwouts">'2006-spring'!$C$27</definedName>
  </definedNames>
  <calcPr fullCalcOnLoad="1"/>
</workbook>
</file>

<file path=xl/comments1.xml><?xml version="1.0" encoding="utf-8"?>
<comments xmlns="http://schemas.openxmlformats.org/spreadsheetml/2006/main">
  <authors>
    <author>Bob</author>
  </authors>
  <commentList>
    <comment ref="AR71" authorId="0">
      <text>
        <r>
          <rPr>
            <b/>
            <sz val="10"/>
            <rFont val="Tahoma"/>
            <family val="0"/>
          </rPr>
          <t xml:space="preserve">1st Digit # 1st
2nd Digit # 2nd
etc.
</t>
        </r>
      </text>
    </comment>
    <comment ref="AV71" authorId="0">
      <text>
        <r>
          <rPr>
            <b/>
            <sz val="10"/>
            <rFont val="Tahoma"/>
            <family val="0"/>
          </rPr>
          <t xml:space="preserve">Working number to compare position in last two races
</t>
        </r>
      </text>
    </comment>
    <comment ref="AQ71" authorId="0">
      <text>
        <r>
          <rPr>
            <sz val="10"/>
            <rFont val="Tahoma"/>
            <family val="0"/>
          </rPr>
          <t>Best Bye Week is the week number that had the greatest number of DNC points.</t>
        </r>
      </text>
    </comment>
    <comment ref="AK70" authorId="0">
      <text>
        <r>
          <rPr>
            <b/>
            <sz val="10"/>
            <rFont val="Tahoma"/>
            <family val="0"/>
          </rPr>
          <t xml:space="preserve">Number of DNCs are the number of DNCs scored for each week.
</t>
        </r>
      </text>
    </comment>
    <comment ref="AE70" authorId="0">
      <text>
        <r>
          <rPr>
            <sz val="10"/>
            <rFont val="Tahoma"/>
            <family val="0"/>
          </rPr>
          <t xml:space="preserve">Total DNC Points are the total points that would be attributable to DNCs for each week.
</t>
        </r>
      </text>
    </comment>
    <comment ref="AS71" authorId="0">
      <text>
        <r>
          <rPr>
            <b/>
            <sz val="10"/>
            <rFont val="Tahoma"/>
            <family val="0"/>
          </rPr>
          <t xml:space="preserve">Place by Rule A8.1 if all boats were tied.  Can be used to break any tie between any combination of boats.
</t>
        </r>
      </text>
    </comment>
    <comment ref="AW71" authorId="0">
      <text>
        <r>
          <rPr>
            <sz val="10"/>
            <rFont val="Tahoma"/>
            <family val="0"/>
          </rPr>
          <t xml:space="preserve">Place by rule 8.2 if all boats were tied (Only considers last two races) Note that bye values are considered here because 8.2 does not require that boats sail the races.
</t>
        </r>
      </text>
    </comment>
    <comment ref="C69" authorId="0">
      <text>
        <r>
          <rPr>
            <b/>
            <sz val="10"/>
            <rFont val="Tahoma"/>
            <family val="0"/>
          </rPr>
          <t xml:space="preserve">These cells are used to figure the index (1-18) of the last and next to last race sailed.  That info is needed for tiebreaking.
</t>
        </r>
      </text>
    </comment>
    <comment ref="AB55" authorId="0">
      <text>
        <r>
          <rPr>
            <b/>
            <sz val="10"/>
            <rFont val="Tahoma"/>
            <family val="0"/>
          </rPr>
          <t xml:space="preserve">Needed for tiebreaking rule A8.2
</t>
        </r>
      </text>
    </comment>
    <comment ref="AB56" authorId="0">
      <text>
        <r>
          <rPr>
            <b/>
            <sz val="10"/>
            <rFont val="Tahoma"/>
            <family val="0"/>
          </rPr>
          <t>Needed for tiebreaking Rule A8.2</t>
        </r>
      </text>
    </comment>
    <comment ref="AB57" authorId="0">
      <text>
        <r>
          <rPr>
            <b/>
            <sz val="10"/>
            <rFont val="Tahoma"/>
            <family val="0"/>
          </rPr>
          <t xml:space="preserve">Needed to rank a subset of registered boats after first week when the bye policy is applied to DNC boats and no average score is available.
</t>
        </r>
      </text>
    </comment>
    <comment ref="AD71" authorId="0">
      <text>
        <r>
          <rPr>
            <sz val="10"/>
            <rFont val="Tahoma"/>
            <family val="0"/>
          </rPr>
          <t xml:space="preserve">These are indexes used to organize Standings in place order
</t>
        </r>
      </text>
    </comment>
  </commentList>
</comments>
</file>

<file path=xl/comments3.xml><?xml version="1.0" encoding="utf-8"?>
<comments xmlns="http://schemas.openxmlformats.org/spreadsheetml/2006/main">
  <authors>
    <author>Bob</author>
  </authors>
  <commentList>
    <comment ref="AB52" authorId="0">
      <text>
        <r>
          <rPr>
            <b/>
            <sz val="10"/>
            <rFont val="Tahoma"/>
            <family val="0"/>
          </rPr>
          <t xml:space="preserve">Needed for tiebreaking rule A8.2
</t>
        </r>
      </text>
    </comment>
    <comment ref="AB53" authorId="0">
      <text>
        <r>
          <rPr>
            <b/>
            <sz val="10"/>
            <rFont val="Tahoma"/>
            <family val="0"/>
          </rPr>
          <t>Needed for tiebreaking Rule A8.2</t>
        </r>
      </text>
    </comment>
    <comment ref="AB54" authorId="0">
      <text>
        <r>
          <rPr>
            <b/>
            <sz val="10"/>
            <rFont val="Tahoma"/>
            <family val="0"/>
          </rPr>
          <t xml:space="preserve">Needed to rank a subset of registered boats after first week when the bye policy is applied to DNC boats and no average score is available.
</t>
        </r>
      </text>
    </comment>
    <comment ref="C58" authorId="0">
      <text>
        <r>
          <rPr>
            <b/>
            <sz val="10"/>
            <rFont val="Tahoma"/>
            <family val="0"/>
          </rPr>
          <t xml:space="preserve">These cells are used to figure the index (1-18) of the last and next to last race sailed.  That info is needed for tiebreaking.
</t>
        </r>
      </text>
    </comment>
    <comment ref="AE59" authorId="0">
      <text>
        <r>
          <rPr>
            <sz val="10"/>
            <rFont val="Tahoma"/>
            <family val="0"/>
          </rPr>
          <t xml:space="preserve">Total DNC Points are the total points that would be attributable to DNCs for each week.
</t>
        </r>
      </text>
    </comment>
    <comment ref="AK59" authorId="0">
      <text>
        <r>
          <rPr>
            <b/>
            <sz val="10"/>
            <rFont val="Tahoma"/>
            <family val="0"/>
          </rPr>
          <t xml:space="preserve">Number of DNCs are the number of DNCs scored for each week.
</t>
        </r>
      </text>
    </comment>
    <comment ref="AD60" authorId="0">
      <text>
        <r>
          <rPr>
            <sz val="10"/>
            <rFont val="Tahoma"/>
            <family val="0"/>
          </rPr>
          <t xml:space="preserve">These are indexes used to organize Standings in place order
</t>
        </r>
      </text>
    </comment>
    <comment ref="AQ60" authorId="0">
      <text>
        <r>
          <rPr>
            <sz val="10"/>
            <rFont val="Tahoma"/>
            <family val="0"/>
          </rPr>
          <t>Best Bye Week is the week number that had the greatest number of DNC points.</t>
        </r>
      </text>
    </comment>
    <comment ref="AR60" authorId="0">
      <text>
        <r>
          <rPr>
            <b/>
            <sz val="10"/>
            <rFont val="Tahoma"/>
            <family val="0"/>
          </rPr>
          <t xml:space="preserve">1st Digit # 1st
2nd Digit # 2nd
etc.
</t>
        </r>
      </text>
    </comment>
    <comment ref="AS60" authorId="0">
      <text>
        <r>
          <rPr>
            <b/>
            <sz val="10"/>
            <rFont val="Tahoma"/>
            <family val="0"/>
          </rPr>
          <t xml:space="preserve">Place by Rule A8.1 if all boats were tied.  Can be used to break any tie between any combination of boats.
</t>
        </r>
      </text>
    </comment>
    <comment ref="AV60" authorId="0">
      <text>
        <r>
          <rPr>
            <b/>
            <sz val="10"/>
            <rFont val="Tahoma"/>
            <family val="0"/>
          </rPr>
          <t xml:space="preserve">Working number to compare position in last two races
</t>
        </r>
      </text>
    </comment>
    <comment ref="AW60" authorId="0">
      <text>
        <r>
          <rPr>
            <sz val="10"/>
            <rFont val="Tahoma"/>
            <family val="0"/>
          </rPr>
          <t xml:space="preserve">Place by rule 8.2 if all boats were tied (Only considers last two races) Note that bye values are considered here because 8.2 does not require that boats sail the races.
</t>
        </r>
      </text>
    </comment>
  </commentList>
</comments>
</file>

<file path=xl/comments4.xml><?xml version="1.0" encoding="utf-8"?>
<comments xmlns="http://schemas.openxmlformats.org/spreadsheetml/2006/main">
  <authors>
    <author>Bob</author>
  </authors>
  <commentList>
    <comment ref="AR59" authorId="0">
      <text>
        <r>
          <rPr>
            <b/>
            <sz val="10"/>
            <rFont val="Tahoma"/>
            <family val="0"/>
          </rPr>
          <t xml:space="preserve">1st Digit # 1st
2nd Digit # 2nd
etc.
</t>
        </r>
      </text>
    </comment>
    <comment ref="AV59" authorId="0">
      <text>
        <r>
          <rPr>
            <b/>
            <sz val="10"/>
            <rFont val="Tahoma"/>
            <family val="0"/>
          </rPr>
          <t xml:space="preserve">Working number to compare position in last two races
</t>
        </r>
      </text>
    </comment>
    <comment ref="AQ59" authorId="0">
      <text>
        <r>
          <rPr>
            <sz val="10"/>
            <rFont val="Tahoma"/>
            <family val="0"/>
          </rPr>
          <t>Best Bye Week is the week number that had the greatest number of DNC points.</t>
        </r>
      </text>
    </comment>
    <comment ref="AK58" authorId="0">
      <text>
        <r>
          <rPr>
            <b/>
            <sz val="10"/>
            <rFont val="Tahoma"/>
            <family val="0"/>
          </rPr>
          <t xml:space="preserve">Number of DNCs are the number of DNCs scored for each week.
</t>
        </r>
      </text>
    </comment>
    <comment ref="AE58" authorId="0">
      <text>
        <r>
          <rPr>
            <sz val="10"/>
            <rFont val="Tahoma"/>
            <family val="0"/>
          </rPr>
          <t xml:space="preserve">Total DNC Points are the total points that would be attributable to DNCs for each week.
</t>
        </r>
      </text>
    </comment>
    <comment ref="AS59" authorId="0">
      <text>
        <r>
          <rPr>
            <b/>
            <sz val="10"/>
            <rFont val="Tahoma"/>
            <family val="0"/>
          </rPr>
          <t xml:space="preserve">Place by Rule A8.1 if all boats were tied.  Can be used to break any tie between any combination of boats.
</t>
        </r>
      </text>
    </comment>
    <comment ref="AW59" authorId="0">
      <text>
        <r>
          <rPr>
            <sz val="10"/>
            <rFont val="Tahoma"/>
            <family val="0"/>
          </rPr>
          <t xml:space="preserve">Place by rule 8.2 if all boats were tied (Only considers last two races) Note that bye values are considered here because 8.2 does not require that boats sail the races.
</t>
        </r>
      </text>
    </comment>
    <comment ref="C57" authorId="0">
      <text>
        <r>
          <rPr>
            <b/>
            <sz val="10"/>
            <rFont val="Tahoma"/>
            <family val="0"/>
          </rPr>
          <t xml:space="preserve">These cells are used to figure the index (1-18) of the last and next to last race sailed.  That info is needed for tiebreaking.
</t>
        </r>
      </text>
    </comment>
    <comment ref="AB51" authorId="0">
      <text>
        <r>
          <rPr>
            <b/>
            <sz val="10"/>
            <rFont val="Tahoma"/>
            <family val="0"/>
          </rPr>
          <t xml:space="preserve">Needed for tiebreaking rule A8.2
</t>
        </r>
      </text>
    </comment>
    <comment ref="AB52" authorId="0">
      <text>
        <r>
          <rPr>
            <b/>
            <sz val="10"/>
            <rFont val="Tahoma"/>
            <family val="0"/>
          </rPr>
          <t>Needed for tiebreaking Rule A8.2</t>
        </r>
      </text>
    </comment>
    <comment ref="AB53" authorId="0">
      <text>
        <r>
          <rPr>
            <b/>
            <sz val="10"/>
            <rFont val="Tahoma"/>
            <family val="0"/>
          </rPr>
          <t xml:space="preserve">Needed to rank a subset of registered boats after first week when the bye policy is applied to DNC boats and no average score is available.
</t>
        </r>
      </text>
    </comment>
    <comment ref="AD59" authorId="0">
      <text>
        <r>
          <rPr>
            <sz val="10"/>
            <rFont val="Tahoma"/>
            <family val="0"/>
          </rPr>
          <t xml:space="preserve">These are indexes used to organize Standings in place order
</t>
        </r>
      </text>
    </comment>
  </commentList>
</comments>
</file>

<file path=xl/comments5.xml><?xml version="1.0" encoding="utf-8"?>
<comments xmlns="http://schemas.openxmlformats.org/spreadsheetml/2006/main">
  <authors>
    <author>Bob</author>
  </authors>
  <commentList>
    <comment ref="AR56" authorId="0">
      <text>
        <r>
          <rPr>
            <b/>
            <sz val="10"/>
            <rFont val="Tahoma"/>
            <family val="0"/>
          </rPr>
          <t xml:space="preserve">1st Digit # 1st
2nd Digit # 2nd
etc.
</t>
        </r>
      </text>
    </comment>
    <comment ref="AV56" authorId="0">
      <text>
        <r>
          <rPr>
            <b/>
            <sz val="10"/>
            <rFont val="Tahoma"/>
            <family val="0"/>
          </rPr>
          <t xml:space="preserve">Working number to compare position in last two races
</t>
        </r>
      </text>
    </comment>
    <comment ref="AQ56" authorId="0">
      <text>
        <r>
          <rPr>
            <sz val="10"/>
            <rFont val="Tahoma"/>
            <family val="0"/>
          </rPr>
          <t>Best Bye Week is the week number that had the greatest number of DNC points.</t>
        </r>
      </text>
    </comment>
    <comment ref="AK55" authorId="0">
      <text>
        <r>
          <rPr>
            <b/>
            <sz val="10"/>
            <rFont val="Tahoma"/>
            <family val="0"/>
          </rPr>
          <t xml:space="preserve">Number of DNCs are the number of DNCs scored for each week.
</t>
        </r>
      </text>
    </comment>
    <comment ref="AE55" authorId="0">
      <text>
        <r>
          <rPr>
            <sz val="10"/>
            <rFont val="Tahoma"/>
            <family val="0"/>
          </rPr>
          <t xml:space="preserve">Total DNC Points are the total points that would be attributable to DNCs for each week.
</t>
        </r>
      </text>
    </comment>
    <comment ref="AS56" authorId="0">
      <text>
        <r>
          <rPr>
            <b/>
            <sz val="10"/>
            <rFont val="Tahoma"/>
            <family val="0"/>
          </rPr>
          <t xml:space="preserve">Place by Rule A8.1 if all boats were tied.  Can be used to break any tie between any combination of boats.
</t>
        </r>
      </text>
    </comment>
    <comment ref="AW56" authorId="0">
      <text>
        <r>
          <rPr>
            <sz val="10"/>
            <rFont val="Tahoma"/>
            <family val="0"/>
          </rPr>
          <t xml:space="preserve">Place by rule 8.2 if all boats were tied (Only considers last two races) Note that bye values are considered here because 8.2 does not require that boats sail the races.
</t>
        </r>
      </text>
    </comment>
    <comment ref="C54" authorId="0">
      <text>
        <r>
          <rPr>
            <b/>
            <sz val="10"/>
            <rFont val="Tahoma"/>
            <family val="0"/>
          </rPr>
          <t xml:space="preserve">These cells are used to figure the index (1-18) of the last and next to last race sailed.  That info is needed for tiebreaking.
</t>
        </r>
      </text>
    </comment>
    <comment ref="AB48" authorId="0">
      <text>
        <r>
          <rPr>
            <b/>
            <sz val="10"/>
            <rFont val="Tahoma"/>
            <family val="0"/>
          </rPr>
          <t xml:space="preserve">Needed for tiebreaking rule A8.2
</t>
        </r>
      </text>
    </comment>
    <comment ref="AB49" authorId="0">
      <text>
        <r>
          <rPr>
            <b/>
            <sz val="10"/>
            <rFont val="Tahoma"/>
            <family val="0"/>
          </rPr>
          <t>Needed for tiebreaking Rule A8.2</t>
        </r>
      </text>
    </comment>
    <comment ref="AB50" authorId="0">
      <text>
        <r>
          <rPr>
            <b/>
            <sz val="10"/>
            <rFont val="Tahoma"/>
            <family val="0"/>
          </rPr>
          <t xml:space="preserve">Needed to rank a subset of registered boats after first week when the bye policy is applied to DNC boats and no average score is available.
</t>
        </r>
      </text>
    </comment>
    <comment ref="AD56" authorId="0">
      <text>
        <r>
          <rPr>
            <sz val="10"/>
            <rFont val="Tahoma"/>
            <family val="0"/>
          </rPr>
          <t xml:space="preserve">These are indexes used to organize Standings in place order
</t>
        </r>
      </text>
    </comment>
  </commentList>
</comments>
</file>

<file path=xl/comments6.xml><?xml version="1.0" encoding="utf-8"?>
<comments xmlns="http://schemas.openxmlformats.org/spreadsheetml/2006/main">
  <authors>
    <author>Bob</author>
  </authors>
  <commentList>
    <comment ref="AR45" authorId="0">
      <text>
        <r>
          <rPr>
            <b/>
            <sz val="10"/>
            <rFont val="Tahoma"/>
            <family val="0"/>
          </rPr>
          <t xml:space="preserve">1st Digit # 1st
2nd Digit # 2nd
etc.
</t>
        </r>
      </text>
    </comment>
    <comment ref="AV45" authorId="0">
      <text>
        <r>
          <rPr>
            <b/>
            <sz val="10"/>
            <rFont val="Tahoma"/>
            <family val="0"/>
          </rPr>
          <t xml:space="preserve">Working number to compare position in last two races
</t>
        </r>
      </text>
    </comment>
    <comment ref="AQ45" authorId="0">
      <text>
        <r>
          <rPr>
            <sz val="10"/>
            <rFont val="Tahoma"/>
            <family val="0"/>
          </rPr>
          <t>Best Bye Week is the week number that had the greatest number of DNC points.</t>
        </r>
      </text>
    </comment>
    <comment ref="AK44" authorId="0">
      <text>
        <r>
          <rPr>
            <b/>
            <sz val="10"/>
            <rFont val="Tahoma"/>
            <family val="0"/>
          </rPr>
          <t xml:space="preserve">Number of DNCs are the number of DNCs scored for each week.
</t>
        </r>
      </text>
    </comment>
    <comment ref="AE44" authorId="0">
      <text>
        <r>
          <rPr>
            <sz val="10"/>
            <rFont val="Tahoma"/>
            <family val="0"/>
          </rPr>
          <t xml:space="preserve">Total DNC Points are the total points that would be attributable to DNCs for each week.
</t>
        </r>
      </text>
    </comment>
    <comment ref="AS45" authorId="0">
      <text>
        <r>
          <rPr>
            <b/>
            <sz val="10"/>
            <rFont val="Tahoma"/>
            <family val="0"/>
          </rPr>
          <t xml:space="preserve">Place by Rule A8.1 if all boats were tied.  Can be used to break any tie between any combination of boats.
</t>
        </r>
      </text>
    </comment>
    <comment ref="AW45" authorId="0">
      <text>
        <r>
          <rPr>
            <sz val="10"/>
            <rFont val="Tahoma"/>
            <family val="0"/>
          </rPr>
          <t xml:space="preserve">Place by rule 8.2 if all boats were tied (Only considers last two races) Note that bye values are considered here because 8.2 does not require that boats sail the races.
</t>
        </r>
      </text>
    </comment>
    <comment ref="C43" authorId="0">
      <text>
        <r>
          <rPr>
            <b/>
            <sz val="10"/>
            <rFont val="Tahoma"/>
            <family val="0"/>
          </rPr>
          <t xml:space="preserve">These cells are used to figure the index (1-18) of the last and next to last race sailed.  That info is needed for tiebreaking.
</t>
        </r>
      </text>
    </comment>
    <comment ref="AB37" authorId="0">
      <text>
        <r>
          <rPr>
            <b/>
            <sz val="10"/>
            <rFont val="Tahoma"/>
            <family val="0"/>
          </rPr>
          <t xml:space="preserve">Needed for tiebreaking rule A8.2
</t>
        </r>
      </text>
    </comment>
    <comment ref="AB38" authorId="0">
      <text>
        <r>
          <rPr>
            <b/>
            <sz val="10"/>
            <rFont val="Tahoma"/>
            <family val="0"/>
          </rPr>
          <t>Needed for tiebreaking Rule A8.2</t>
        </r>
      </text>
    </comment>
    <comment ref="AB39" authorId="0">
      <text>
        <r>
          <rPr>
            <b/>
            <sz val="10"/>
            <rFont val="Tahoma"/>
            <family val="0"/>
          </rPr>
          <t xml:space="preserve">Needed to rank a subset of registered boats after first week when the bye policy is applied to DNC boats and no average score is available.
</t>
        </r>
      </text>
    </comment>
    <comment ref="AD45" authorId="0">
      <text>
        <r>
          <rPr>
            <sz val="10"/>
            <rFont val="Tahoma"/>
            <family val="0"/>
          </rPr>
          <t xml:space="preserve">These are indexes used to organize Standings in place order
</t>
        </r>
      </text>
    </comment>
  </commentList>
</comments>
</file>

<file path=xl/comments7.xml><?xml version="1.0" encoding="utf-8"?>
<comments xmlns="http://schemas.openxmlformats.org/spreadsheetml/2006/main">
  <authors>
    <author>Bob</author>
  </authors>
  <commentList>
    <comment ref="AR61" authorId="0">
      <text>
        <r>
          <rPr>
            <b/>
            <sz val="10"/>
            <rFont val="Tahoma"/>
            <family val="0"/>
          </rPr>
          <t xml:space="preserve">1st Digit # 1st
2nd Digit # 2nd
etc.
</t>
        </r>
      </text>
    </comment>
    <comment ref="AV61" authorId="0">
      <text>
        <r>
          <rPr>
            <b/>
            <sz val="10"/>
            <rFont val="Tahoma"/>
            <family val="0"/>
          </rPr>
          <t xml:space="preserve">Working number to compare position in last two races
</t>
        </r>
      </text>
    </comment>
    <comment ref="AQ61" authorId="0">
      <text>
        <r>
          <rPr>
            <sz val="10"/>
            <rFont val="Tahoma"/>
            <family val="0"/>
          </rPr>
          <t>Best Bye Week is the week number that had the greatest number of DNC points.</t>
        </r>
      </text>
    </comment>
    <comment ref="AK60" authorId="0">
      <text>
        <r>
          <rPr>
            <b/>
            <sz val="10"/>
            <rFont val="Tahoma"/>
            <family val="0"/>
          </rPr>
          <t xml:space="preserve">Number of DNCs are the number of DNCs scored for each week.
</t>
        </r>
      </text>
    </comment>
    <comment ref="AE60" authorId="0">
      <text>
        <r>
          <rPr>
            <sz val="10"/>
            <rFont val="Tahoma"/>
            <family val="0"/>
          </rPr>
          <t xml:space="preserve">Total DNC Points are the total points that would be attributable to DNCs for each week.
</t>
        </r>
      </text>
    </comment>
    <comment ref="AS61" authorId="0">
      <text>
        <r>
          <rPr>
            <b/>
            <sz val="10"/>
            <rFont val="Tahoma"/>
            <family val="0"/>
          </rPr>
          <t xml:space="preserve">Place by Rule A8.1 if all boats were tied.  Can be used to break any tie between any combination of boats.
</t>
        </r>
      </text>
    </comment>
    <comment ref="AW61" authorId="0">
      <text>
        <r>
          <rPr>
            <sz val="10"/>
            <rFont val="Tahoma"/>
            <family val="0"/>
          </rPr>
          <t xml:space="preserve">Place by rule 8.2 if all boats were tied (Only considers last two races) Note that bye values are considered here because 8.2 does not require that boats sail the races.
</t>
        </r>
      </text>
    </comment>
    <comment ref="C59" authorId="0">
      <text>
        <r>
          <rPr>
            <b/>
            <sz val="10"/>
            <rFont val="Tahoma"/>
            <family val="0"/>
          </rPr>
          <t xml:space="preserve">These cells are used to figure the index (1-18) of the last and next to last race sailed.  That info is needed for tiebreaking.
</t>
        </r>
      </text>
    </comment>
    <comment ref="AB53" authorId="0">
      <text>
        <r>
          <rPr>
            <b/>
            <sz val="10"/>
            <rFont val="Tahoma"/>
            <family val="0"/>
          </rPr>
          <t xml:space="preserve">Needed for tiebreaking rule A8.2
</t>
        </r>
      </text>
    </comment>
    <comment ref="AB54" authorId="0">
      <text>
        <r>
          <rPr>
            <b/>
            <sz val="10"/>
            <rFont val="Tahoma"/>
            <family val="0"/>
          </rPr>
          <t>Needed for tiebreaking Rule A8.2</t>
        </r>
      </text>
    </comment>
    <comment ref="AB55" authorId="0">
      <text>
        <r>
          <rPr>
            <b/>
            <sz val="10"/>
            <rFont val="Tahoma"/>
            <family val="0"/>
          </rPr>
          <t xml:space="preserve">Needed to rank a subset of registered boats after first week when the bye policy is applied to DNC boats and no average score is available.
</t>
        </r>
      </text>
    </comment>
    <comment ref="AD61" authorId="0">
      <text>
        <r>
          <rPr>
            <sz val="10"/>
            <rFont val="Tahoma"/>
            <family val="0"/>
          </rPr>
          <t xml:space="preserve">These are indexes used to organize Standings in place order
</t>
        </r>
      </text>
    </comment>
  </commentList>
</comments>
</file>

<file path=xl/sharedStrings.xml><?xml version="1.0" encoding="utf-8"?>
<sst xmlns="http://schemas.openxmlformats.org/spreadsheetml/2006/main" count="973" uniqueCount="215">
  <si>
    <t>Eightball</t>
  </si>
  <si>
    <t>Dolce</t>
  </si>
  <si>
    <t>Schatz</t>
  </si>
  <si>
    <t>Gostosa</t>
  </si>
  <si>
    <t>Races Sailed</t>
  </si>
  <si>
    <t>Score</t>
  </si>
  <si>
    <t>Throw-</t>
  </si>
  <si>
    <t>With</t>
  </si>
  <si>
    <t>Byes</t>
  </si>
  <si>
    <t>W/O</t>
  </si>
  <si>
    <t>Throws</t>
  </si>
  <si>
    <t>Over the Edge</t>
  </si>
  <si>
    <t>Shamrock IV</t>
  </si>
  <si>
    <t>Argo III</t>
  </si>
  <si>
    <t>Jolly Mon</t>
  </si>
  <si>
    <t>Excitable Boy</t>
  </si>
  <si>
    <t>Registered</t>
  </si>
  <si>
    <t>Place</t>
  </si>
  <si>
    <t>Week #1</t>
  </si>
  <si>
    <t>Week #2</t>
  </si>
  <si>
    <t>Week #3</t>
  </si>
  <si>
    <t>Week #4</t>
  </si>
  <si>
    <t>Week #5</t>
  </si>
  <si>
    <t>Week #6</t>
  </si>
  <si>
    <t xml:space="preserve">Throwouts </t>
  </si>
  <si>
    <t>J80 Series Scoring Worksheet</t>
  </si>
  <si>
    <t>Misty-two-six</t>
  </si>
  <si>
    <t>Series Name</t>
  </si>
  <si>
    <t>First Race Date</t>
  </si>
  <si>
    <t>End of Boats</t>
  </si>
  <si>
    <t>Comment</t>
  </si>
  <si>
    <t>Gallant Fox</t>
  </si>
  <si>
    <t>Paradox</t>
  </si>
  <si>
    <t>Pinocchio</t>
  </si>
  <si>
    <t>Individual Race Results as received from the race committee</t>
  </si>
  <si>
    <t>The other worksheet turns these into positions</t>
  </si>
  <si>
    <t>change below if  weeks are not sequential (e.g. because of a holiday)</t>
  </si>
  <si>
    <t>&lt;--</t>
  </si>
  <si>
    <t>now this is calculated</t>
  </si>
  <si>
    <t>Knowles</t>
  </si>
  <si>
    <t>Bunting</t>
  </si>
  <si>
    <t>Sonn</t>
  </si>
  <si>
    <t>Herte</t>
  </si>
  <si>
    <t>Scott</t>
  </si>
  <si>
    <t>Beckwith</t>
  </si>
  <si>
    <t>Nickerson</t>
  </si>
  <si>
    <t>Mullen</t>
  </si>
  <si>
    <t>Sibson</t>
  </si>
  <si>
    <t>Dempsey</t>
  </si>
  <si>
    <t>Stowe</t>
  </si>
  <si>
    <t>Bye</t>
  </si>
  <si>
    <t>out</t>
  </si>
  <si>
    <t>W1</t>
  </si>
  <si>
    <t>W2</t>
  </si>
  <si>
    <t>W3</t>
  </si>
  <si>
    <t>W4</t>
  </si>
  <si>
    <t>W5</t>
  </si>
  <si>
    <t>W6</t>
  </si>
  <si>
    <t>Week</t>
  </si>
  <si>
    <t>FKA</t>
  </si>
  <si>
    <t xml:space="preserve">Raw </t>
  </si>
  <si>
    <t>Total DNC Points</t>
  </si>
  <si>
    <t>Number of DNC's</t>
  </si>
  <si>
    <t>Best</t>
  </si>
  <si>
    <t>Bye Calculation Data</t>
  </si>
  <si>
    <t>Brkr</t>
  </si>
  <si>
    <t>Counts</t>
  </si>
  <si>
    <t>Order</t>
  </si>
  <si>
    <t>Race#</t>
  </si>
  <si>
    <t>Last</t>
  </si>
  <si>
    <t>Race</t>
  </si>
  <si>
    <t>Next</t>
  </si>
  <si>
    <t>A8.1</t>
  </si>
  <si>
    <t>A8.2</t>
  </si>
  <si>
    <t>Comb</t>
  </si>
  <si>
    <t>Last&amp;</t>
  </si>
  <si>
    <t>Boat Name</t>
  </si>
  <si>
    <t>Sail#</t>
  </si>
  <si>
    <t>Owner/Skipper</t>
  </si>
  <si>
    <t>Last Race Index</t>
  </si>
  <si>
    <t>Next Last Index</t>
  </si>
  <si>
    <t>ScoredBoats</t>
  </si>
  <si>
    <t>Boats Competing</t>
  </si>
  <si>
    <t xml:space="preserve">Place </t>
  </si>
  <si>
    <t>Index</t>
  </si>
  <si>
    <t>Computation Matrix - Do Not Modify</t>
  </si>
  <si>
    <t>Scores and Standings</t>
  </si>
  <si>
    <t>Spring Series</t>
  </si>
  <si>
    <t>Blais</t>
  </si>
  <si>
    <t>r1</t>
  </si>
  <si>
    <t>r2</t>
  </si>
  <si>
    <t>r3</t>
  </si>
  <si>
    <t>Blues Power</t>
  </si>
  <si>
    <t>Lemaire</t>
  </si>
  <si>
    <t>Entries next</t>
  </si>
  <si>
    <t>Results</t>
  </si>
  <si>
    <t>(sail or bow # must be in col A, 3 rows down)</t>
  </si>
  <si>
    <t>Year</t>
  </si>
  <si>
    <r>
      <t>Enter data only in the yellow or purple (codes only) or 'from RC' worksheet areas.</t>
    </r>
    <r>
      <rPr>
        <b/>
        <sz val="10"/>
        <rFont val="Arial"/>
        <family val="2"/>
      </rPr>
      <t xml:space="preserve"> Leave grey labels in col B alone for web program parsing. Leave Column headers in entry area and standings/results areas alone unless you verify compatiblity with web code (you may add a column named 'Homeport' to the right of Owner/Skipper or a column named 'Bow#' to the left of 'Sail#' if you want to use bow #'s as results input in from RC)</t>
    </r>
    <r>
      <rPr>
        <sz val="10"/>
        <rFont val="Arial"/>
        <family val="0"/>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 will display results and ranking.
Ties (in overall series) will be broken automatically.
Use only the described mnemonics ocs, dnf, dsq, dnc, raf.  For any other situation (i.e. ties, Z penalty, redress) a numerical
value must be entered.
Scores must be entered for all boats in the series, for all races.  Boats registering late should take dnc for earlier missed races.
Byes will be substituted for DNCs automatically in the most advantageous week.
 </t>
    </r>
  </si>
  <si>
    <t>Delgado/Philpot</t>
  </si>
  <si>
    <t>Hayes/Kirchhoff</t>
  </si>
  <si>
    <t>LaVin/Rochlis</t>
  </si>
  <si>
    <t>484 DNF</t>
  </si>
  <si>
    <t>dnf</t>
  </si>
  <si>
    <t>dnc</t>
  </si>
  <si>
    <t>raf</t>
  </si>
  <si>
    <t>(note 155 was 3rd, but asked for RAF)</t>
  </si>
  <si>
    <t>Thunderstorms</t>
  </si>
  <si>
    <t>No wind.</t>
  </si>
  <si>
    <t>Lots of wind.</t>
  </si>
  <si>
    <t>Panic-A-Track</t>
  </si>
  <si>
    <t>Gilchrist</t>
  </si>
  <si>
    <t>154 dnc</t>
  </si>
  <si>
    <t>82 dnc</t>
  </si>
  <si>
    <t>Boat of the Year</t>
  </si>
  <si>
    <t>Spring</t>
  </si>
  <si>
    <t>Fall</t>
  </si>
  <si>
    <t>679 dnc</t>
  </si>
  <si>
    <t>Summer/Mentor</t>
  </si>
  <si>
    <t>Mentor Series</t>
  </si>
  <si>
    <t>Boat Summer Pts</t>
  </si>
  <si>
    <t>Partner Summer Pts</t>
  </si>
  <si>
    <t>Partner Boat</t>
  </si>
  <si>
    <t>Summer Series</t>
  </si>
  <si>
    <t>Must be sorted by Hull # for Mentor Calcs</t>
  </si>
  <si>
    <t>NO BYES</t>
  </si>
  <si>
    <t>no byes for mentor series (see underlying series)</t>
  </si>
  <si>
    <t>should fix these formulas to deal with empty rows</t>
  </si>
  <si>
    <t>No Partner</t>
  </si>
  <si>
    <t>Place (orginal formula)</t>
  </si>
  <si>
    <t>Race invalidated by protest committee 8/1</t>
  </si>
  <si>
    <t>Protest committee invalidated r1 7/13</t>
  </si>
  <si>
    <t>175-ocs</t>
  </si>
  <si>
    <t>ocs</t>
  </si>
  <si>
    <t>265-dnc</t>
  </si>
  <si>
    <t>comment-text</t>
  </si>
  <si>
    <t>week# (0 = overall)</t>
  </si>
  <si>
    <t>J-Jamboree</t>
  </si>
  <si>
    <t>Bow</t>
  </si>
  <si>
    <t>Casey Nickerson&lt;br&gt;Gilford, NH</t>
  </si>
  <si>
    <t>The Office</t>
  </si>
  <si>
    <t>Steve Coneys&lt;br&gt;Gilford, NH</t>
  </si>
  <si>
    <t>Over Achiever</t>
  </si>
  <si>
    <t>Jason Balich&lt;br&gt;</t>
  </si>
  <si>
    <t>Hayes/Kirchhoff&lt;br&gt;Gilford, NH</t>
  </si>
  <si>
    <t>Spank Me</t>
  </si>
  <si>
    <t>Bob Limoggio&lt;br&gt;New York</t>
  </si>
  <si>
    <t>Angry Chameleon</t>
  </si>
  <si>
    <t>Brian &amp; Kristen Robinson&lt;br&gt;Annapolis, MD</t>
  </si>
  <si>
    <t>Crush</t>
  </si>
  <si>
    <t>Mark Gorman&lt;br&gt;Perth Amboy, NJ</t>
  </si>
  <si>
    <t>Dragonfly</t>
  </si>
  <si>
    <t>Chris Johnson&lt;br&gt;Annapolis, MD</t>
  </si>
  <si>
    <t>Moosetaken Identity</t>
  </si>
  <si>
    <t>Marty Olsen&lt;br&gt;Colchester, Vermont</t>
  </si>
  <si>
    <t>Bob Knowles&lt;br&gt;Meredith, NH</t>
  </si>
  <si>
    <t>David Stowe&lt;br&gt;Gilford, NH</t>
  </si>
  <si>
    <t>8-Ball</t>
  </si>
  <si>
    <t>David Bunting&lt;br&gt;Boston, MA</t>
  </si>
  <si>
    <t>Les Beckwith&lt;br&gt;Wolfeboro, NH</t>
  </si>
  <si>
    <t>Thomas Scott&lt;br&gt;Laconia, NH</t>
  </si>
  <si>
    <t>Bob Dempsey&lt;br&gt;Malvern, PA</t>
  </si>
  <si>
    <t>Rumor</t>
  </si>
  <si>
    <t>John Storck Jr&lt;br&gt;Huntington New York</t>
  </si>
  <si>
    <t>Jason Blais&lt;br&gt;Gilford, NH</t>
  </si>
  <si>
    <t>Paul Delgado/Ed Philpot&lt;br&gt;Laconia, NH</t>
  </si>
  <si>
    <t>Lifted</t>
  </si>
  <si>
    <t>Plan B</t>
  </si>
  <si>
    <t>Greg Packard&lt;br&gt;Cataumet. Ma.</t>
  </si>
  <si>
    <t>USA 352</t>
  </si>
  <si>
    <t>Blake Fleetwood&lt;br&gt;Amagansett</t>
  </si>
  <si>
    <t>BIGAMY</t>
  </si>
  <si>
    <t>Dennis Meichel&lt;br&gt;Pittstown, NJ</t>
  </si>
  <si>
    <t>Ed Sonn&lt;br&gt;Carlise, MA</t>
  </si>
  <si>
    <t>Thomas Mullen&lt;br&gt;Welch Island, NH</t>
  </si>
  <si>
    <t>Valiente</t>
  </si>
  <si>
    <t>Caleb Everett&lt;br&gt;San Francisco, CA</t>
  </si>
  <si>
    <t>Misty Two Six</t>
  </si>
  <si>
    <t>Don Sibson&lt;br&gt;Gilford, NH</t>
  </si>
  <si>
    <t>Anne LaVin/Jon Rochlis&lt;br&gt;Gilford, NH</t>
  </si>
  <si>
    <t>Al Herte&lt;br&gt;Gilford, NH</t>
  </si>
  <si>
    <t>Bob Lemaire&lt;br&gt;Wolfeboro/NH</t>
  </si>
  <si>
    <t>Allow Byes</t>
  </si>
  <si>
    <t>(must be TRUE of FALSE)</t>
  </si>
  <si>
    <t>`</t>
  </si>
  <si>
    <t>Position</t>
  </si>
  <si>
    <t xml:space="preserve">  date -- &gt;</t>
  </si>
  <si>
    <t>Enter bow numbers in order of finish in the columns below</t>
  </si>
  <si>
    <t>Enter dates of races in the yellow row</t>
  </si>
  <si>
    <t>Non-place finishes (dnf/dnc/ocs, etc.) need to be manually (as codes) entered in the 2006-jamboree worksheet, not here.</t>
  </si>
  <si>
    <t>TLX finishes, if any need to be entered as a number in the 2006-jamboree worksheet.</t>
  </si>
  <si>
    <r>
      <t xml:space="preserve">Enter data only in the yellow or light blue (codes only) or </t>
    </r>
    <r>
      <rPr>
        <b/>
        <sz val="10"/>
        <rFont val="Arial"/>
        <family val="2"/>
      </rPr>
      <t>'from RC' worksheet areas</t>
    </r>
    <r>
      <rPr>
        <sz val="10"/>
        <rFont val="Arial"/>
        <family val="0"/>
      </rPr>
      <t>.</t>
    </r>
    <r>
      <rPr>
        <b/>
        <sz val="10"/>
        <rFont val="Arial"/>
        <family val="2"/>
      </rPr>
      <t xml:space="preserve"> Leave grey labels in col B alone for web program parsing. Leave Column headers in entry area and standings/results areas alone unless you verify compatiblity with web code</t>
    </r>
    <r>
      <rPr>
        <sz val="10"/>
        <rFont val="Arial"/>
        <family val="0"/>
      </rPr>
      <t xml:space="preserve">
Enter registered boat names in cells B21 to B45.  Delete any unregistered boats.
To reorganize the table in Sail# order: Select the purple area, Click Data-Sort, OK (defaults to sail#). 
Enter finishing results places in from RC worksheet, enter codes in the purple shaded areas
Lower tables will display results and ranking.
Ties (in overall series) will be broken automatically.
Use only the described mnemonics ocs, dnf, dsq, dnc, raf.  For any other situation (i.e. ties, Z penalty, redress, TLX) a numerical
value must be entered.
Scores must be entered for all boats in the series, for all races.  Boats registering late should take dnc for earlier missed races.
Byes will be substituted for DNCs automatically in the most advantageous week only if Allow_Byes is TRUE
 </t>
    </r>
  </si>
  <si>
    <t>Suggestion: in the appropriate 'from RC' worksheet enter bow or sail #'s in order of finish. Then replicate the formula below (in first table) to the right for each race. Fix and #NA errors with codes as needed (DNC, OCS, etc.)</t>
  </si>
  <si>
    <t>optional comment-text displayed on the web</t>
  </si>
  <si>
    <t>Series Scoring</t>
  </si>
  <si>
    <t>appendix A</t>
  </si>
  <si>
    <t>appendix A or j80fleet1</t>
  </si>
  <si>
    <t>Some "random" results to use for testing, perhaps</t>
  </si>
  <si>
    <t>dsq</t>
  </si>
  <si>
    <t>25 DSQ (was 3)</t>
  </si>
  <si>
    <t>6 &amp; 4 TIE</t>
  </si>
  <si>
    <t>checksum</t>
  </si>
  <si>
    <t>Kerry Klingler&lt;br&gt;Larchmont, NY</t>
  </si>
  <si>
    <t>All other boats exceeded time limit (TLE), get 2 points</t>
  </si>
  <si>
    <t>RC missed a boat or two</t>
  </si>
  <si>
    <t>NA Practice Races</t>
  </si>
  <si>
    <t>158 dnf</t>
  </si>
  <si>
    <t>249 raf</t>
  </si>
  <si>
    <t>281 dnf</t>
  </si>
  <si>
    <t>205 dnc</t>
  </si>
  <si>
    <t>155 dnf</t>
  </si>
  <si>
    <t>NAs Practice Series</t>
  </si>
  <si>
    <t>Coneys</t>
  </si>
  <si>
    <t>some boats results may have been missed</t>
  </si>
  <si>
    <t>WARNING -- DO NOT BASE NEW SERIES ON THIS SPREADSHEET, formulas were changed to make things work vis a vis cross worksheet names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</si>
</sst>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
    <numFmt numFmtId="167" formatCode="###"/>
    <numFmt numFmtId="168" formatCode="###.#"/>
    <numFmt numFmtId="169" formatCode="mm/dd/yyyy"/>
    <numFmt numFmtId="170" formatCode="mmm\-yyyy"/>
    <numFmt numFmtId="171" formatCode="0.00000000000000000000"/>
    <numFmt numFmtId="172" formatCode="000000000000000000"/>
    <numFmt numFmtId="173" formatCode="00000000000000000"/>
    <numFmt numFmtId="174" formatCode="################"/>
    <numFmt numFmtId="175" formatCode="0.0000000"/>
    <numFmt numFmtId="176" formatCode="m/dd"/>
  </numFmts>
  <fonts count="14">
    <font>
      <sz val="10"/>
      <name val="Arial"/>
      <family val="0"/>
    </font>
    <font>
      <sz val="8"/>
      <color indexed="60"/>
      <name val="Arial"/>
      <family val="2"/>
    </font>
    <font>
      <u val="single"/>
      <sz val="10"/>
      <color indexed="12"/>
      <name val="Arial"/>
      <family val="0"/>
    </font>
    <font>
      <u val="single"/>
      <sz val="10"/>
      <color indexed="36"/>
      <name val="Arial"/>
      <family val="0"/>
    </font>
    <font>
      <b/>
      <sz val="14"/>
      <name val="Arial"/>
      <family val="2"/>
    </font>
    <font>
      <sz val="10"/>
      <color indexed="10"/>
      <name val="Arial"/>
      <family val="2"/>
    </font>
    <font>
      <sz val="10"/>
      <name val="Tahoma"/>
      <family val="0"/>
    </font>
    <font>
      <b/>
      <sz val="10"/>
      <name val="Tahoma"/>
      <family val="0"/>
    </font>
    <font>
      <sz val="18"/>
      <name val="Arial"/>
      <family val="2"/>
    </font>
    <font>
      <b/>
      <sz val="10"/>
      <name val="Arial"/>
      <family val="2"/>
    </font>
    <font>
      <b/>
      <sz val="22"/>
      <name val="Arial"/>
      <family val="2"/>
    </font>
    <font>
      <sz val="8"/>
      <name val="Arial"/>
      <family val="0"/>
    </font>
    <font>
      <b/>
      <sz val="18"/>
      <name val="Arial"/>
      <family val="2"/>
    </font>
    <font>
      <b/>
      <sz val="8"/>
      <name val="Arial"/>
      <family val="2"/>
    </font>
  </fonts>
  <fills count="8">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9"/>
        <bgColor indexed="64"/>
      </patternFill>
    </fill>
    <fill>
      <patternFill patternType="solid">
        <fgColor indexed="31"/>
        <bgColor indexed="64"/>
      </patternFill>
    </fill>
    <fill>
      <patternFill patternType="solid">
        <fgColor indexed="45"/>
        <bgColor indexed="64"/>
      </patternFill>
    </fill>
    <fill>
      <patternFill patternType="solid">
        <fgColor indexed="41"/>
        <bgColor indexed="64"/>
      </patternFill>
    </fill>
  </fills>
  <borders count="42">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thin"/>
    </border>
    <border>
      <left style="thin"/>
      <right style="medium"/>
      <top>
        <color indexed="63"/>
      </top>
      <bottom style="thin"/>
    </border>
    <border>
      <left style="thin"/>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medium"/>
      <top style="thin"/>
      <bottom>
        <color indexed="63"/>
      </bottom>
    </border>
    <border>
      <left>
        <color indexed="63"/>
      </left>
      <right style="thin"/>
      <top style="medium"/>
      <bottom>
        <color indexed="63"/>
      </bottom>
    </border>
    <border>
      <left style="thin"/>
      <right>
        <color indexed="63"/>
      </right>
      <top style="medium"/>
      <bottom>
        <color indexed="63"/>
      </bottom>
    </border>
    <border>
      <left style="thin"/>
      <right style="medium"/>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8">
    <xf numFmtId="0" fontId="0" fillId="0" borderId="0" xfId="0" applyAlignment="1">
      <alignment/>
    </xf>
    <xf numFmtId="0" fontId="0" fillId="0" borderId="0" xfId="0" applyAlignment="1">
      <alignment horizontal="center"/>
    </xf>
    <xf numFmtId="0" fontId="1" fillId="0" borderId="0" xfId="0" applyFont="1" applyAlignment="1">
      <alignment horizontal="center"/>
    </xf>
    <xf numFmtId="165" fontId="0" fillId="0" borderId="0" xfId="0" applyNumberFormat="1" applyAlignment="1">
      <alignment horizontal="centerContinuous"/>
    </xf>
    <xf numFmtId="0" fontId="0" fillId="0" borderId="0" xfId="0" applyAlignment="1">
      <alignment horizontal="centerContinuous"/>
    </xf>
    <xf numFmtId="166" fontId="0" fillId="0" borderId="0" xfId="0" applyNumberFormat="1" applyAlignment="1">
      <alignment horizontal="center"/>
    </xf>
    <xf numFmtId="165" fontId="0" fillId="0" borderId="0" xfId="0" applyNumberFormat="1" applyAlignment="1">
      <alignment horizontal="center"/>
    </xf>
    <xf numFmtId="0" fontId="0" fillId="2" borderId="0" xfId="0" applyFill="1" applyAlignment="1">
      <alignment horizontal="center"/>
    </xf>
    <xf numFmtId="0" fontId="0" fillId="3" borderId="0" xfId="0" applyFill="1" applyAlignment="1">
      <alignment/>
    </xf>
    <xf numFmtId="16" fontId="0" fillId="0" borderId="0" xfId="0" applyNumberFormat="1" applyAlignment="1">
      <alignment/>
    </xf>
    <xf numFmtId="0" fontId="0" fillId="0" borderId="0" xfId="0" applyFill="1" applyAlignment="1">
      <alignment horizontal="center"/>
    </xf>
    <xf numFmtId="0" fontId="0" fillId="4" borderId="0" xfId="0" applyFill="1" applyAlignment="1">
      <alignment/>
    </xf>
    <xf numFmtId="0" fontId="5" fillId="4" borderId="0" xfId="0" applyFont="1" applyFill="1" applyAlignment="1">
      <alignment/>
    </xf>
    <xf numFmtId="167" fontId="0" fillId="0" borderId="0" xfId="0" applyNumberFormat="1" applyAlignment="1">
      <alignment/>
    </xf>
    <xf numFmtId="0" fontId="0" fillId="0" borderId="1" xfId="0" applyBorder="1" applyAlignment="1">
      <alignment/>
    </xf>
    <xf numFmtId="0" fontId="0" fillId="0" borderId="2" xfId="0" applyBorder="1" applyAlignment="1">
      <alignment/>
    </xf>
    <xf numFmtId="165" fontId="0" fillId="0" borderId="2"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Continuous"/>
    </xf>
    <xf numFmtId="0" fontId="0" fillId="0" borderId="1" xfId="0" applyBorder="1" applyAlignment="1">
      <alignment horizontal="centerContinuous"/>
    </xf>
    <xf numFmtId="0" fontId="0" fillId="0" borderId="4" xfId="0" applyBorder="1" applyAlignment="1">
      <alignment horizontal="centerContinuous"/>
    </xf>
    <xf numFmtId="0" fontId="0" fillId="0" borderId="5" xfId="0" applyBorder="1" applyAlignment="1">
      <alignment/>
    </xf>
    <xf numFmtId="0" fontId="0" fillId="0" borderId="6" xfId="0" applyBorder="1" applyAlignment="1">
      <alignment/>
    </xf>
    <xf numFmtId="167" fontId="0" fillId="0" borderId="7" xfId="0" applyNumberFormat="1" applyBorder="1" applyAlignment="1">
      <alignment horizontal="center"/>
    </xf>
    <xf numFmtId="167" fontId="0" fillId="0" borderId="0" xfId="0" applyNumberFormat="1" applyBorder="1" applyAlignment="1">
      <alignment horizontal="center"/>
    </xf>
    <xf numFmtId="167" fontId="0" fillId="0" borderId="8" xfId="0" applyNumberFormat="1" applyBorder="1" applyAlignment="1">
      <alignment horizontal="center"/>
    </xf>
    <xf numFmtId="167" fontId="0" fillId="0" borderId="5" xfId="0" applyNumberFormat="1" applyBorder="1" applyAlignment="1">
      <alignment horizontal="center"/>
    </xf>
    <xf numFmtId="167" fontId="0" fillId="0" borderId="2" xfId="0" applyNumberFormat="1" applyBorder="1" applyAlignment="1">
      <alignment horizontal="center"/>
    </xf>
    <xf numFmtId="167" fontId="0" fillId="0" borderId="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Continuous"/>
    </xf>
    <xf numFmtId="0" fontId="0" fillId="0" borderId="13" xfId="0" applyBorder="1" applyAlignment="1">
      <alignment horizontal="centerContinuous"/>
    </xf>
    <xf numFmtId="0" fontId="0" fillId="0" borderId="14" xfId="0" applyBorder="1" applyAlignment="1">
      <alignment horizontal="centerContinuous"/>
    </xf>
    <xf numFmtId="166" fontId="0" fillId="0" borderId="10" xfId="0" applyNumberFormat="1" applyBorder="1" applyAlignment="1">
      <alignment horizontal="center"/>
    </xf>
    <xf numFmtId="167" fontId="0" fillId="0" borderId="10" xfId="0" applyNumberFormat="1" applyBorder="1" applyAlignment="1">
      <alignment/>
    </xf>
    <xf numFmtId="167" fontId="0" fillId="0" borderId="10" xfId="0" applyNumberFormat="1" applyBorder="1" applyAlignment="1">
      <alignment horizontal="center"/>
    </xf>
    <xf numFmtId="0" fontId="0" fillId="0" borderId="0" xfId="0" applyBorder="1" applyAlignment="1">
      <alignment/>
    </xf>
    <xf numFmtId="167" fontId="0" fillId="0" borderId="0" xfId="0" applyNumberFormat="1" applyFill="1" applyBorder="1" applyAlignment="1">
      <alignment horizontal="center"/>
    </xf>
    <xf numFmtId="174" fontId="0" fillId="0" borderId="10" xfId="0" applyNumberFormat="1" applyBorder="1" applyAlignment="1">
      <alignment/>
    </xf>
    <xf numFmtId="0" fontId="0" fillId="0" borderId="10" xfId="0" applyFill="1" applyBorder="1" applyAlignment="1">
      <alignment horizontal="center"/>
    </xf>
    <xf numFmtId="0" fontId="0" fillId="0" borderId="9" xfId="0" applyFill="1" applyBorder="1" applyAlignment="1">
      <alignment horizontal="center"/>
    </xf>
    <xf numFmtId="167" fontId="0" fillId="0" borderId="11" xfId="0" applyNumberFormat="1" applyBorder="1" applyAlignment="1">
      <alignment horizontal="center"/>
    </xf>
    <xf numFmtId="0" fontId="0" fillId="5" borderId="15" xfId="0" applyFill="1" applyBorder="1" applyAlignment="1" applyProtection="1">
      <alignment horizontal="center"/>
      <protection locked="0"/>
    </xf>
    <xf numFmtId="168" fontId="0" fillId="0" borderId="10" xfId="0" applyNumberFormat="1" applyBorder="1" applyAlignment="1">
      <alignment/>
    </xf>
    <xf numFmtId="168" fontId="0" fillId="0" borderId="10" xfId="0" applyNumberFormat="1" applyBorder="1" applyAlignment="1">
      <alignment horizontal="center"/>
    </xf>
    <xf numFmtId="167" fontId="0" fillId="6" borderId="15" xfId="0" applyNumberFormat="1" applyFill="1" applyBorder="1" applyAlignment="1">
      <alignment horizontal="center"/>
    </xf>
    <xf numFmtId="168" fontId="0" fillId="6" borderId="15" xfId="0" applyNumberFormat="1" applyFill="1" applyBorder="1" applyAlignment="1">
      <alignment horizontal="center"/>
    </xf>
    <xf numFmtId="0" fontId="0" fillId="6" borderId="15" xfId="0" applyFill="1" applyBorder="1" applyAlignment="1">
      <alignment horizontal="center"/>
    </xf>
    <xf numFmtId="0" fontId="0" fillId="6" borderId="15" xfId="0" applyFill="1" applyBorder="1" applyAlignment="1">
      <alignment/>
    </xf>
    <xf numFmtId="0" fontId="0" fillId="0" borderId="0" xfId="0" applyFill="1" applyBorder="1" applyAlignment="1">
      <alignment/>
    </xf>
    <xf numFmtId="0" fontId="0" fillId="7" borderId="15" xfId="0" applyFill="1" applyBorder="1" applyAlignment="1">
      <alignment/>
    </xf>
    <xf numFmtId="0" fontId="0" fillId="7" borderId="15" xfId="0" applyFill="1" applyBorder="1" applyAlignment="1">
      <alignment horizontal="center"/>
    </xf>
    <xf numFmtId="167" fontId="0" fillId="7" borderId="15" xfId="0" applyNumberFormat="1" applyFill="1" applyBorder="1" applyAlignment="1">
      <alignment horizontal="center"/>
    </xf>
    <xf numFmtId="168" fontId="0" fillId="7" borderId="15" xfId="0" applyNumberFormat="1" applyFill="1" applyBorder="1" applyAlignment="1">
      <alignment horizontal="center"/>
    </xf>
    <xf numFmtId="0" fontId="0" fillId="0" borderId="1" xfId="0" applyFill="1" applyBorder="1" applyAlignment="1">
      <alignment/>
    </xf>
    <xf numFmtId="165" fontId="0" fillId="0" borderId="0" xfId="0" applyNumberFormat="1" applyBorder="1" applyAlignment="1">
      <alignment horizontal="center"/>
    </xf>
    <xf numFmtId="0" fontId="0" fillId="0" borderId="0" xfId="0" applyBorder="1" applyAlignment="1">
      <alignment horizontal="center"/>
    </xf>
    <xf numFmtId="0" fontId="0" fillId="5" borderId="14" xfId="0" applyFill="1" applyBorder="1" applyAlignment="1" applyProtection="1">
      <alignment horizontal="center"/>
      <protection locked="0"/>
    </xf>
    <xf numFmtId="0" fontId="0" fillId="5" borderId="16" xfId="0" applyFill="1" applyBorder="1" applyAlignment="1" applyProtection="1">
      <alignment horizontal="center"/>
      <protection locked="0"/>
    </xf>
    <xf numFmtId="0" fontId="0" fillId="5" borderId="17" xfId="0" applyFill="1" applyBorder="1" applyAlignment="1" applyProtection="1">
      <alignment horizontal="center"/>
      <protection locked="0"/>
    </xf>
    <xf numFmtId="0" fontId="0" fillId="5" borderId="18" xfId="0" applyFill="1" applyBorder="1" applyAlignment="1" applyProtection="1">
      <alignment horizontal="center"/>
      <protection locked="0"/>
    </xf>
    <xf numFmtId="0" fontId="0" fillId="5" borderId="19" xfId="0" applyFill="1" applyBorder="1" applyAlignment="1" applyProtection="1">
      <alignment horizontal="center"/>
      <protection locked="0"/>
    </xf>
    <xf numFmtId="0" fontId="0" fillId="5" borderId="20" xfId="0" applyFill="1" applyBorder="1" applyAlignment="1" applyProtection="1">
      <alignment horizontal="center"/>
      <protection locked="0"/>
    </xf>
    <xf numFmtId="0" fontId="0" fillId="5" borderId="21" xfId="0" applyFill="1" applyBorder="1" applyAlignment="1" applyProtection="1">
      <alignment horizontal="center"/>
      <protection locked="0"/>
    </xf>
    <xf numFmtId="0" fontId="0" fillId="5" borderId="22" xfId="0" applyFill="1" applyBorder="1" applyAlignment="1" applyProtection="1">
      <alignment horizontal="center"/>
      <protection locked="0"/>
    </xf>
    <xf numFmtId="0" fontId="0" fillId="5" borderId="23" xfId="0" applyFill="1" applyBorder="1" applyAlignment="1" applyProtection="1">
      <alignment horizontal="center"/>
      <protection locked="0"/>
    </xf>
    <xf numFmtId="0" fontId="0" fillId="5" borderId="12" xfId="0" applyFill="1" applyBorder="1" applyAlignment="1" applyProtection="1">
      <alignment horizontal="center"/>
      <protection locked="0"/>
    </xf>
    <xf numFmtId="165" fontId="0" fillId="0" borderId="24" xfId="0" applyNumberFormat="1" applyBorder="1" applyAlignment="1">
      <alignment horizontal="centerContinuous"/>
    </xf>
    <xf numFmtId="165" fontId="0" fillId="0" borderId="25" xfId="0" applyNumberFormat="1" applyBorder="1" applyAlignment="1">
      <alignment horizontal="centerContinuous"/>
    </xf>
    <xf numFmtId="0" fontId="0" fillId="0" borderId="25" xfId="0" applyBorder="1" applyAlignment="1">
      <alignment horizontal="centerContinuous"/>
    </xf>
    <xf numFmtId="0" fontId="0" fillId="0" borderId="26" xfId="0" applyBorder="1" applyAlignment="1">
      <alignment horizontal="centerContinuous"/>
    </xf>
    <xf numFmtId="0" fontId="0" fillId="0" borderId="27" xfId="0" applyBorder="1" applyAlignment="1">
      <alignment horizontal="center"/>
    </xf>
    <xf numFmtId="0" fontId="0" fillId="0" borderId="28" xfId="0" applyBorder="1" applyAlignment="1">
      <alignment horizontal="center"/>
    </xf>
    <xf numFmtId="0" fontId="0" fillId="5" borderId="29" xfId="0" applyFill="1" applyBorder="1" applyAlignment="1" applyProtection="1">
      <alignment horizontal="center"/>
      <protection locked="0"/>
    </xf>
    <xf numFmtId="0" fontId="0" fillId="5" borderId="30" xfId="0" applyFill="1" applyBorder="1" applyAlignment="1" applyProtection="1">
      <alignment horizontal="center"/>
      <protection locked="0"/>
    </xf>
    <xf numFmtId="165" fontId="0" fillId="0" borderId="26" xfId="0" applyNumberFormat="1" applyBorder="1" applyAlignment="1">
      <alignment horizontal="centerContinuous"/>
    </xf>
    <xf numFmtId="16" fontId="0" fillId="0" borderId="24" xfId="0" applyNumberFormat="1" applyBorder="1" applyAlignment="1">
      <alignment horizontal="centerContinuous"/>
    </xf>
    <xf numFmtId="0" fontId="0" fillId="5" borderId="15" xfId="0" applyFill="1" applyBorder="1" applyAlignment="1">
      <alignment horizontal="center"/>
    </xf>
    <xf numFmtId="0" fontId="0" fillId="5" borderId="12" xfId="0" applyFill="1" applyBorder="1" applyAlignment="1">
      <alignment horizontal="center"/>
    </xf>
    <xf numFmtId="0" fontId="0" fillId="5" borderId="15" xfId="0" applyFill="1" applyBorder="1" applyAlignment="1">
      <alignment horizontal="left"/>
    </xf>
    <xf numFmtId="0" fontId="0" fillId="5" borderId="12" xfId="0" applyFill="1" applyBorder="1" applyAlignment="1">
      <alignment horizontal="left"/>
    </xf>
    <xf numFmtId="0" fontId="0" fillId="0" borderId="1" xfId="0" applyBorder="1" applyAlignment="1">
      <alignment horizontal="center"/>
    </xf>
    <xf numFmtId="0" fontId="0" fillId="0" borderId="0" xfId="0" applyFill="1" applyBorder="1" applyAlignment="1">
      <alignment horizontal="center"/>
    </xf>
    <xf numFmtId="0" fontId="0" fillId="0" borderId="0" xfId="0" applyFill="1" applyAlignment="1">
      <alignment horizontal="left"/>
    </xf>
    <xf numFmtId="0" fontId="0" fillId="0" borderId="0" xfId="0" applyFill="1" applyAlignment="1">
      <alignment/>
    </xf>
    <xf numFmtId="0" fontId="0" fillId="5" borderId="19" xfId="0" applyFill="1" applyBorder="1" applyAlignment="1">
      <alignment horizontal="center"/>
    </xf>
    <xf numFmtId="0" fontId="0" fillId="5" borderId="21" xfId="0" applyFill="1" applyBorder="1" applyAlignment="1">
      <alignment horizontal="center"/>
    </xf>
    <xf numFmtId="0" fontId="0" fillId="5" borderId="22" xfId="0" applyFill="1" applyBorder="1" applyAlignment="1">
      <alignment horizontal="center"/>
    </xf>
    <xf numFmtId="0" fontId="0" fillId="5" borderId="29" xfId="0" applyFill="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5" borderId="33" xfId="0" applyFill="1" applyBorder="1" applyAlignment="1">
      <alignment horizontal="center"/>
    </xf>
    <xf numFmtId="0" fontId="0" fillId="5" borderId="11" xfId="0" applyFill="1" applyBorder="1" applyAlignment="1">
      <alignment horizontal="left"/>
    </xf>
    <xf numFmtId="0" fontId="0" fillId="5" borderId="5" xfId="0" applyFill="1" applyBorder="1" applyAlignment="1">
      <alignment horizontal="left"/>
    </xf>
    <xf numFmtId="0" fontId="0" fillId="5" borderId="33" xfId="0" applyFill="1" applyBorder="1" applyAlignment="1" applyProtection="1">
      <alignment horizontal="center"/>
      <protection locked="0"/>
    </xf>
    <xf numFmtId="0" fontId="0" fillId="5" borderId="11"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34" xfId="0" applyFill="1" applyBorder="1" applyAlignment="1" applyProtection="1">
      <alignment horizontal="center"/>
      <protection locked="0"/>
    </xf>
    <xf numFmtId="0" fontId="0" fillId="5" borderId="6" xfId="0" applyFill="1" applyBorder="1" applyAlignment="1" applyProtection="1">
      <alignment horizontal="center"/>
      <protection locked="0"/>
    </xf>
    <xf numFmtId="0" fontId="0" fillId="5" borderId="16" xfId="0" applyFill="1" applyBorder="1" applyAlignment="1">
      <alignment horizontal="center"/>
    </xf>
    <xf numFmtId="0" fontId="0" fillId="5" borderId="17" xfId="0" applyFill="1" applyBorder="1" applyAlignment="1">
      <alignment horizontal="left"/>
    </xf>
    <xf numFmtId="0" fontId="0" fillId="5" borderId="35" xfId="0" applyFill="1" applyBorder="1" applyAlignment="1">
      <alignment horizontal="left"/>
    </xf>
    <xf numFmtId="0" fontId="0" fillId="5" borderId="35" xfId="0" applyFill="1" applyBorder="1" applyAlignment="1" applyProtection="1">
      <alignment horizontal="center"/>
      <protection locked="0"/>
    </xf>
    <xf numFmtId="0" fontId="0" fillId="5" borderId="36" xfId="0" applyFill="1" applyBorder="1" applyAlignment="1" applyProtection="1">
      <alignment horizontal="center"/>
      <protection locked="0"/>
    </xf>
    <xf numFmtId="0" fontId="0" fillId="5" borderId="22" xfId="0" applyFill="1" applyBorder="1" applyAlignment="1">
      <alignment horizontal="left"/>
    </xf>
    <xf numFmtId="0" fontId="0" fillId="5" borderId="29" xfId="0" applyFill="1" applyBorder="1" applyAlignment="1">
      <alignment horizontal="left"/>
    </xf>
    <xf numFmtId="0" fontId="0" fillId="5" borderId="37" xfId="0" applyFill="1" applyBorder="1" applyAlignment="1">
      <alignment horizontal="center"/>
    </xf>
    <xf numFmtId="0" fontId="0" fillId="5" borderId="9" xfId="0" applyFill="1" applyBorder="1" applyAlignment="1">
      <alignment horizontal="left"/>
    </xf>
    <xf numFmtId="0" fontId="0" fillId="5" borderId="3" xfId="0" applyFill="1" applyBorder="1" applyAlignment="1">
      <alignment horizontal="left"/>
    </xf>
    <xf numFmtId="0" fontId="0" fillId="5" borderId="37" xfId="0" applyFill="1" applyBorder="1" applyAlignment="1" applyProtection="1">
      <alignment horizontal="center"/>
      <protection locked="0"/>
    </xf>
    <xf numFmtId="0" fontId="0" fillId="5" borderId="9"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0" fillId="5" borderId="4" xfId="0" applyFill="1" applyBorder="1" applyAlignment="1" applyProtection="1">
      <alignment horizontal="center"/>
      <protection locked="0"/>
    </xf>
    <xf numFmtId="0" fontId="0" fillId="5" borderId="9" xfId="0" applyFill="1" applyBorder="1" applyAlignment="1">
      <alignment horizontal="center"/>
    </xf>
    <xf numFmtId="0" fontId="0" fillId="5" borderId="3" xfId="0" applyFill="1" applyBorder="1" applyAlignment="1">
      <alignment horizontal="center"/>
    </xf>
    <xf numFmtId="0" fontId="0" fillId="5" borderId="17" xfId="0" applyFill="1" applyBorder="1" applyAlignment="1">
      <alignment horizontal="center"/>
    </xf>
    <xf numFmtId="0" fontId="0" fillId="5" borderId="35" xfId="0" applyFill="1" applyBorder="1" applyAlignment="1">
      <alignment horizontal="center"/>
    </xf>
    <xf numFmtId="165" fontId="0" fillId="2" borderId="0" xfId="0" applyNumberFormat="1" applyFill="1" applyAlignment="1">
      <alignment horizontal="center"/>
    </xf>
    <xf numFmtId="0" fontId="8" fillId="0" borderId="0" xfId="0" applyFont="1" applyAlignment="1">
      <alignment horizontal="centerContinuous"/>
    </xf>
    <xf numFmtId="0" fontId="8" fillId="0" borderId="0" xfId="0" applyFont="1" applyFill="1" applyBorder="1" applyAlignment="1">
      <alignment horizontal="centerContinuous"/>
    </xf>
    <xf numFmtId="0" fontId="8" fillId="0" borderId="0" xfId="0" applyFont="1" applyBorder="1" applyAlignment="1">
      <alignment horizontal="centerContinuous"/>
    </xf>
    <xf numFmtId="0" fontId="0" fillId="0" borderId="0" xfId="0" applyAlignment="1">
      <alignment horizontal="left"/>
    </xf>
    <xf numFmtId="176" fontId="0" fillId="2" borderId="39" xfId="0" applyNumberFormat="1" applyFill="1" applyBorder="1" applyAlignment="1">
      <alignment horizontal="center"/>
    </xf>
    <xf numFmtId="176" fontId="0" fillId="2" borderId="32" xfId="0" applyNumberFormat="1" applyFill="1" applyBorder="1" applyAlignment="1">
      <alignment horizontal="center"/>
    </xf>
    <xf numFmtId="176" fontId="0" fillId="2" borderId="40" xfId="0" applyNumberFormat="1" applyFill="1" applyBorder="1" applyAlignment="1">
      <alignment horizontal="center"/>
    </xf>
    <xf numFmtId="176" fontId="0" fillId="2" borderId="31" xfId="0" applyNumberFormat="1" applyFill="1" applyBorder="1" applyAlignment="1">
      <alignment horizontal="center"/>
    </xf>
    <xf numFmtId="176" fontId="0" fillId="2" borderId="41" xfId="0" applyNumberFormat="1" applyFill="1" applyBorder="1" applyAlignment="1">
      <alignment horizontal="center"/>
    </xf>
    <xf numFmtId="0" fontId="0" fillId="0" borderId="0" xfId="0" applyAlignment="1">
      <alignment vertical="top"/>
    </xf>
    <xf numFmtId="165" fontId="0" fillId="0" borderId="24" xfId="0" applyNumberFormat="1" applyBorder="1" applyAlignment="1">
      <alignment horizontal="left"/>
    </xf>
    <xf numFmtId="0" fontId="9" fillId="0" borderId="0" xfId="0" applyFont="1" applyAlignment="1">
      <alignment horizontal="center"/>
    </xf>
    <xf numFmtId="0" fontId="9" fillId="0" borderId="0" xfId="0" applyFont="1" applyAlignment="1">
      <alignment horizontal="left"/>
    </xf>
    <xf numFmtId="167" fontId="9" fillId="0" borderId="0" xfId="0" applyNumberFormat="1" applyFont="1" applyBorder="1" applyAlignment="1">
      <alignment horizontal="left"/>
    </xf>
    <xf numFmtId="165" fontId="0" fillId="0" borderId="0" xfId="0" applyNumberFormat="1" applyBorder="1" applyAlignment="1">
      <alignment horizontal="left"/>
    </xf>
    <xf numFmtId="176" fontId="0" fillId="2" borderId="0" xfId="0" applyNumberFormat="1" applyFill="1" applyBorder="1" applyAlignment="1">
      <alignment horizontal="center"/>
    </xf>
    <xf numFmtId="0" fontId="0" fillId="5" borderId="0" xfId="0" applyFill="1" applyBorder="1" applyAlignment="1" applyProtection="1">
      <alignment horizontal="center"/>
      <protection locked="0"/>
    </xf>
    <xf numFmtId="0" fontId="9" fillId="0" borderId="0" xfId="0" applyFont="1" applyBorder="1" applyAlignment="1">
      <alignment/>
    </xf>
    <xf numFmtId="0" fontId="0" fillId="0" borderId="0" xfId="0" applyFill="1" applyBorder="1" applyAlignment="1">
      <alignment horizontal="left"/>
    </xf>
    <xf numFmtId="1" fontId="0" fillId="0" borderId="0" xfId="0" applyNumberFormat="1" applyAlignment="1">
      <alignment/>
    </xf>
    <xf numFmtId="16" fontId="0" fillId="2" borderId="0" xfId="0" applyNumberFormat="1" applyFill="1" applyAlignment="1">
      <alignment/>
    </xf>
    <xf numFmtId="0" fontId="0" fillId="5" borderId="35" xfId="0" applyFill="1" applyBorder="1" applyAlignment="1">
      <alignment horizontal="left" wrapText="1"/>
    </xf>
    <xf numFmtId="0" fontId="0" fillId="5" borderId="12" xfId="0" applyFill="1" applyBorder="1" applyAlignment="1">
      <alignment horizontal="left" wrapText="1"/>
    </xf>
    <xf numFmtId="0" fontId="0" fillId="5" borderId="29" xfId="0" applyFill="1" applyBorder="1" applyAlignment="1">
      <alignment horizontal="center" wrapText="1"/>
    </xf>
    <xf numFmtId="0" fontId="0" fillId="5" borderId="5" xfId="0" applyFill="1" applyBorder="1" applyAlignment="1">
      <alignment horizontal="left" wrapText="1"/>
    </xf>
    <xf numFmtId="0" fontId="0" fillId="5" borderId="3" xfId="0" applyFill="1" applyBorder="1" applyAlignment="1">
      <alignment horizontal="left" wrapText="1"/>
    </xf>
    <xf numFmtId="0" fontId="0" fillId="5" borderId="29" xfId="0" applyFill="1" applyBorder="1" applyAlignment="1">
      <alignment horizontal="left" wrapText="1"/>
    </xf>
    <xf numFmtId="0" fontId="0" fillId="5" borderId="12" xfId="0" applyFill="1" applyBorder="1" applyAlignment="1">
      <alignment horizontal="center" wrapText="1"/>
    </xf>
    <xf numFmtId="0" fontId="0" fillId="5" borderId="3" xfId="0" applyFill="1" applyBorder="1" applyAlignment="1">
      <alignment horizontal="center" wrapText="1"/>
    </xf>
    <xf numFmtId="0" fontId="0" fillId="5" borderId="35" xfId="0" applyFill="1" applyBorder="1" applyAlignment="1">
      <alignment horizontal="center" wrapText="1"/>
    </xf>
    <xf numFmtId="0" fontId="10" fillId="0" borderId="0" xfId="0" applyFont="1" applyAlignment="1">
      <alignment/>
    </xf>
    <xf numFmtId="0" fontId="0" fillId="2" borderId="0" xfId="0" applyFill="1" applyAlignment="1">
      <alignment horizontal="left"/>
    </xf>
    <xf numFmtId="0" fontId="9" fillId="0" borderId="0" xfId="0" applyFont="1" applyAlignment="1">
      <alignment/>
    </xf>
    <xf numFmtId="176" fontId="0" fillId="0" borderId="39" xfId="0" applyNumberFormat="1" applyFill="1" applyBorder="1" applyAlignment="1">
      <alignment horizontal="center"/>
    </xf>
    <xf numFmtId="0" fontId="9" fillId="0" borderId="0" xfId="0" applyFont="1" applyAlignment="1">
      <alignment vertical="top"/>
    </xf>
    <xf numFmtId="0" fontId="0" fillId="2" borderId="0" xfId="0" applyFill="1" applyAlignment="1">
      <alignment/>
    </xf>
    <xf numFmtId="14" fontId="0" fillId="0" borderId="0" xfId="0" applyNumberFormat="1" applyAlignment="1">
      <alignment/>
    </xf>
    <xf numFmtId="0" fontId="12" fillId="0" borderId="0" xfId="0" applyFont="1" applyAlignment="1">
      <alignment horizontal="left"/>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0" fillId="0" borderId="0" xfId="0" applyBorder="1" applyAlignment="1">
      <alignment horizontal="left" vertical="top" wrapText="1"/>
    </xf>
    <xf numFmtId="0" fontId="0" fillId="0" borderId="0" xfId="0" applyAlignment="1">
      <alignment horizontal="left" vertical="top" wrapText="1"/>
    </xf>
    <xf numFmtId="0" fontId="0" fillId="0" borderId="0" xfId="0"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171450</xdr:colOff>
      <xdr:row>22</xdr:row>
      <xdr:rowOff>0</xdr:rowOff>
    </xdr:from>
    <xdr:to>
      <xdr:col>29</xdr:col>
      <xdr:colOff>114300</xdr:colOff>
      <xdr:row>22</xdr:row>
      <xdr:rowOff>0</xdr:rowOff>
    </xdr:to>
    <xdr:pic>
      <xdr:nvPicPr>
        <xdr:cNvPr id="1" name="TextBox1"/>
        <xdr:cNvPicPr preferRelativeResize="1">
          <a:picLocks noChangeAspect="1"/>
        </xdr:cNvPicPr>
      </xdr:nvPicPr>
      <xdr:blipFill>
        <a:blip r:embed="rId1"/>
        <a:stretch>
          <a:fillRect/>
        </a:stretch>
      </xdr:blipFill>
      <xdr:spPr>
        <a:xfrm>
          <a:off x="4991100" y="3562350"/>
          <a:ext cx="5267325" cy="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171450</xdr:colOff>
      <xdr:row>20</xdr:row>
      <xdr:rowOff>0</xdr:rowOff>
    </xdr:from>
    <xdr:to>
      <xdr:col>30</xdr:col>
      <xdr:colOff>85725</xdr:colOff>
      <xdr:row>20</xdr:row>
      <xdr:rowOff>0</xdr:rowOff>
    </xdr:to>
    <xdr:pic>
      <xdr:nvPicPr>
        <xdr:cNvPr id="1" name="TextBox1"/>
        <xdr:cNvPicPr preferRelativeResize="1">
          <a:picLocks noChangeAspect="1"/>
        </xdr:cNvPicPr>
      </xdr:nvPicPr>
      <xdr:blipFill>
        <a:blip r:embed="rId1"/>
        <a:stretch>
          <a:fillRect/>
        </a:stretch>
      </xdr:blipFill>
      <xdr:spPr>
        <a:xfrm>
          <a:off x="9220200" y="3238500"/>
          <a:ext cx="5267325"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171450</xdr:colOff>
      <xdr:row>0</xdr:row>
      <xdr:rowOff>0</xdr:rowOff>
    </xdr:from>
    <xdr:to>
      <xdr:col>30</xdr:col>
      <xdr:colOff>85725</xdr:colOff>
      <xdr:row>0</xdr:row>
      <xdr:rowOff>0</xdr:rowOff>
    </xdr:to>
    <xdr:pic>
      <xdr:nvPicPr>
        <xdr:cNvPr id="1" name="TextBox1"/>
        <xdr:cNvPicPr preferRelativeResize="1">
          <a:picLocks noChangeAspect="1"/>
        </xdr:cNvPicPr>
      </xdr:nvPicPr>
      <xdr:blipFill>
        <a:blip r:embed="rId1"/>
        <a:stretch>
          <a:fillRect/>
        </a:stretch>
      </xdr:blipFill>
      <xdr:spPr>
        <a:xfrm>
          <a:off x="10629900" y="0"/>
          <a:ext cx="5267325"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161925</xdr:colOff>
      <xdr:row>9</xdr:row>
      <xdr:rowOff>0</xdr:rowOff>
    </xdr:from>
    <xdr:to>
      <xdr:col>28</xdr:col>
      <xdr:colOff>409575</xdr:colOff>
      <xdr:row>9</xdr:row>
      <xdr:rowOff>0</xdr:rowOff>
    </xdr:to>
    <xdr:pic>
      <xdr:nvPicPr>
        <xdr:cNvPr id="1" name="TextBox1"/>
        <xdr:cNvPicPr preferRelativeResize="1">
          <a:picLocks noChangeAspect="1"/>
        </xdr:cNvPicPr>
      </xdr:nvPicPr>
      <xdr:blipFill>
        <a:blip r:embed="rId1"/>
        <a:stretch>
          <a:fillRect/>
        </a:stretch>
      </xdr:blipFill>
      <xdr:spPr>
        <a:xfrm>
          <a:off x="13277850" y="1457325"/>
          <a:ext cx="527685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21</xdr:col>
      <xdr:colOff>171450</xdr:colOff>
      <xdr:row>21</xdr:row>
      <xdr:rowOff>152400</xdr:rowOff>
    </xdr:from>
    <xdr:to>
      <xdr:col>30</xdr:col>
      <xdr:colOff>85725</xdr:colOff>
      <xdr:row>21</xdr:row>
      <xdr:rowOff>152400</xdr:rowOff>
    </xdr:to>
    <xdr:pic>
      <xdr:nvPicPr>
        <xdr:cNvPr id="1" name="TextBox1"/>
        <xdr:cNvPicPr preferRelativeResize="1">
          <a:picLocks noChangeAspect="1"/>
        </xdr:cNvPicPr>
      </xdr:nvPicPr>
      <xdr:blipFill>
        <a:blip r:embed="rId1"/>
        <a:stretch>
          <a:fillRect/>
        </a:stretch>
      </xdr:blipFill>
      <xdr:spPr>
        <a:xfrm>
          <a:off x="9220200" y="3552825"/>
          <a:ext cx="52673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5.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
  <dimension ref="A1:AW143"/>
  <sheetViews>
    <sheetView workbookViewId="0" topLeftCell="A1">
      <selection activeCell="A66" sqref="A1:IV16384"/>
      <selection activeCell="A1" sqref="A1"/>
    </sheetView>
  </sheetViews>
  <sheetFormatPr defaultColWidth="9.140625" defaultRowHeight="12.75"/>
  <cols>
    <col min="1" max="1" width="9.140625" style="1" customWidth="1"/>
    <col min="2" max="3" width="15.7109375" style="0" customWidth="1"/>
    <col min="4" max="9" width="5.28125" style="0" customWidth="1"/>
    <col min="10" max="21" width="5.28125" style="0" hidden="1" customWidth="1"/>
    <col min="22" max="22" width="13.57421875" style="0" customWidth="1"/>
    <col min="23" max="23" width="6.7109375" style="0" customWidth="1"/>
    <col min="24" max="24" width="6.421875" style="0" customWidth="1"/>
    <col min="26" max="26" width="9.8515625" style="0" customWidth="1"/>
    <col min="27" max="27" width="11.00390625" style="0" customWidth="1"/>
    <col min="28" max="28" width="16.421875" style="0" customWidth="1"/>
    <col min="29" max="30" width="6.7109375" style="0" customWidth="1"/>
    <col min="31" max="42" width="3.7109375" style="0" customWidth="1"/>
    <col min="43" max="43" width="6.28125" style="0" customWidth="1"/>
    <col min="44" max="44" width="20.140625" style="0" customWidth="1"/>
    <col min="45" max="45" width="11.7109375" style="0" customWidth="1"/>
    <col min="46" max="46" width="7.140625" style="0" customWidth="1"/>
    <col min="47" max="47" width="6.00390625" style="0" customWidth="1"/>
    <col min="48" max="48" width="9.57421875" style="0" customWidth="1"/>
  </cols>
  <sheetData>
    <row r="1" spans="2:23" ht="12.75">
      <c r="B1" s="159" t="s">
        <v>25</v>
      </c>
      <c r="C1" s="160"/>
      <c r="D1" s="160"/>
      <c r="E1" s="160"/>
      <c r="F1" s="160"/>
      <c r="G1" s="160"/>
      <c r="H1" s="160"/>
      <c r="I1" s="160"/>
      <c r="J1" s="160"/>
      <c r="K1" s="160"/>
      <c r="L1" s="160"/>
      <c r="M1" s="160"/>
      <c r="N1" s="160"/>
      <c r="O1" s="160"/>
      <c r="P1" s="160"/>
      <c r="Q1" s="160"/>
      <c r="R1" s="160"/>
      <c r="S1" s="160"/>
      <c r="T1" s="160"/>
      <c r="U1" s="160"/>
      <c r="V1" s="160"/>
      <c r="W1" s="161"/>
    </row>
    <row r="2" spans="2:23" ht="12.75">
      <c r="B2" s="162"/>
      <c r="C2" s="163"/>
      <c r="D2" s="163"/>
      <c r="E2" s="163"/>
      <c r="F2" s="163"/>
      <c r="G2" s="163"/>
      <c r="H2" s="163"/>
      <c r="I2" s="163"/>
      <c r="J2" s="163"/>
      <c r="K2" s="163"/>
      <c r="L2" s="163"/>
      <c r="M2" s="163"/>
      <c r="N2" s="163"/>
      <c r="O2" s="163"/>
      <c r="P2" s="163"/>
      <c r="Q2" s="163"/>
      <c r="R2" s="163"/>
      <c r="S2" s="163"/>
      <c r="T2" s="163"/>
      <c r="U2" s="163"/>
      <c r="V2" s="163"/>
      <c r="W2" s="164"/>
    </row>
    <row r="3" spans="2:23" ht="12.75" customHeight="1">
      <c r="B3" s="165" t="s">
        <v>191</v>
      </c>
      <c r="C3" s="166"/>
      <c r="D3" s="166"/>
      <c r="E3" s="166"/>
      <c r="F3" s="166"/>
      <c r="G3" s="166"/>
      <c r="H3" s="166"/>
      <c r="I3" s="166"/>
      <c r="J3" s="166"/>
      <c r="K3" s="166"/>
      <c r="L3" s="166"/>
      <c r="M3" s="166"/>
      <c r="N3" s="166"/>
      <c r="O3" s="166"/>
      <c r="P3" s="166"/>
      <c r="Q3" s="166"/>
      <c r="R3" s="166"/>
      <c r="S3" s="166"/>
      <c r="T3" s="166"/>
      <c r="U3" s="166"/>
      <c r="V3" s="166"/>
      <c r="W3" s="165"/>
    </row>
    <row r="4" spans="2:23" ht="12.75">
      <c r="B4" s="165"/>
      <c r="C4" s="166"/>
      <c r="D4" s="166"/>
      <c r="E4" s="166"/>
      <c r="F4" s="166"/>
      <c r="G4" s="166"/>
      <c r="H4" s="166"/>
      <c r="I4" s="166"/>
      <c r="J4" s="166"/>
      <c r="K4" s="166"/>
      <c r="L4" s="166"/>
      <c r="M4" s="166"/>
      <c r="N4" s="166"/>
      <c r="O4" s="166"/>
      <c r="P4" s="166"/>
      <c r="Q4" s="166"/>
      <c r="R4" s="166"/>
      <c r="S4" s="166"/>
      <c r="T4" s="166"/>
      <c r="U4" s="166"/>
      <c r="V4" s="166"/>
      <c r="W4" s="165"/>
    </row>
    <row r="5" spans="2:23" ht="12.75">
      <c r="B5" s="165"/>
      <c r="C5" s="166"/>
      <c r="D5" s="166"/>
      <c r="E5" s="166"/>
      <c r="F5" s="166"/>
      <c r="G5" s="166"/>
      <c r="H5" s="166"/>
      <c r="I5" s="166"/>
      <c r="J5" s="166"/>
      <c r="K5" s="166"/>
      <c r="L5" s="166"/>
      <c r="M5" s="166"/>
      <c r="N5" s="166"/>
      <c r="O5" s="166"/>
      <c r="P5" s="166"/>
      <c r="Q5" s="166"/>
      <c r="R5" s="166"/>
      <c r="S5" s="166"/>
      <c r="T5" s="166"/>
      <c r="U5" s="166"/>
      <c r="V5" s="166"/>
      <c r="W5" s="165"/>
    </row>
    <row r="6" spans="2:23" ht="12.75">
      <c r="B6" s="165"/>
      <c r="C6" s="166"/>
      <c r="D6" s="166"/>
      <c r="E6" s="166"/>
      <c r="F6" s="166"/>
      <c r="G6" s="166"/>
      <c r="H6" s="166"/>
      <c r="I6" s="166"/>
      <c r="J6" s="166"/>
      <c r="K6" s="166"/>
      <c r="L6" s="166"/>
      <c r="M6" s="166"/>
      <c r="N6" s="166"/>
      <c r="O6" s="166"/>
      <c r="P6" s="166"/>
      <c r="Q6" s="166"/>
      <c r="R6" s="166"/>
      <c r="S6" s="166"/>
      <c r="T6" s="166"/>
      <c r="U6" s="166"/>
      <c r="V6" s="166"/>
      <c r="W6" s="165"/>
    </row>
    <row r="7" spans="2:23" ht="12.75">
      <c r="B7" s="165"/>
      <c r="C7" s="166"/>
      <c r="D7" s="166"/>
      <c r="E7" s="166"/>
      <c r="F7" s="166"/>
      <c r="G7" s="166"/>
      <c r="H7" s="166"/>
      <c r="I7" s="166"/>
      <c r="J7" s="166"/>
      <c r="K7" s="166"/>
      <c r="L7" s="166"/>
      <c r="M7" s="166"/>
      <c r="N7" s="166"/>
      <c r="O7" s="166"/>
      <c r="P7" s="166"/>
      <c r="Q7" s="166"/>
      <c r="R7" s="166"/>
      <c r="S7" s="166"/>
      <c r="T7" s="166"/>
      <c r="U7" s="166"/>
      <c r="V7" s="166"/>
      <c r="W7" s="165"/>
    </row>
    <row r="8" spans="2:23" ht="12.75">
      <c r="B8" s="165"/>
      <c r="C8" s="166"/>
      <c r="D8" s="166"/>
      <c r="E8" s="166"/>
      <c r="F8" s="166"/>
      <c r="G8" s="166"/>
      <c r="H8" s="166"/>
      <c r="I8" s="166"/>
      <c r="J8" s="166"/>
      <c r="K8" s="166"/>
      <c r="L8" s="166"/>
      <c r="M8" s="166"/>
      <c r="N8" s="166"/>
      <c r="O8" s="166"/>
      <c r="P8" s="166"/>
      <c r="Q8" s="166"/>
      <c r="R8" s="166"/>
      <c r="S8" s="166"/>
      <c r="T8" s="166"/>
      <c r="U8" s="166"/>
      <c r="V8" s="166"/>
      <c r="W8" s="165"/>
    </row>
    <row r="9" spans="2:23" ht="12.75">
      <c r="B9" s="165"/>
      <c r="C9" s="166"/>
      <c r="D9" s="166"/>
      <c r="E9" s="166"/>
      <c r="F9" s="166"/>
      <c r="G9" s="166"/>
      <c r="H9" s="166"/>
      <c r="I9" s="166"/>
      <c r="J9" s="166"/>
      <c r="K9" s="166"/>
      <c r="L9" s="166"/>
      <c r="M9" s="166"/>
      <c r="N9" s="166"/>
      <c r="O9" s="166"/>
      <c r="P9" s="166"/>
      <c r="Q9" s="166"/>
      <c r="R9" s="166"/>
      <c r="S9" s="166"/>
      <c r="T9" s="166"/>
      <c r="U9" s="166"/>
      <c r="V9" s="166"/>
      <c r="W9" s="165"/>
    </row>
    <row r="10" spans="2:23" ht="12.75">
      <c r="B10" s="165"/>
      <c r="C10" s="165"/>
      <c r="D10" s="165"/>
      <c r="E10" s="165"/>
      <c r="F10" s="165"/>
      <c r="G10" s="165"/>
      <c r="H10" s="165"/>
      <c r="I10" s="165"/>
      <c r="J10" s="165"/>
      <c r="K10" s="165"/>
      <c r="L10" s="165"/>
      <c r="M10" s="165"/>
      <c r="N10" s="165"/>
      <c r="O10" s="165"/>
      <c r="P10" s="165"/>
      <c r="Q10" s="165"/>
      <c r="R10" s="165"/>
      <c r="S10" s="165"/>
      <c r="T10" s="165"/>
      <c r="U10" s="165"/>
      <c r="V10" s="165"/>
      <c r="W10" s="165"/>
    </row>
    <row r="11" spans="2:23" ht="12.75">
      <c r="B11" s="167"/>
      <c r="C11" s="167"/>
      <c r="D11" s="167"/>
      <c r="E11" s="167"/>
      <c r="F11" s="167"/>
      <c r="G11" s="167"/>
      <c r="H11" s="167"/>
      <c r="I11" s="167"/>
      <c r="J11" s="167"/>
      <c r="K11" s="167"/>
      <c r="L11" s="167"/>
      <c r="M11" s="167"/>
      <c r="N11" s="167"/>
      <c r="O11" s="167"/>
      <c r="P11" s="167"/>
      <c r="Q11" s="167"/>
      <c r="R11" s="167"/>
      <c r="S11" s="167"/>
      <c r="T11" s="167"/>
      <c r="U11" s="167"/>
      <c r="V11" s="167"/>
      <c r="W11" s="167"/>
    </row>
    <row r="12" spans="2:23" ht="12.75">
      <c r="B12" s="167"/>
      <c r="C12" s="167"/>
      <c r="D12" s="167"/>
      <c r="E12" s="167"/>
      <c r="F12" s="167"/>
      <c r="G12" s="167"/>
      <c r="H12" s="167"/>
      <c r="I12" s="167"/>
      <c r="J12" s="167"/>
      <c r="K12" s="167"/>
      <c r="L12" s="167"/>
      <c r="M12" s="167"/>
      <c r="N12" s="167"/>
      <c r="O12" s="167"/>
      <c r="P12" s="167"/>
      <c r="Q12" s="167"/>
      <c r="R12" s="167"/>
      <c r="S12" s="167"/>
      <c r="T12" s="167"/>
      <c r="U12" s="167"/>
      <c r="V12" s="167"/>
      <c r="W12" s="167"/>
    </row>
    <row r="13" spans="2:23" ht="12.75">
      <c r="B13" s="167"/>
      <c r="C13" s="167"/>
      <c r="D13" s="167"/>
      <c r="E13" s="167"/>
      <c r="F13" s="167"/>
      <c r="G13" s="167"/>
      <c r="H13" s="167"/>
      <c r="I13" s="167"/>
      <c r="J13" s="167"/>
      <c r="K13" s="167"/>
      <c r="L13" s="167"/>
      <c r="M13" s="167"/>
      <c r="N13" s="167"/>
      <c r="O13" s="167"/>
      <c r="P13" s="167"/>
      <c r="Q13" s="167"/>
      <c r="R13" s="167"/>
      <c r="S13" s="167"/>
      <c r="T13" s="167"/>
      <c r="U13" s="167"/>
      <c r="V13" s="167"/>
      <c r="W13" s="167"/>
    </row>
    <row r="14" spans="2:23" ht="12.75">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23" ht="12.75">
      <c r="B15" s="155" t="s">
        <v>192</v>
      </c>
      <c r="C15" s="130"/>
      <c r="D15" s="130"/>
      <c r="E15" s="130"/>
      <c r="F15" s="130"/>
      <c r="G15" s="130"/>
      <c r="H15" s="130"/>
      <c r="I15" s="130"/>
      <c r="J15" s="130"/>
      <c r="K15" s="130"/>
      <c r="L15" s="130"/>
      <c r="M15" s="130"/>
      <c r="N15" s="130"/>
      <c r="O15" s="130"/>
      <c r="P15" s="130"/>
      <c r="Q15" s="130"/>
      <c r="R15" s="130"/>
      <c r="S15" s="130"/>
      <c r="T15" s="130"/>
      <c r="U15" s="130"/>
      <c r="V15" s="130"/>
      <c r="W15" s="130"/>
    </row>
    <row r="16" spans="2:23" ht="12.75">
      <c r="B16" s="130"/>
      <c r="C16" s="130"/>
      <c r="D16" s="130"/>
      <c r="E16" s="130"/>
      <c r="F16" s="130"/>
      <c r="G16" s="130"/>
      <c r="H16" s="130"/>
      <c r="I16" s="130"/>
      <c r="J16" s="130"/>
      <c r="K16" s="130"/>
      <c r="L16" s="130"/>
      <c r="M16" s="130"/>
      <c r="N16" s="130"/>
      <c r="O16" s="130"/>
      <c r="P16" s="130"/>
      <c r="Q16" s="130"/>
      <c r="R16" s="130"/>
      <c r="S16" s="130"/>
      <c r="T16" s="130"/>
      <c r="U16" s="130"/>
      <c r="V16" s="130"/>
      <c r="W16" s="130"/>
    </row>
    <row r="17" spans="2:3" ht="12.75">
      <c r="B17" s="8" t="s">
        <v>97</v>
      </c>
      <c r="C17" s="7">
        <v>2006</v>
      </c>
    </row>
    <row r="18" spans="2:3" ht="12.75">
      <c r="B18" s="8" t="s">
        <v>27</v>
      </c>
      <c r="C18" s="7" t="s">
        <v>137</v>
      </c>
    </row>
    <row r="19" spans="2:4" ht="12.75">
      <c r="B19" s="8" t="s">
        <v>28</v>
      </c>
      <c r="C19" s="120">
        <v>38968</v>
      </c>
      <c r="D19" t="s">
        <v>36</v>
      </c>
    </row>
    <row r="20" ht="12.75">
      <c r="B20" s="8"/>
    </row>
    <row r="21" ht="12.75">
      <c r="B21" s="8"/>
    </row>
    <row r="22" spans="2:3" ht="12.75">
      <c r="B22" s="8" t="s">
        <v>16</v>
      </c>
      <c r="C22" s="7">
        <v>29</v>
      </c>
    </row>
    <row r="23" spans="2:13" ht="18" customHeight="1">
      <c r="B23" s="8" t="s">
        <v>30</v>
      </c>
      <c r="C23" s="7"/>
      <c r="M23" s="151"/>
    </row>
    <row r="24" spans="2:13" ht="20.25" customHeight="1">
      <c r="B24" s="8" t="s">
        <v>30</v>
      </c>
      <c r="C24" s="152" t="s">
        <v>136</v>
      </c>
      <c r="D24" t="s">
        <v>193</v>
      </c>
      <c r="M24" s="151"/>
    </row>
    <row r="25" ht="12.75">
      <c r="C25" s="10"/>
    </row>
    <row r="26" spans="2:5" ht="12.75">
      <c r="B26" s="8" t="s">
        <v>4</v>
      </c>
      <c r="C26" s="10">
        <f>COUNT(D69:U69)</f>
        <v>6</v>
      </c>
      <c r="D26" t="s">
        <v>37</v>
      </c>
      <c r="E26" t="s">
        <v>38</v>
      </c>
    </row>
    <row r="27" spans="2:5" ht="12.75">
      <c r="B27" s="8" t="s">
        <v>24</v>
      </c>
      <c r="C27" s="1">
        <v>1</v>
      </c>
      <c r="D27" t="s">
        <v>37</v>
      </c>
      <c r="E27" t="s">
        <v>38</v>
      </c>
    </row>
    <row r="28" spans="2:4" ht="12.75">
      <c r="B28" s="8" t="s">
        <v>182</v>
      </c>
      <c r="C28" s="7" t="b">
        <v>0</v>
      </c>
      <c r="D28" t="s">
        <v>183</v>
      </c>
    </row>
    <row r="29" spans="2:4" ht="12.75">
      <c r="B29" s="8" t="s">
        <v>194</v>
      </c>
      <c r="C29" s="7" t="s">
        <v>195</v>
      </c>
      <c r="D29" t="s">
        <v>196</v>
      </c>
    </row>
    <row r="30" spans="2:3" ht="13.5" thickBot="1">
      <c r="B30" s="8" t="s">
        <v>94</v>
      </c>
      <c r="C30" s="124" t="s">
        <v>96</v>
      </c>
    </row>
    <row r="31" spans="4:21" ht="12.75">
      <c r="D31" s="69"/>
      <c r="E31" s="70"/>
      <c r="F31" s="70"/>
      <c r="G31" s="69"/>
      <c r="H31" s="70"/>
      <c r="I31" s="77"/>
      <c r="J31" s="70"/>
      <c r="K31" s="70"/>
      <c r="L31" s="70"/>
      <c r="M31" s="69"/>
      <c r="N31" s="70"/>
      <c r="O31" s="77"/>
      <c r="P31" s="70"/>
      <c r="Q31" s="70"/>
      <c r="R31" s="70"/>
      <c r="S31" s="78"/>
      <c r="T31" s="71"/>
      <c r="U31" s="72"/>
    </row>
    <row r="32" spans="1:23" ht="13.5" thickBot="1">
      <c r="A32" s="133" t="s">
        <v>124</v>
      </c>
      <c r="B32" s="132"/>
      <c r="C32" s="1"/>
      <c r="D32" s="73">
        <v>1</v>
      </c>
      <c r="E32" s="58">
        <f>D32+1</f>
        <v>2</v>
      </c>
      <c r="F32" s="58">
        <f aca="true" t="shared" si="0" ref="F32:U32">E32+1</f>
        <v>3</v>
      </c>
      <c r="G32" s="58">
        <f t="shared" si="0"/>
        <v>4</v>
      </c>
      <c r="H32" s="58">
        <f t="shared" si="0"/>
        <v>5</v>
      </c>
      <c r="I32" s="58">
        <f t="shared" si="0"/>
        <v>6</v>
      </c>
      <c r="J32" s="58">
        <f t="shared" si="0"/>
        <v>7</v>
      </c>
      <c r="K32" s="58">
        <f t="shared" si="0"/>
        <v>8</v>
      </c>
      <c r="L32" s="58">
        <f t="shared" si="0"/>
        <v>9</v>
      </c>
      <c r="M32" s="58">
        <f t="shared" si="0"/>
        <v>10</v>
      </c>
      <c r="N32" s="58">
        <f t="shared" si="0"/>
        <v>11</v>
      </c>
      <c r="O32" s="58">
        <f t="shared" si="0"/>
        <v>12</v>
      </c>
      <c r="P32" s="58">
        <f t="shared" si="0"/>
        <v>13</v>
      </c>
      <c r="Q32" s="58">
        <f t="shared" si="0"/>
        <v>14</v>
      </c>
      <c r="R32" s="58">
        <f t="shared" si="0"/>
        <v>15</v>
      </c>
      <c r="S32" s="58">
        <f t="shared" si="0"/>
        <v>16</v>
      </c>
      <c r="T32" s="58">
        <f t="shared" si="0"/>
        <v>17</v>
      </c>
      <c r="U32" s="58">
        <f t="shared" si="0"/>
        <v>18</v>
      </c>
      <c r="V32" s="1"/>
      <c r="W32" s="1"/>
    </row>
    <row r="33" spans="1:23" ht="13.5" thickBot="1">
      <c r="A33" s="91" t="s">
        <v>77</v>
      </c>
      <c r="B33" s="92" t="s">
        <v>76</v>
      </c>
      <c r="C33" s="92" t="s">
        <v>78</v>
      </c>
      <c r="D33" s="154">
        <f>IF('from RC Jamboree'!B9,'from RC Jamboree'!B9,"")</f>
        <v>38969</v>
      </c>
      <c r="E33" s="154">
        <f>IF('from RC Jamboree'!C9,'from RC Jamboree'!C9,"")</f>
        <v>38969</v>
      </c>
      <c r="F33" s="154">
        <f>IF('from RC Jamboree'!D9,'from RC Jamboree'!D9,"")</f>
        <v>38969</v>
      </c>
      <c r="G33" s="154">
        <v>38970</v>
      </c>
      <c r="H33" s="154">
        <f>IF('from RC Jamboree'!F9,'from RC Jamboree'!F9,"")</f>
        <v>38970</v>
      </c>
      <c r="I33" s="154">
        <f>IF('from RC Jamboree'!G9,'from RC Jamboree'!G9,"")</f>
        <v>38970</v>
      </c>
      <c r="J33" s="154">
        <f>IF('from RC Jamboree'!H9,'from RC Jamboree'!H9,"")</f>
      </c>
      <c r="K33" s="154">
        <f>IF('from RC Jamboree'!I9,'from RC Jamboree'!I9,"")</f>
      </c>
      <c r="L33" s="154">
        <f>IF('from RC Jamboree'!J9,'from RC Jamboree'!J9,"")</f>
      </c>
      <c r="M33" s="154">
        <f>IF('from RC Jamboree'!K9,'from RC Jamboree'!K9,"")</f>
      </c>
      <c r="N33" s="154">
        <f>IF('from RC Jamboree'!L9,'from RC Jamboree'!L9,"")</f>
      </c>
      <c r="O33" s="154">
        <f>IF('from RC Jamboree'!M9,'from RC Jamboree'!M9,"")</f>
      </c>
      <c r="P33" s="154">
        <f>IF('from RC Jamboree'!N9,'from RC Jamboree'!N9,"")</f>
      </c>
      <c r="Q33" s="154">
        <f>IF('from RC Jamboree'!O9,'from RC Jamboree'!O9,"")</f>
      </c>
      <c r="R33" s="154">
        <f>IF('from RC Jamboree'!P9,'from RC Jamboree'!P9,"")</f>
      </c>
      <c r="S33" s="154">
        <f>IF('from RC Jamboree'!Q9,'from RC Jamboree'!Q9,"")</f>
      </c>
      <c r="T33" s="154">
        <f>IF('from RC Jamboree'!R9,'from RC Jamboree'!R9,"")</f>
      </c>
      <c r="U33" s="154">
        <f>IF('from RC Jamboree'!S9,'from RC Jamboree'!S9,"")</f>
      </c>
      <c r="V33" s="1"/>
      <c r="W33" s="1" t="s">
        <v>138</v>
      </c>
    </row>
    <row r="34" spans="1:23" ht="39" thickBot="1">
      <c r="A34" s="101">
        <v>485</v>
      </c>
      <c r="B34" s="102" t="s">
        <v>13</v>
      </c>
      <c r="C34" s="142" t="s">
        <v>139</v>
      </c>
      <c r="D34" s="60">
        <f>MATCH($W34,'from RC Jamboree'!B$10:B$39,0)</f>
        <v>15</v>
      </c>
      <c r="E34" s="60">
        <f>MATCH($W34,'from RC Jamboree'!C$10:C$39,0)</f>
        <v>15</v>
      </c>
      <c r="F34" s="60">
        <f>MATCH($W34,'from RC Jamboree'!D$10:D$39,0)</f>
        <v>9</v>
      </c>
      <c r="G34" s="60">
        <f>MATCH($W34,'from RC Jamboree'!E$10:E$39,0)</f>
        <v>10</v>
      </c>
      <c r="H34" s="60">
        <f>MATCH($W34,'from RC Jamboree'!F$10:F$39,0)</f>
        <v>26</v>
      </c>
      <c r="I34" s="60">
        <v>2</v>
      </c>
      <c r="J34" s="60"/>
      <c r="K34" s="60"/>
      <c r="L34" s="60"/>
      <c r="M34" s="60"/>
      <c r="N34" s="60"/>
      <c r="O34" s="60"/>
      <c r="P34" s="60"/>
      <c r="Q34" s="60"/>
      <c r="R34" s="60"/>
      <c r="S34" s="60"/>
      <c r="T34" s="60"/>
      <c r="U34" s="60"/>
      <c r="V34" t="str">
        <f aca="true" t="shared" si="1" ref="V34:V65">IF(B34=0,"",B34)</f>
        <v>Argo III</v>
      </c>
      <c r="W34">
        <v>1</v>
      </c>
    </row>
    <row r="35" spans="1:23" ht="39" thickBot="1">
      <c r="A35" s="87">
        <v>205</v>
      </c>
      <c r="B35" s="81" t="s">
        <v>140</v>
      </c>
      <c r="C35" s="143" t="s">
        <v>141</v>
      </c>
      <c r="D35" s="60">
        <f>MATCH($W35,'from RC Jamboree'!B$10:B$39,0)</f>
        <v>24</v>
      </c>
      <c r="E35" s="60">
        <f>MATCH($W35,'from RC Jamboree'!C$10:C$39,0)</f>
        <v>19</v>
      </c>
      <c r="F35" s="60">
        <f>MATCH($W35,'from RC Jamboree'!D$10:D$39,0)</f>
        <v>16</v>
      </c>
      <c r="G35" s="60">
        <f>MATCH($W35,'from RC Jamboree'!E$10:E$39,0)</f>
        <v>25</v>
      </c>
      <c r="H35" s="60">
        <f>MATCH($W35,'from RC Jamboree'!F$10:F$39,0)</f>
        <v>23</v>
      </c>
      <c r="I35" s="60">
        <v>2</v>
      </c>
      <c r="J35" s="60"/>
      <c r="K35" s="60"/>
      <c r="L35" s="60"/>
      <c r="M35" s="60"/>
      <c r="N35" s="60"/>
      <c r="O35" s="60"/>
      <c r="P35" s="60"/>
      <c r="Q35" s="60"/>
      <c r="R35" s="60"/>
      <c r="S35" s="60"/>
      <c r="T35" s="60"/>
      <c r="U35" s="60"/>
      <c r="V35" t="str">
        <f t="shared" si="1"/>
        <v>The Office</v>
      </c>
      <c r="W35">
        <v>2</v>
      </c>
    </row>
    <row r="36" spans="1:23" ht="26.25" thickBot="1">
      <c r="A36" s="87">
        <v>116</v>
      </c>
      <c r="B36" s="81" t="s">
        <v>142</v>
      </c>
      <c r="C36" s="143" t="s">
        <v>143</v>
      </c>
      <c r="D36" s="60">
        <f>MATCH($W36,'from RC Jamboree'!B$10:B$39,0)</f>
        <v>7</v>
      </c>
      <c r="E36" s="60">
        <f>MATCH($W36,'from RC Jamboree'!C$10:C$39,0)</f>
        <v>7</v>
      </c>
      <c r="F36" s="60">
        <f>MATCH($W36,'from RC Jamboree'!D$10:D$39,0)</f>
        <v>8</v>
      </c>
      <c r="G36" s="60">
        <f>MATCH($W36,'from RC Jamboree'!E$10:E$39,0)</f>
        <v>19</v>
      </c>
      <c r="H36" s="60">
        <f>MATCH($W36,'from RC Jamboree'!F$10:F$39,0)</f>
        <v>2</v>
      </c>
      <c r="I36" s="60">
        <f>MATCH($W36,'from RC Jamboree'!G$10:G$39,0)</f>
        <v>1</v>
      </c>
      <c r="J36" s="60"/>
      <c r="K36" s="60"/>
      <c r="L36" s="60"/>
      <c r="M36" s="60"/>
      <c r="N36" s="60"/>
      <c r="O36" s="60"/>
      <c r="P36" s="60"/>
      <c r="Q36" s="60"/>
      <c r="R36" s="60"/>
      <c r="S36" s="60"/>
      <c r="T36" s="60"/>
      <c r="U36" s="60"/>
      <c r="V36" t="str">
        <f t="shared" si="1"/>
        <v>Over Achiever</v>
      </c>
      <c r="W36">
        <v>3</v>
      </c>
    </row>
    <row r="37" spans="1:23" ht="39" thickBot="1">
      <c r="A37" s="87">
        <v>265</v>
      </c>
      <c r="B37" s="81" t="s">
        <v>3</v>
      </c>
      <c r="C37" s="143" t="s">
        <v>144</v>
      </c>
      <c r="D37" s="60">
        <f>MATCH($W37,'from RC Jamboree'!B$10:B$39,0)</f>
        <v>13</v>
      </c>
      <c r="E37" s="60">
        <v>3.5</v>
      </c>
      <c r="F37" s="60">
        <f>MATCH($W37,'from RC Jamboree'!D$10:D$39,0)</f>
        <v>17</v>
      </c>
      <c r="G37" s="60">
        <f>MATCH($W37,'from RC Jamboree'!E$10:E$39,0)</f>
        <v>13</v>
      </c>
      <c r="H37" s="60">
        <f>MATCH($W37,'from RC Jamboree'!F$10:F$39,0)</f>
        <v>4</v>
      </c>
      <c r="I37" s="60">
        <v>2</v>
      </c>
      <c r="J37" s="60"/>
      <c r="K37" s="60"/>
      <c r="L37" s="60"/>
      <c r="M37" s="60"/>
      <c r="N37" s="60"/>
      <c r="O37" s="60"/>
      <c r="P37" s="60"/>
      <c r="Q37" s="60"/>
      <c r="R37" s="60"/>
      <c r="S37" s="60"/>
      <c r="T37" s="60"/>
      <c r="U37" s="60"/>
      <c r="V37" t="str">
        <f t="shared" si="1"/>
        <v>Gostosa</v>
      </c>
      <c r="W37">
        <v>4</v>
      </c>
    </row>
    <row r="38" spans="1:23" ht="39" thickBot="1">
      <c r="A38" s="88">
        <v>259</v>
      </c>
      <c r="B38" s="89" t="s">
        <v>145</v>
      </c>
      <c r="C38" s="144" t="s">
        <v>146</v>
      </c>
      <c r="D38" s="60">
        <f>MATCH($W38,'from RC Jamboree'!B$10:B$39,0)</f>
        <v>29</v>
      </c>
      <c r="E38" s="60">
        <f>MATCH($W38,'from RC Jamboree'!C$10:C$39,0)</f>
        <v>25</v>
      </c>
      <c r="F38" s="60">
        <f>MATCH($W38,'from RC Jamboree'!D$10:D$39,0)</f>
        <v>28</v>
      </c>
      <c r="G38" s="60">
        <f>MATCH($W38,'from RC Jamboree'!E$10:E$39,0)</f>
        <v>22</v>
      </c>
      <c r="H38" s="60">
        <f>MATCH($W38,'from RC Jamboree'!F$10:F$39,0)</f>
        <v>22</v>
      </c>
      <c r="I38" s="60">
        <v>2</v>
      </c>
      <c r="J38" s="60"/>
      <c r="K38" s="60"/>
      <c r="L38" s="60"/>
      <c r="M38" s="60"/>
      <c r="N38" s="60"/>
      <c r="O38" s="60"/>
      <c r="P38" s="60"/>
      <c r="Q38" s="60"/>
      <c r="R38" s="60"/>
      <c r="S38" s="60"/>
      <c r="T38" s="60"/>
      <c r="U38" s="60"/>
      <c r="V38" t="str">
        <f t="shared" si="1"/>
        <v>Spank Me</v>
      </c>
      <c r="W38">
        <v>5</v>
      </c>
    </row>
    <row r="39" spans="1:23" ht="39" thickBot="1">
      <c r="A39" s="93">
        <v>255</v>
      </c>
      <c r="B39" s="94" t="s">
        <v>147</v>
      </c>
      <c r="C39" s="145" t="s">
        <v>148</v>
      </c>
      <c r="D39" s="60">
        <f>MATCH($W39,'from RC Jamboree'!B$10:B$39,0)</f>
        <v>10</v>
      </c>
      <c r="E39" s="60">
        <v>3.5</v>
      </c>
      <c r="F39" s="60">
        <f>MATCH($W39,'from RC Jamboree'!D$10:D$39,0)</f>
        <v>5</v>
      </c>
      <c r="G39" s="60">
        <f>MATCH($W39,'from RC Jamboree'!E$10:E$39,0)</f>
        <v>6</v>
      </c>
      <c r="H39" s="60">
        <f>MATCH($W39,'from RC Jamboree'!F$10:F$39,0)</f>
        <v>6</v>
      </c>
      <c r="I39" s="60">
        <v>2</v>
      </c>
      <c r="J39" s="60"/>
      <c r="K39" s="60"/>
      <c r="L39" s="60"/>
      <c r="M39" s="60"/>
      <c r="N39" s="60"/>
      <c r="O39" s="60"/>
      <c r="P39" s="60"/>
      <c r="Q39" s="60"/>
      <c r="R39" s="60"/>
      <c r="S39" s="60"/>
      <c r="T39" s="60"/>
      <c r="U39" s="60"/>
      <c r="V39" t="str">
        <f t="shared" si="1"/>
        <v>Angry Chameleon</v>
      </c>
      <c r="W39">
        <v>6</v>
      </c>
    </row>
    <row r="40" spans="1:23" ht="39" thickBot="1">
      <c r="A40" s="87">
        <v>285</v>
      </c>
      <c r="B40" s="81" t="s">
        <v>149</v>
      </c>
      <c r="C40" s="143" t="s">
        <v>150</v>
      </c>
      <c r="D40" s="60">
        <f>MATCH($W40,'from RC Jamboree'!B$10:B$39,0)</f>
        <v>12</v>
      </c>
      <c r="E40" s="60">
        <f>MATCH($W40,'from RC Jamboree'!C$10:C$39,0)</f>
        <v>9</v>
      </c>
      <c r="F40" s="60">
        <f>MATCH($W40,'from RC Jamboree'!D$10:D$39,0)</f>
        <v>2</v>
      </c>
      <c r="G40" s="60">
        <f>MATCH($W40,'from RC Jamboree'!E$10:E$39,0)</f>
        <v>28</v>
      </c>
      <c r="H40" s="60">
        <f>MATCH($W40,'from RC Jamboree'!F$10:F$39,0)</f>
        <v>11</v>
      </c>
      <c r="I40" s="60">
        <v>2</v>
      </c>
      <c r="J40" s="60"/>
      <c r="K40" s="60"/>
      <c r="L40" s="60"/>
      <c r="M40" s="60"/>
      <c r="N40" s="60"/>
      <c r="O40" s="60"/>
      <c r="P40" s="60"/>
      <c r="Q40" s="60"/>
      <c r="R40" s="60"/>
      <c r="S40" s="60"/>
      <c r="T40" s="60"/>
      <c r="U40" s="60"/>
      <c r="V40" t="str">
        <f t="shared" si="1"/>
        <v>Crush</v>
      </c>
      <c r="W40">
        <v>7</v>
      </c>
    </row>
    <row r="41" spans="1:23" ht="39" thickBot="1">
      <c r="A41" s="87">
        <v>357</v>
      </c>
      <c r="B41" s="81" t="s">
        <v>151</v>
      </c>
      <c r="C41" s="143" t="s">
        <v>152</v>
      </c>
      <c r="D41" s="60">
        <f>MATCH($W41,'from RC Jamboree'!B$10:B$39,0)</f>
        <v>27</v>
      </c>
      <c r="E41" s="60">
        <f>MATCH($W41,'from RC Jamboree'!C$10:C$39,0)</f>
        <v>8</v>
      </c>
      <c r="F41" s="60">
        <f>MATCH($W41,'from RC Jamboree'!D$10:D$39,0)</f>
        <v>21</v>
      </c>
      <c r="G41" s="60">
        <f>MATCH($W41,'from RC Jamboree'!E$10:E$39,0)</f>
        <v>12</v>
      </c>
      <c r="H41" s="60">
        <f>MATCH($W41,'from RC Jamboree'!F$10:F$39,0)</f>
        <v>27</v>
      </c>
      <c r="I41" s="60">
        <v>2</v>
      </c>
      <c r="J41" s="60"/>
      <c r="K41" s="60"/>
      <c r="L41" s="60"/>
      <c r="M41" s="60"/>
      <c r="N41" s="60"/>
      <c r="O41" s="60"/>
      <c r="P41" s="60"/>
      <c r="Q41" s="60"/>
      <c r="R41" s="60"/>
      <c r="S41" s="60"/>
      <c r="T41" s="60"/>
      <c r="U41" s="60"/>
      <c r="V41" t="str">
        <f t="shared" si="1"/>
        <v>Dragonfly</v>
      </c>
      <c r="W41">
        <v>8</v>
      </c>
    </row>
    <row r="42" spans="1:23" ht="51.75" thickBot="1">
      <c r="A42" s="87">
        <v>91</v>
      </c>
      <c r="B42" s="81" t="s">
        <v>153</v>
      </c>
      <c r="C42" s="143" t="s">
        <v>154</v>
      </c>
      <c r="D42" s="60">
        <f>MATCH($W42,'from RC Jamboree'!B$10:B$39,0)</f>
        <v>11</v>
      </c>
      <c r="E42" s="60">
        <f>MATCH($W42,'from RC Jamboree'!C$10:C$39,0)</f>
        <v>17</v>
      </c>
      <c r="F42" s="60">
        <f>MATCH($W42,'from RC Jamboree'!D$10:D$39,0)</f>
        <v>6</v>
      </c>
      <c r="G42" s="60">
        <f>MATCH($W42,'from RC Jamboree'!E$10:E$39,0)</f>
        <v>17</v>
      </c>
      <c r="H42" s="60">
        <f>MATCH($W42,'from RC Jamboree'!F$10:F$39,0)</f>
        <v>14</v>
      </c>
      <c r="I42" s="60">
        <v>2</v>
      </c>
      <c r="J42" s="60"/>
      <c r="K42" s="60"/>
      <c r="L42" s="60"/>
      <c r="M42" s="60"/>
      <c r="N42" s="60"/>
      <c r="O42" s="60"/>
      <c r="P42" s="60"/>
      <c r="Q42" s="60"/>
      <c r="R42" s="60"/>
      <c r="S42" s="60"/>
      <c r="T42" s="60"/>
      <c r="U42" s="60"/>
      <c r="V42" t="str">
        <f t="shared" si="1"/>
        <v>Moosetaken Identity</v>
      </c>
      <c r="W42">
        <v>9</v>
      </c>
    </row>
    <row r="43" spans="1:23" ht="39" thickBot="1">
      <c r="A43" s="108">
        <v>52</v>
      </c>
      <c r="B43" s="109" t="s">
        <v>33</v>
      </c>
      <c r="C43" s="146" t="s">
        <v>155</v>
      </c>
      <c r="D43" s="60">
        <f>MATCH($W43,'from RC Jamboree'!B$10:B$39,0)</f>
        <v>20</v>
      </c>
      <c r="E43" s="60">
        <f>MATCH($W43,'from RC Jamboree'!C$10:C$39,0)</f>
        <v>10</v>
      </c>
      <c r="F43" s="60">
        <f>MATCH($W43,'from RC Jamboree'!D$10:D$39,0)</f>
        <v>11</v>
      </c>
      <c r="G43" s="60">
        <f>MATCH($W43,'from RC Jamboree'!E$10:E$39,0)</f>
        <v>27</v>
      </c>
      <c r="H43" s="60">
        <f>MATCH($W43,'from RC Jamboree'!F$10:F$39,0)</f>
        <v>9</v>
      </c>
      <c r="I43" s="60">
        <v>2</v>
      </c>
      <c r="J43" s="60"/>
      <c r="K43" s="60"/>
      <c r="L43" s="60"/>
      <c r="M43" s="60"/>
      <c r="N43" s="60"/>
      <c r="O43" s="60"/>
      <c r="P43" s="60"/>
      <c r="Q43" s="60"/>
      <c r="R43" s="60"/>
      <c r="S43" s="60"/>
      <c r="T43" s="60"/>
      <c r="U43" s="60"/>
      <c r="V43" t="str">
        <f t="shared" si="1"/>
        <v>Pinocchio</v>
      </c>
      <c r="W43">
        <v>10</v>
      </c>
    </row>
    <row r="44" spans="1:23" ht="39" thickBot="1">
      <c r="A44" s="101">
        <v>676</v>
      </c>
      <c r="B44" s="102" t="s">
        <v>32</v>
      </c>
      <c r="C44" s="142" t="s">
        <v>156</v>
      </c>
      <c r="D44" s="60">
        <f>MATCH($W44,'from RC Jamboree'!B$10:B$39,0)</f>
        <v>14</v>
      </c>
      <c r="E44" s="60">
        <f>MATCH($W44,'from RC Jamboree'!C$10:C$39,0)</f>
        <v>21</v>
      </c>
      <c r="F44" s="60">
        <f>MATCH($W44,'from RC Jamboree'!D$10:D$39,0)</f>
        <v>14</v>
      </c>
      <c r="G44" s="60">
        <f>MATCH($W44,'from RC Jamboree'!E$10:E$39,0)</f>
        <v>24</v>
      </c>
      <c r="H44" s="60">
        <f>MATCH($W44,'from RC Jamboree'!F$10:F$39,0)</f>
        <v>12</v>
      </c>
      <c r="I44" s="60">
        <v>2</v>
      </c>
      <c r="J44" s="60"/>
      <c r="K44" s="60"/>
      <c r="L44" s="60"/>
      <c r="M44" s="60"/>
      <c r="N44" s="60"/>
      <c r="O44" s="60"/>
      <c r="P44" s="60"/>
      <c r="Q44" s="60"/>
      <c r="R44" s="60"/>
      <c r="S44" s="60"/>
      <c r="T44" s="60"/>
      <c r="U44" s="60"/>
      <c r="V44" t="str">
        <f t="shared" si="1"/>
        <v>Paradox</v>
      </c>
      <c r="W44">
        <v>11</v>
      </c>
    </row>
    <row r="45" spans="1:23" ht="39" thickBot="1">
      <c r="A45" s="87">
        <v>281</v>
      </c>
      <c r="B45" s="81" t="s">
        <v>157</v>
      </c>
      <c r="C45" s="143" t="s">
        <v>158</v>
      </c>
      <c r="D45" s="60">
        <f>MATCH($W45,'from RC Jamboree'!B$10:B$39,0)</f>
        <v>21</v>
      </c>
      <c r="E45" s="60">
        <f>MATCH($W45,'from RC Jamboree'!C$10:C$39,0)</f>
        <v>28</v>
      </c>
      <c r="F45" s="60">
        <f>MATCH($W45,'from RC Jamboree'!D$10:D$39,0)</f>
        <v>10</v>
      </c>
      <c r="G45" s="60">
        <f>MATCH($W45,'from RC Jamboree'!E$10:E$39,0)</f>
        <v>18</v>
      </c>
      <c r="H45" s="60">
        <f>MATCH($W45,'from RC Jamboree'!F$10:F$39,0)</f>
        <v>15</v>
      </c>
      <c r="I45" s="60">
        <v>2</v>
      </c>
      <c r="J45" s="60"/>
      <c r="K45" s="60"/>
      <c r="L45" s="60"/>
      <c r="M45" s="60"/>
      <c r="N45" s="60"/>
      <c r="O45" s="60"/>
      <c r="P45" s="60"/>
      <c r="Q45" s="60"/>
      <c r="R45" s="60"/>
      <c r="S45" s="60"/>
      <c r="T45" s="60"/>
      <c r="U45" s="60"/>
      <c r="V45" t="str">
        <f t="shared" si="1"/>
        <v>8-Ball</v>
      </c>
      <c r="W45">
        <v>12</v>
      </c>
    </row>
    <row r="46" spans="1:23" ht="39" thickBot="1">
      <c r="A46" s="87">
        <v>155</v>
      </c>
      <c r="B46" s="81" t="s">
        <v>59</v>
      </c>
      <c r="C46" s="143" t="s">
        <v>159</v>
      </c>
      <c r="D46" s="60">
        <f>MATCH($W46,'from RC Jamboree'!B$10:B$39,0)</f>
        <v>8</v>
      </c>
      <c r="E46" s="60">
        <f>MATCH($W46,'from RC Jamboree'!C$10:C$39,0)</f>
        <v>2</v>
      </c>
      <c r="F46" s="60">
        <f>MATCH($W46,'from RC Jamboree'!D$10:D$39,0)</f>
        <v>7</v>
      </c>
      <c r="G46" s="60">
        <f>MATCH($W46,'from RC Jamboree'!E$10:E$39,0)</f>
        <v>5</v>
      </c>
      <c r="H46" s="60">
        <f>MATCH($W46,'from RC Jamboree'!F$10:F$39,0)</f>
        <v>3</v>
      </c>
      <c r="I46" s="60">
        <v>2</v>
      </c>
      <c r="J46" s="60"/>
      <c r="K46" s="60"/>
      <c r="L46" s="60"/>
      <c r="M46" s="60"/>
      <c r="N46" s="60"/>
      <c r="O46" s="60"/>
      <c r="P46" s="60"/>
      <c r="Q46" s="60"/>
      <c r="R46" s="60"/>
      <c r="S46" s="60"/>
      <c r="T46" s="60"/>
      <c r="U46" s="60"/>
      <c r="V46" t="str">
        <f t="shared" si="1"/>
        <v>FKA</v>
      </c>
      <c r="W46">
        <v>13</v>
      </c>
    </row>
    <row r="47" spans="1:23" ht="39" thickBot="1">
      <c r="A47" s="87">
        <v>175</v>
      </c>
      <c r="B47" s="81" t="s">
        <v>11</v>
      </c>
      <c r="C47" s="143" t="s">
        <v>160</v>
      </c>
      <c r="D47" s="60">
        <f>MATCH($W47,'from RC Jamboree'!B$10:B$39,0)</f>
        <v>26</v>
      </c>
      <c r="E47" s="60">
        <f>MATCH($W47,'from RC Jamboree'!C$10:C$39,0)</f>
        <v>23</v>
      </c>
      <c r="F47" s="60">
        <f>MATCH($W47,'from RC Jamboree'!D$10:D$39,0)</f>
        <v>29</v>
      </c>
      <c r="G47" s="60">
        <f>MATCH($W47,'from RC Jamboree'!E$10:E$39,0)</f>
        <v>26</v>
      </c>
      <c r="H47" s="60">
        <f>MATCH($W47,'from RC Jamboree'!F$10:F$39,0)</f>
        <v>18</v>
      </c>
      <c r="I47" s="60">
        <v>2</v>
      </c>
      <c r="J47" s="60"/>
      <c r="K47" s="60"/>
      <c r="L47" s="60"/>
      <c r="M47" s="60"/>
      <c r="N47" s="60"/>
      <c r="O47" s="60"/>
      <c r="P47" s="60"/>
      <c r="Q47" s="60"/>
      <c r="R47" s="60"/>
      <c r="S47" s="60"/>
      <c r="T47" s="60"/>
      <c r="U47" s="60"/>
      <c r="V47" t="str">
        <f t="shared" si="1"/>
        <v>Over the Edge</v>
      </c>
      <c r="W47">
        <v>14</v>
      </c>
    </row>
    <row r="48" spans="1:23" ht="39" thickBot="1">
      <c r="A48" s="88">
        <v>588</v>
      </c>
      <c r="B48" s="106" t="s">
        <v>31</v>
      </c>
      <c r="C48" s="147" t="s">
        <v>161</v>
      </c>
      <c r="D48" s="60">
        <f>MATCH($W48,'from RC Jamboree'!B$10:B$39,0)</f>
        <v>25</v>
      </c>
      <c r="E48" s="60">
        <f>MATCH($W48,'from RC Jamboree'!C$10:C$39,0)</f>
        <v>11</v>
      </c>
      <c r="F48" s="60">
        <f>MATCH($W48,'from RC Jamboree'!D$10:D$39,0)</f>
        <v>12</v>
      </c>
      <c r="G48" s="60">
        <f>MATCH($W48,'from RC Jamboree'!E$10:E$39,0)</f>
        <v>11</v>
      </c>
      <c r="H48" s="60">
        <f>MATCH($W48,'from RC Jamboree'!F$10:F$39,0)</f>
        <v>25</v>
      </c>
      <c r="I48" s="60">
        <v>2</v>
      </c>
      <c r="J48" s="60"/>
      <c r="K48" s="60"/>
      <c r="L48" s="60"/>
      <c r="M48" s="60"/>
      <c r="N48" s="60"/>
      <c r="O48" s="60"/>
      <c r="P48" s="60"/>
      <c r="Q48" s="60"/>
      <c r="R48" s="60"/>
      <c r="S48" s="60"/>
      <c r="T48" s="60"/>
      <c r="U48" s="60"/>
      <c r="V48" t="str">
        <f t="shared" si="1"/>
        <v>Gallant Fox</v>
      </c>
      <c r="W48">
        <v>15</v>
      </c>
    </row>
    <row r="49" spans="1:23" ht="39" thickBot="1">
      <c r="A49" s="93">
        <v>19</v>
      </c>
      <c r="B49" s="94" t="s">
        <v>162</v>
      </c>
      <c r="C49" s="145" t="s">
        <v>163</v>
      </c>
      <c r="D49" s="60">
        <f>MATCH($W49,'from RC Jamboree'!B$10:B$39,0)</f>
        <v>5</v>
      </c>
      <c r="E49" s="60">
        <f>MATCH($W49,'from RC Jamboree'!C$10:C$39,0)</f>
        <v>6</v>
      </c>
      <c r="F49" s="60">
        <f>MATCH($W49,'from RC Jamboree'!D$10:D$39,0)</f>
        <v>13</v>
      </c>
      <c r="G49" s="60">
        <f>MATCH($W49,'from RC Jamboree'!E$10:E$39,0)</f>
        <v>2</v>
      </c>
      <c r="H49" s="60">
        <f>MATCH($W49,'from RC Jamboree'!F$10:F$39,0)</f>
        <v>7</v>
      </c>
      <c r="I49" s="60">
        <v>2</v>
      </c>
      <c r="J49" s="60"/>
      <c r="K49" s="60"/>
      <c r="L49" s="60"/>
      <c r="M49" s="60"/>
      <c r="N49" s="60"/>
      <c r="O49" s="60"/>
      <c r="P49" s="60"/>
      <c r="Q49" s="60"/>
      <c r="R49" s="60"/>
      <c r="S49" s="60"/>
      <c r="T49" s="60"/>
      <c r="U49" s="60"/>
      <c r="V49" t="str">
        <f t="shared" si="1"/>
        <v>Rumor</v>
      </c>
      <c r="W49">
        <v>16</v>
      </c>
    </row>
    <row r="50" spans="1:23" ht="39" thickBot="1">
      <c r="A50" s="87">
        <v>220</v>
      </c>
      <c r="B50" s="81">
        <v>220</v>
      </c>
      <c r="C50" s="143" t="s">
        <v>164</v>
      </c>
      <c r="D50" s="60">
        <f>MATCH($W50,'from RC Jamboree'!B$10:B$39,0)</f>
        <v>9</v>
      </c>
      <c r="E50" s="60">
        <f>MATCH($W50,'from RC Jamboree'!C$10:C$39,0)</f>
        <v>16</v>
      </c>
      <c r="F50" s="60">
        <f>MATCH($W50,'from RC Jamboree'!D$10:D$39,0)</f>
        <v>23</v>
      </c>
      <c r="G50" s="60">
        <f>MATCH($W50,'from RC Jamboree'!E$10:E$39,0)</f>
        <v>8</v>
      </c>
      <c r="H50" s="60">
        <f>MATCH($W50,'from RC Jamboree'!F$10:F$39,0)</f>
        <v>16</v>
      </c>
      <c r="I50" s="60">
        <v>2</v>
      </c>
      <c r="J50" s="60"/>
      <c r="K50" s="60"/>
      <c r="L50" s="60"/>
      <c r="M50" s="60"/>
      <c r="N50" s="60"/>
      <c r="O50" s="60"/>
      <c r="P50" s="60"/>
      <c r="Q50" s="60"/>
      <c r="R50" s="60"/>
      <c r="S50" s="60"/>
      <c r="T50" s="60"/>
      <c r="U50" s="60"/>
      <c r="V50">
        <f t="shared" si="1"/>
        <v>220</v>
      </c>
      <c r="W50">
        <v>17</v>
      </c>
    </row>
    <row r="51" spans="1:23" ht="51.75" thickBot="1">
      <c r="A51" s="87">
        <v>158</v>
      </c>
      <c r="B51" s="79" t="s">
        <v>15</v>
      </c>
      <c r="C51" s="148" t="s">
        <v>165</v>
      </c>
      <c r="D51" s="60">
        <f>MATCH($W51,'from RC Jamboree'!B$10:B$39,0)</f>
        <v>18</v>
      </c>
      <c r="E51" s="60">
        <f>MATCH($W51,'from RC Jamboree'!C$10:C$39,0)</f>
        <v>5</v>
      </c>
      <c r="F51" s="60">
        <f>MATCH($W51,'from RC Jamboree'!D$10:D$39,0)</f>
        <v>15</v>
      </c>
      <c r="G51" s="60">
        <f>MATCH($W51,'from RC Jamboree'!E$10:E$39,0)</f>
        <v>9</v>
      </c>
      <c r="H51" s="60">
        <f>MATCH($W51,'from RC Jamboree'!F$10:F$39,0)</f>
        <v>8</v>
      </c>
      <c r="I51" s="60">
        <v>2</v>
      </c>
      <c r="J51" s="60"/>
      <c r="K51" s="60"/>
      <c r="L51" s="60"/>
      <c r="M51" s="60"/>
      <c r="N51" s="60"/>
      <c r="O51" s="60"/>
      <c r="P51" s="60"/>
      <c r="Q51" s="60"/>
      <c r="R51" s="60"/>
      <c r="S51" s="60"/>
      <c r="T51" s="60"/>
      <c r="U51" s="60"/>
      <c r="V51" t="str">
        <f t="shared" si="1"/>
        <v>Excitable Boy</v>
      </c>
      <c r="W51">
        <v>18</v>
      </c>
    </row>
    <row r="52" spans="1:23" ht="39" thickBot="1">
      <c r="A52" s="87">
        <v>652</v>
      </c>
      <c r="B52" s="79" t="s">
        <v>166</v>
      </c>
      <c r="C52" s="148" t="s">
        <v>202</v>
      </c>
      <c r="D52" s="60">
        <f>MATCH($W52,'from RC Jamboree'!B$10:B$39,0)</f>
        <v>1</v>
      </c>
      <c r="E52" s="60">
        <f>MATCH($W52,'from RC Jamboree'!C$10:C$39,0)</f>
        <v>1</v>
      </c>
      <c r="F52" s="60">
        <f>MATCH($W52,'from RC Jamboree'!D$10:D$39,0)</f>
        <v>3</v>
      </c>
      <c r="G52" s="60">
        <f>MATCH($W52,'from RC Jamboree'!E$10:E$39,0)</f>
        <v>1</v>
      </c>
      <c r="H52" s="60">
        <f>MATCH($W52,'from RC Jamboree'!F$10:F$39,0)</f>
        <v>5</v>
      </c>
      <c r="I52" s="60">
        <v>2</v>
      </c>
      <c r="J52" s="60"/>
      <c r="K52" s="60"/>
      <c r="L52" s="60"/>
      <c r="M52" s="60"/>
      <c r="N52" s="60"/>
      <c r="O52" s="60"/>
      <c r="P52" s="60"/>
      <c r="Q52" s="60"/>
      <c r="R52" s="60"/>
      <c r="S52" s="60"/>
      <c r="T52" s="60"/>
      <c r="U52" s="60"/>
      <c r="V52" t="str">
        <f t="shared" si="1"/>
        <v>Lifted</v>
      </c>
      <c r="W52">
        <v>19</v>
      </c>
    </row>
    <row r="53" spans="1:23" ht="39" thickBot="1">
      <c r="A53" s="108">
        <v>32</v>
      </c>
      <c r="B53" s="116" t="s">
        <v>167</v>
      </c>
      <c r="C53" s="149" t="s">
        <v>168</v>
      </c>
      <c r="D53" s="60">
        <f>MATCH($W53,'from RC Jamboree'!B$10:B$39,0)</f>
        <v>16</v>
      </c>
      <c r="E53" s="60">
        <f>MATCH($W53,'from RC Jamboree'!C$10:C$39,0)</f>
        <v>20</v>
      </c>
      <c r="F53" s="60">
        <f>MATCH($W53,'from RC Jamboree'!D$10:D$39,0)</f>
        <v>22</v>
      </c>
      <c r="G53" s="60">
        <f>MATCH($W53,'from RC Jamboree'!E$10:E$39,0)</f>
        <v>21</v>
      </c>
      <c r="H53" s="60">
        <f>MATCH($W53,'from RC Jamboree'!F$10:F$39,0)</f>
        <v>20</v>
      </c>
      <c r="I53" s="60">
        <v>2</v>
      </c>
      <c r="J53" s="60"/>
      <c r="K53" s="60"/>
      <c r="L53" s="60"/>
      <c r="M53" s="60"/>
      <c r="N53" s="60"/>
      <c r="O53" s="60"/>
      <c r="P53" s="60"/>
      <c r="Q53" s="60"/>
      <c r="R53" s="60"/>
      <c r="S53" s="60"/>
      <c r="T53" s="60"/>
      <c r="U53" s="60"/>
      <c r="V53" t="str">
        <f t="shared" si="1"/>
        <v>Plan B</v>
      </c>
      <c r="W53">
        <v>20</v>
      </c>
    </row>
    <row r="54" spans="1:23" ht="39" thickBot="1">
      <c r="A54" s="101">
        <v>352</v>
      </c>
      <c r="B54" s="118" t="s">
        <v>169</v>
      </c>
      <c r="C54" s="150" t="s">
        <v>170</v>
      </c>
      <c r="D54" s="60">
        <f>MATCH($W54,'from RC Jamboree'!B$10:B$39,0)</f>
        <v>2</v>
      </c>
      <c r="E54" s="60">
        <f>MATCH($W54,'from RC Jamboree'!C$10:C$39,0)</f>
        <v>13</v>
      </c>
      <c r="F54" s="60">
        <f>MATCH($W54,'from RC Jamboree'!D$10:D$39,0)</f>
        <v>1</v>
      </c>
      <c r="G54" s="60">
        <f>MATCH($W54,'from RC Jamboree'!E$10:E$39,0)</f>
        <v>3</v>
      </c>
      <c r="H54" s="60">
        <f>MATCH($W54,'from RC Jamboree'!F$10:F$39,0)</f>
        <v>1</v>
      </c>
      <c r="I54" s="60">
        <v>2</v>
      </c>
      <c r="J54" s="60"/>
      <c r="K54" s="60"/>
      <c r="L54" s="60"/>
      <c r="M54" s="60"/>
      <c r="N54" s="60"/>
      <c r="O54" s="60"/>
      <c r="P54" s="60"/>
      <c r="Q54" s="60"/>
      <c r="R54" s="60"/>
      <c r="S54" s="60"/>
      <c r="T54" s="60"/>
      <c r="U54" s="60"/>
      <c r="V54" t="str">
        <f t="shared" si="1"/>
        <v>USA 352</v>
      </c>
      <c r="W54">
        <v>21</v>
      </c>
    </row>
    <row r="55" spans="1:29" ht="39" thickBot="1">
      <c r="A55" s="87">
        <v>381</v>
      </c>
      <c r="B55" s="79" t="s">
        <v>171</v>
      </c>
      <c r="C55" s="148" t="s">
        <v>172</v>
      </c>
      <c r="D55" s="60">
        <f>MATCH($W55,'from RC Jamboree'!B$10:B$39,0)</f>
        <v>19</v>
      </c>
      <c r="E55" s="60">
        <v>27</v>
      </c>
      <c r="F55" s="60">
        <f>MATCH($W55,'from RC Jamboree'!D$10:D$39,0)</f>
        <v>19</v>
      </c>
      <c r="G55" s="60">
        <f>MATCH($W55,'from RC Jamboree'!E$10:E$39,0)</f>
        <v>23</v>
      </c>
      <c r="H55" s="60">
        <f>MATCH($W55,'from RC Jamboree'!F$10:F$39,0)</f>
        <v>17</v>
      </c>
      <c r="I55" s="60">
        <v>2</v>
      </c>
      <c r="J55" s="60"/>
      <c r="K55" s="60"/>
      <c r="L55" s="60"/>
      <c r="M55" s="60"/>
      <c r="N55" s="60"/>
      <c r="O55" s="60"/>
      <c r="P55" s="60"/>
      <c r="Q55" s="60"/>
      <c r="R55" s="60"/>
      <c r="S55" s="60"/>
      <c r="T55" s="60"/>
      <c r="U55" s="60"/>
      <c r="V55" t="str">
        <f t="shared" si="1"/>
        <v>BIGAMY</v>
      </c>
      <c r="W55">
        <v>22</v>
      </c>
      <c r="AB55" t="s">
        <v>79</v>
      </c>
      <c r="AC55" s="39">
        <f>MATCH(Races_Sailed,$D69:$U69,0)</f>
        <v>6</v>
      </c>
    </row>
    <row r="56" spans="1:30" ht="39" thickBot="1">
      <c r="A56" s="87">
        <v>249</v>
      </c>
      <c r="B56" s="79" t="s">
        <v>1</v>
      </c>
      <c r="C56" s="148" t="s">
        <v>173</v>
      </c>
      <c r="D56" s="60">
        <f>MATCH($W56,'from RC Jamboree'!B$10:B$39,0)</f>
        <v>17</v>
      </c>
      <c r="E56" s="60">
        <f>MATCH($W56,'from RC Jamboree'!C$10:C$39,0)</f>
        <v>18</v>
      </c>
      <c r="F56" s="60">
        <f>MATCH($W56,'from RC Jamboree'!D$10:D$39,0)</f>
        <v>27</v>
      </c>
      <c r="G56" s="60">
        <f>MATCH($W56,'from RC Jamboree'!E$10:E$39,0)</f>
        <v>29</v>
      </c>
      <c r="H56" s="60">
        <f>MATCH($W56,'from RC Jamboree'!F$10:F$39,0)</f>
        <v>29</v>
      </c>
      <c r="I56" s="60">
        <v>2</v>
      </c>
      <c r="J56" s="60"/>
      <c r="K56" s="60"/>
      <c r="L56" s="60"/>
      <c r="M56" s="60"/>
      <c r="N56" s="60"/>
      <c r="O56" s="60"/>
      <c r="P56" s="60"/>
      <c r="Q56" s="60"/>
      <c r="R56" s="60"/>
      <c r="S56" s="60"/>
      <c r="T56" s="60"/>
      <c r="U56" s="60"/>
      <c r="V56" t="str">
        <f t="shared" si="1"/>
        <v>Dolce</v>
      </c>
      <c r="W56">
        <v>23</v>
      </c>
      <c r="AB56" t="s">
        <v>80</v>
      </c>
      <c r="AC56" s="39">
        <f>MATCH(Races_Sailed-1,$D69:$U69,0)</f>
        <v>5</v>
      </c>
      <c r="AD56" s="39"/>
    </row>
    <row r="57" spans="1:29" ht="39" thickBot="1">
      <c r="A57" s="87">
        <v>16</v>
      </c>
      <c r="B57" s="79" t="s">
        <v>12</v>
      </c>
      <c r="C57" s="148" t="s">
        <v>174</v>
      </c>
      <c r="D57" s="60">
        <f>MATCH($W57,'from RC Jamboree'!B$10:B$39,0)</f>
        <v>23</v>
      </c>
      <c r="E57" s="60">
        <f>MATCH($W57,'from RC Jamboree'!C$10:C$39,0)</f>
        <v>14</v>
      </c>
      <c r="F57" s="60">
        <f>MATCH($W57,'from RC Jamboree'!D$10:D$39,0)</f>
        <v>24</v>
      </c>
      <c r="G57" s="60">
        <f>MATCH($W57,'from RC Jamboree'!E$10:E$39,0)</f>
        <v>4</v>
      </c>
      <c r="H57" s="60">
        <f>MATCH($W57,'from RC Jamboree'!F$10:F$39,0)</f>
        <v>10</v>
      </c>
      <c r="I57" s="60">
        <v>2</v>
      </c>
      <c r="J57" s="60"/>
      <c r="K57" s="60"/>
      <c r="L57" s="60"/>
      <c r="M57" s="60"/>
      <c r="N57" s="60"/>
      <c r="O57" s="60"/>
      <c r="P57" s="60"/>
      <c r="Q57" s="60"/>
      <c r="R57" s="60"/>
      <c r="S57" s="60"/>
      <c r="T57" s="60"/>
      <c r="U57" s="60"/>
      <c r="V57" t="str">
        <f t="shared" si="1"/>
        <v>Shamrock IV</v>
      </c>
      <c r="W57">
        <v>24</v>
      </c>
      <c r="AB57" t="s">
        <v>81</v>
      </c>
      <c r="AC57" s="58">
        <f>COUNT($W$72:$W$104)</f>
        <v>29</v>
      </c>
    </row>
    <row r="58" spans="1:29" ht="39" thickBot="1">
      <c r="A58" s="108">
        <v>31</v>
      </c>
      <c r="B58" s="116" t="s">
        <v>175</v>
      </c>
      <c r="C58" s="149" t="s">
        <v>176</v>
      </c>
      <c r="D58" s="60">
        <f>MATCH($W58,'from RC Jamboree'!B$10:B$39,0)</f>
        <v>3</v>
      </c>
      <c r="E58" s="60" t="s">
        <v>198</v>
      </c>
      <c r="F58" s="60">
        <f>MATCH($W58,'from RC Jamboree'!D$10:D$39,0)</f>
        <v>4</v>
      </c>
      <c r="G58" s="60">
        <f>MATCH($W58,'from RC Jamboree'!E$10:E$39,0)</f>
        <v>7</v>
      </c>
      <c r="H58" s="60">
        <f>MATCH($W58,'from RC Jamboree'!F$10:F$39,0)</f>
        <v>13</v>
      </c>
      <c r="I58" s="60">
        <v>2</v>
      </c>
      <c r="J58" s="60"/>
      <c r="K58" s="60"/>
      <c r="L58" s="60"/>
      <c r="M58" s="60"/>
      <c r="N58" s="60"/>
      <c r="O58" s="60"/>
      <c r="P58" s="60"/>
      <c r="Q58" s="60"/>
      <c r="R58" s="60"/>
      <c r="S58" s="60"/>
      <c r="T58" s="60"/>
      <c r="U58" s="60"/>
      <c r="V58" t="str">
        <f t="shared" si="1"/>
        <v>Valiente</v>
      </c>
      <c r="W58">
        <v>25</v>
      </c>
      <c r="AC58" s="58"/>
    </row>
    <row r="59" spans="1:29" ht="39" thickBot="1">
      <c r="A59" s="108">
        <v>679</v>
      </c>
      <c r="B59" s="116" t="s">
        <v>177</v>
      </c>
      <c r="C59" s="149" t="s">
        <v>178</v>
      </c>
      <c r="D59" s="60">
        <f>MATCH($W59,'from RC Jamboree'!B$10:B$39,0)</f>
        <v>6</v>
      </c>
      <c r="E59" s="60">
        <f>MATCH($W59,'from RC Jamboree'!C$10:C$39,0)</f>
        <v>22</v>
      </c>
      <c r="F59" s="60">
        <f>MATCH($W59,'from RC Jamboree'!D$10:D$39,0)</f>
        <v>25</v>
      </c>
      <c r="G59" s="60">
        <f>MATCH($W59,'from RC Jamboree'!E$10:E$39,0)</f>
        <v>14</v>
      </c>
      <c r="H59" s="60">
        <f>MATCH($W59,'from RC Jamboree'!F$10:F$39,0)</f>
        <v>24</v>
      </c>
      <c r="I59" s="60">
        <v>2</v>
      </c>
      <c r="J59" s="60"/>
      <c r="K59" s="60"/>
      <c r="L59" s="60"/>
      <c r="M59" s="60"/>
      <c r="N59" s="60"/>
      <c r="O59" s="60"/>
      <c r="P59" s="60"/>
      <c r="Q59" s="60"/>
      <c r="R59" s="60"/>
      <c r="S59" s="60"/>
      <c r="T59" s="60"/>
      <c r="U59" s="60"/>
      <c r="V59" t="str">
        <f t="shared" si="1"/>
        <v>Misty Two Six</v>
      </c>
      <c r="W59">
        <v>26</v>
      </c>
      <c r="AC59" s="58"/>
    </row>
    <row r="60" spans="1:29" ht="39" thickBot="1">
      <c r="A60" s="108">
        <v>484</v>
      </c>
      <c r="B60" s="116" t="s">
        <v>14</v>
      </c>
      <c r="C60" s="149" t="s">
        <v>179</v>
      </c>
      <c r="D60" s="60">
        <f>MATCH($W60,'from RC Jamboree'!B$10:B$39,0)</f>
        <v>28</v>
      </c>
      <c r="E60" s="60">
        <f>MATCH($W60,'from RC Jamboree'!C$10:C$39,0)</f>
        <v>24</v>
      </c>
      <c r="F60" s="60">
        <f>MATCH($W60,'from RC Jamboree'!D$10:D$39,0)</f>
        <v>26</v>
      </c>
      <c r="G60" s="60">
        <f>MATCH($W60,'from RC Jamboree'!E$10:E$39,0)</f>
        <v>16</v>
      </c>
      <c r="H60" s="60">
        <f>MATCH($W60,'from RC Jamboree'!F$10:F$39,0)</f>
        <v>19</v>
      </c>
      <c r="I60" s="60">
        <v>2</v>
      </c>
      <c r="J60" s="60"/>
      <c r="K60" s="60"/>
      <c r="L60" s="60"/>
      <c r="M60" s="60"/>
      <c r="N60" s="60"/>
      <c r="O60" s="60"/>
      <c r="P60" s="60"/>
      <c r="Q60" s="60"/>
      <c r="R60" s="60"/>
      <c r="S60" s="60"/>
      <c r="T60" s="60"/>
      <c r="U60" s="60"/>
      <c r="V60" t="str">
        <f t="shared" si="1"/>
        <v>Jolly Mon</v>
      </c>
      <c r="W60">
        <v>27</v>
      </c>
      <c r="AC60" s="58"/>
    </row>
    <row r="61" spans="1:29" ht="39" thickBot="1">
      <c r="A61" s="108">
        <v>97</v>
      </c>
      <c r="B61" s="116" t="s">
        <v>2</v>
      </c>
      <c r="C61" s="149" t="s">
        <v>180</v>
      </c>
      <c r="D61" s="60">
        <f>MATCH($W61,'from RC Jamboree'!B$10:B$39,0)</f>
        <v>22</v>
      </c>
      <c r="E61" s="60">
        <f>MATCH($W61,'from RC Jamboree'!C$10:C$39,0)</f>
        <v>26</v>
      </c>
      <c r="F61" s="60">
        <f>MATCH($W61,'from RC Jamboree'!D$10:D$39,0)</f>
        <v>20</v>
      </c>
      <c r="G61" s="60">
        <f>MATCH($W61,'from RC Jamboree'!E$10:E$39,0)</f>
        <v>20</v>
      </c>
      <c r="H61" s="60">
        <f>MATCH($W61,'from RC Jamboree'!F$10:F$39,0)</f>
        <v>28</v>
      </c>
      <c r="I61" s="60">
        <v>2</v>
      </c>
      <c r="J61" s="60"/>
      <c r="K61" s="60"/>
      <c r="L61" s="60"/>
      <c r="M61" s="60"/>
      <c r="N61" s="60"/>
      <c r="O61" s="60"/>
      <c r="P61" s="60"/>
      <c r="Q61" s="60"/>
      <c r="R61" s="60"/>
      <c r="S61" s="60"/>
      <c r="T61" s="60"/>
      <c r="U61" s="60"/>
      <c r="V61" t="str">
        <f t="shared" si="1"/>
        <v>Schatz</v>
      </c>
      <c r="W61">
        <v>28</v>
      </c>
      <c r="AC61" s="58"/>
    </row>
    <row r="62" spans="1:29" ht="39" thickBot="1">
      <c r="A62" s="108">
        <v>82</v>
      </c>
      <c r="B62" s="116" t="s">
        <v>92</v>
      </c>
      <c r="C62" s="149" t="s">
        <v>181</v>
      </c>
      <c r="D62" s="60">
        <f>MATCH($W62,'from RC Jamboree'!B$10:B$39,0)</f>
        <v>4</v>
      </c>
      <c r="E62" s="60">
        <f>MATCH($W62,'from RC Jamboree'!C$10:C$39,0)</f>
        <v>12</v>
      </c>
      <c r="F62" s="60">
        <f>MATCH($W62,'from RC Jamboree'!D$10:D$39,0)</f>
        <v>18</v>
      </c>
      <c r="G62" s="60">
        <f>MATCH($W62,'from RC Jamboree'!E$10:E$39,0)</f>
        <v>15</v>
      </c>
      <c r="H62" s="60">
        <f>MATCH($W62,'from RC Jamboree'!F$10:F$39,0)</f>
        <v>21</v>
      </c>
      <c r="I62" s="60">
        <v>2</v>
      </c>
      <c r="J62" s="60"/>
      <c r="K62" s="60"/>
      <c r="L62" s="60"/>
      <c r="M62" s="60"/>
      <c r="N62" s="60"/>
      <c r="O62" s="60"/>
      <c r="P62" s="60"/>
      <c r="Q62" s="60"/>
      <c r="R62" s="60"/>
      <c r="S62" s="60"/>
      <c r="T62" s="60"/>
      <c r="U62" s="60"/>
      <c r="V62" t="str">
        <f t="shared" si="1"/>
        <v>Blues Power</v>
      </c>
      <c r="W62">
        <v>29</v>
      </c>
      <c r="AC62" s="58"/>
    </row>
    <row r="63" spans="1:29" ht="13.5" thickBot="1">
      <c r="A63" s="108"/>
      <c r="B63" s="116"/>
      <c r="C63" s="149"/>
      <c r="D63" s="60"/>
      <c r="E63" s="60"/>
      <c r="F63" s="60"/>
      <c r="G63" s="60"/>
      <c r="H63" s="60"/>
      <c r="I63" s="60"/>
      <c r="J63" s="60"/>
      <c r="K63" s="60"/>
      <c r="L63" s="60"/>
      <c r="M63" s="60"/>
      <c r="N63" s="60"/>
      <c r="O63" s="60"/>
      <c r="P63" s="60"/>
      <c r="Q63" s="60"/>
      <c r="R63" s="60"/>
      <c r="S63" s="60"/>
      <c r="T63" s="60"/>
      <c r="U63" s="60"/>
      <c r="V63">
        <f t="shared" si="1"/>
      </c>
      <c r="W63">
        <v>30</v>
      </c>
      <c r="AC63" s="58"/>
    </row>
    <row r="64" spans="1:29" ht="13.5" thickBot="1">
      <c r="A64" s="108"/>
      <c r="B64" s="116"/>
      <c r="C64" s="149"/>
      <c r="D64" s="60"/>
      <c r="E64" s="60"/>
      <c r="F64" s="60"/>
      <c r="G64" s="60"/>
      <c r="H64" s="60"/>
      <c r="I64" s="60"/>
      <c r="J64" s="60"/>
      <c r="K64" s="60"/>
      <c r="L64" s="60"/>
      <c r="M64" s="60"/>
      <c r="N64" s="60"/>
      <c r="O64" s="60"/>
      <c r="P64" s="60"/>
      <c r="Q64" s="60"/>
      <c r="R64" s="60"/>
      <c r="S64" s="60"/>
      <c r="T64" s="60"/>
      <c r="U64" s="60"/>
      <c r="V64">
        <f t="shared" si="1"/>
      </c>
      <c r="W64">
        <v>31</v>
      </c>
      <c r="AC64" s="58"/>
    </row>
    <row r="65" spans="1:29" ht="13.5" thickBot="1">
      <c r="A65" s="108"/>
      <c r="B65" s="116"/>
      <c r="C65" s="149"/>
      <c r="D65" s="60"/>
      <c r="E65" s="60"/>
      <c r="F65" s="60"/>
      <c r="G65" s="60"/>
      <c r="H65" s="60"/>
      <c r="I65" s="60"/>
      <c r="J65" s="60"/>
      <c r="K65" s="60"/>
      <c r="L65" s="60"/>
      <c r="M65" s="60"/>
      <c r="N65" s="60"/>
      <c r="O65" s="60"/>
      <c r="P65" s="60"/>
      <c r="Q65" s="60"/>
      <c r="R65" s="60"/>
      <c r="S65" s="60"/>
      <c r="T65" s="60"/>
      <c r="U65" s="60"/>
      <c r="V65">
        <f t="shared" si="1"/>
      </c>
      <c r="W65">
        <v>32</v>
      </c>
      <c r="AC65" s="58"/>
    </row>
    <row r="66" spans="1:23" ht="13.5" thickBot="1">
      <c r="A66" s="88"/>
      <c r="B66" s="89"/>
      <c r="C66" s="144"/>
      <c r="D66" s="60"/>
      <c r="E66" s="60"/>
      <c r="F66" s="60"/>
      <c r="G66" s="60"/>
      <c r="H66" s="60"/>
      <c r="I66" s="60"/>
      <c r="J66" s="60"/>
      <c r="K66" s="60"/>
      <c r="L66" s="60"/>
      <c r="M66" s="60"/>
      <c r="N66" s="60"/>
      <c r="O66" s="60"/>
      <c r="P66" s="60"/>
      <c r="Q66" s="60"/>
      <c r="R66" s="60"/>
      <c r="S66" s="60"/>
      <c r="T66" s="60"/>
      <c r="U66" s="60"/>
      <c r="V66">
        <f>IF(B66=0,"",B66)</f>
      </c>
      <c r="W66">
        <f>IF(B66=0,"",B66)</f>
      </c>
    </row>
    <row r="67" spans="2:23" ht="12.75">
      <c r="B67" s="8" t="s">
        <v>29</v>
      </c>
      <c r="S67" s="1"/>
      <c r="T67" s="1"/>
      <c r="U67" s="1"/>
      <c r="V67" s="1"/>
      <c r="W67" s="2"/>
    </row>
    <row r="68" spans="3:49" ht="12.75">
      <c r="C68" s="8" t="s">
        <v>82</v>
      </c>
      <c r="D68" s="5">
        <f aca="true" t="shared" si="2" ref="D68:U68">COUNTA(D34:D66)-IF(Series_Scoring="Appendix A",0,COUNTIF(D34:D66,"dnc"))</f>
        <v>29</v>
      </c>
      <c r="E68" s="5">
        <f t="shared" si="2"/>
        <v>29</v>
      </c>
      <c r="F68" s="5">
        <f t="shared" si="2"/>
        <v>29</v>
      </c>
      <c r="G68" s="5">
        <f t="shared" si="2"/>
        <v>29</v>
      </c>
      <c r="H68" s="5">
        <f t="shared" si="2"/>
        <v>29</v>
      </c>
      <c r="I68" s="5">
        <f t="shared" si="2"/>
        <v>29</v>
      </c>
      <c r="J68" s="5">
        <f t="shared" si="2"/>
        <v>0</v>
      </c>
      <c r="K68" s="5">
        <f t="shared" si="2"/>
        <v>0</v>
      </c>
      <c r="L68" s="5">
        <f t="shared" si="2"/>
        <v>0</v>
      </c>
      <c r="M68" s="5">
        <f t="shared" si="2"/>
        <v>0</v>
      </c>
      <c r="N68" s="5">
        <f t="shared" si="2"/>
        <v>0</v>
      </c>
      <c r="O68" s="5">
        <f t="shared" si="2"/>
        <v>0</v>
      </c>
      <c r="P68" s="5">
        <f t="shared" si="2"/>
        <v>0</v>
      </c>
      <c r="Q68" s="5">
        <f t="shared" si="2"/>
        <v>0</v>
      </c>
      <c r="R68" s="5">
        <f t="shared" si="2"/>
        <v>0</v>
      </c>
      <c r="S68" s="5">
        <f t="shared" si="2"/>
        <v>0</v>
      </c>
      <c r="T68" s="5">
        <f t="shared" si="2"/>
        <v>0</v>
      </c>
      <c r="U68" s="5">
        <f t="shared" si="2"/>
        <v>0</v>
      </c>
      <c r="V68" s="1"/>
      <c r="W68" s="1"/>
      <c r="X68" s="1"/>
      <c r="Y68" s="1"/>
      <c r="Z68" s="1"/>
      <c r="AA68" s="1"/>
      <c r="AD68" s="29"/>
      <c r="AE68" s="32" t="s">
        <v>64</v>
      </c>
      <c r="AF68" s="33"/>
      <c r="AG68" s="33"/>
      <c r="AH68" s="33"/>
      <c r="AI68" s="33"/>
      <c r="AJ68" s="33"/>
      <c r="AK68" s="33"/>
      <c r="AL68" s="33"/>
      <c r="AM68" s="33"/>
      <c r="AN68" s="33"/>
      <c r="AO68" s="33"/>
      <c r="AP68" s="34"/>
      <c r="AQ68" s="29" t="s">
        <v>63</v>
      </c>
      <c r="AR68" s="29" t="s">
        <v>72</v>
      </c>
      <c r="AS68" s="29" t="s">
        <v>72</v>
      </c>
      <c r="AT68" s="29" t="s">
        <v>69</v>
      </c>
      <c r="AU68" s="29" t="s">
        <v>71</v>
      </c>
      <c r="AV68" s="29" t="s">
        <v>74</v>
      </c>
      <c r="AW68" s="42" t="s">
        <v>73</v>
      </c>
    </row>
    <row r="69" spans="2:49" ht="12.75">
      <c r="B69" s="38"/>
      <c r="C69" s="38" t="s">
        <v>68</v>
      </c>
      <c r="D69" s="58">
        <f>IF(D68&gt;3,1,"")</f>
        <v>1</v>
      </c>
      <c r="E69" s="58">
        <f>IF(E68&gt;3,COUNT($D69:D69)+1,"")</f>
        <v>2</v>
      </c>
      <c r="F69" s="58">
        <f>IF(F68&gt;3,COUNT($D69:E69)+1,"")</f>
        <v>3</v>
      </c>
      <c r="G69" s="58">
        <f>IF(G68&gt;3,COUNT($D69:F69)+1,"")</f>
        <v>4</v>
      </c>
      <c r="H69" s="58">
        <f>IF(H68&gt;3,COUNT($D69:G69)+1,"")</f>
        <v>5</v>
      </c>
      <c r="I69" s="58">
        <f>IF(I68&gt;3,COUNT($D69:H69)+1,"")</f>
        <v>6</v>
      </c>
      <c r="J69" s="58">
        <f>IF(J68&gt;3,COUNT($D69:I69)+1,"")</f>
      </c>
      <c r="K69" s="58">
        <f>IF(K68&gt;3,COUNT($D69:J69)+1,"")</f>
      </c>
      <c r="L69" s="58">
        <f>IF(L68&gt;3,COUNT($D69:K69)+1,"")</f>
      </c>
      <c r="M69" s="58">
        <f>IF(M68&gt;3,COUNT($D69:L69)+1,"")</f>
      </c>
      <c r="N69" s="58">
        <f>IF(N68&gt;3,COUNT($D69:M69)+1,"")</f>
      </c>
      <c r="O69" s="58">
        <f>IF(O68&gt;3,COUNT($D69:N69)+1,"")</f>
      </c>
      <c r="P69" s="58">
        <f>IF(P68&gt;3,COUNT($D69:O69)+1,"")</f>
      </c>
      <c r="Q69" s="58">
        <f>IF(Q68&gt;3,COUNT($D69:P69)+1,"")</f>
      </c>
      <c r="R69" s="58">
        <f>IF(R68&gt;3,COUNT($D69:Q69)+1,"")</f>
      </c>
      <c r="S69" s="58">
        <f>IF(S68&gt;3,COUNT($D69:R69)+1,"")</f>
      </c>
      <c r="T69" s="58">
        <f>IF(T68&gt;3,COUNT($D69:S69)+1,"")</f>
      </c>
      <c r="U69" s="58">
        <f>IF(U68&gt;3,COUNT($D69:T69)+1,"")</f>
      </c>
      <c r="V69" s="1"/>
      <c r="W69" s="1"/>
      <c r="X69" s="1"/>
      <c r="Y69" s="1"/>
      <c r="Z69" s="1"/>
      <c r="AA69" s="1"/>
      <c r="AD69" s="30"/>
      <c r="AE69" s="18"/>
      <c r="AF69" s="19"/>
      <c r="AG69" s="19"/>
      <c r="AH69" s="19"/>
      <c r="AI69" s="19"/>
      <c r="AJ69" s="19"/>
      <c r="AK69" s="19"/>
      <c r="AL69" s="19"/>
      <c r="AM69" s="19"/>
      <c r="AN69" s="19"/>
      <c r="AO69" s="19"/>
      <c r="AP69" s="19"/>
      <c r="AQ69" s="30"/>
      <c r="AR69" s="30"/>
      <c r="AS69" s="30"/>
      <c r="AT69" s="30"/>
      <c r="AU69" s="30"/>
      <c r="AV69" s="30"/>
      <c r="AW69" s="41"/>
    </row>
    <row r="70" spans="2:49" ht="24.75" customHeight="1">
      <c r="B70" s="121" t="s">
        <v>85</v>
      </c>
      <c r="C70" s="4"/>
      <c r="D70" s="3"/>
      <c r="E70" s="3"/>
      <c r="F70" s="3"/>
      <c r="G70" s="3"/>
      <c r="H70" s="3"/>
      <c r="I70" s="3"/>
      <c r="J70" s="3"/>
      <c r="K70" s="3"/>
      <c r="L70" s="3"/>
      <c r="M70" s="3"/>
      <c r="N70" s="3"/>
      <c r="O70" s="3"/>
      <c r="P70" s="6"/>
      <c r="Q70" s="6"/>
      <c r="R70" s="6"/>
      <c r="S70" s="6"/>
      <c r="T70" s="6"/>
      <c r="U70" s="6"/>
      <c r="V70" s="1"/>
      <c r="W70" s="1" t="s">
        <v>60</v>
      </c>
      <c r="X70" s="1" t="s">
        <v>6</v>
      </c>
      <c r="Y70" s="1" t="s">
        <v>9</v>
      </c>
      <c r="Z70" s="1" t="s">
        <v>7</v>
      </c>
      <c r="AA70" s="1"/>
      <c r="AD70" s="30" t="s">
        <v>83</v>
      </c>
      <c r="AE70" s="18" t="s">
        <v>61</v>
      </c>
      <c r="AF70" s="19"/>
      <c r="AG70" s="19"/>
      <c r="AH70" s="19"/>
      <c r="AI70" s="19"/>
      <c r="AJ70" s="20"/>
      <c r="AK70" s="18" t="s">
        <v>62</v>
      </c>
      <c r="AL70" s="19"/>
      <c r="AM70" s="19"/>
      <c r="AN70" s="19"/>
      <c r="AO70" s="19"/>
      <c r="AP70" s="19"/>
      <c r="AQ70" s="30" t="s">
        <v>50</v>
      </c>
      <c r="AR70" s="30" t="s">
        <v>65</v>
      </c>
      <c r="AS70" s="30" t="s">
        <v>65</v>
      </c>
      <c r="AT70" s="30" t="s">
        <v>70</v>
      </c>
      <c r="AU70" s="30" t="s">
        <v>69</v>
      </c>
      <c r="AV70" s="30" t="s">
        <v>75</v>
      </c>
      <c r="AW70" s="41" t="s">
        <v>65</v>
      </c>
    </row>
    <row r="71" spans="1:49" s="15" customFormat="1" ht="12.75">
      <c r="A71" s="17" t="s">
        <v>77</v>
      </c>
      <c r="B71" s="15" t="s">
        <v>76</v>
      </c>
      <c r="C71" s="15" t="s">
        <v>78</v>
      </c>
      <c r="D71" s="16">
        <f aca="true" t="shared" si="3" ref="D71:U71">D33</f>
        <v>38969</v>
      </c>
      <c r="E71" s="16">
        <f t="shared" si="3"/>
        <v>38969</v>
      </c>
      <c r="F71" s="16">
        <f t="shared" si="3"/>
        <v>38969</v>
      </c>
      <c r="G71" s="16">
        <f t="shared" si="3"/>
        <v>38970</v>
      </c>
      <c r="H71" s="16">
        <f t="shared" si="3"/>
        <v>38970</v>
      </c>
      <c r="I71" s="16">
        <f t="shared" si="3"/>
        <v>38970</v>
      </c>
      <c r="J71" s="16">
        <f t="shared" si="3"/>
      </c>
      <c r="K71" s="16">
        <f t="shared" si="3"/>
      </c>
      <c r="L71" s="16">
        <f t="shared" si="3"/>
      </c>
      <c r="M71" s="16">
        <f t="shared" si="3"/>
      </c>
      <c r="N71" s="16">
        <f t="shared" si="3"/>
      </c>
      <c r="O71" s="16">
        <f t="shared" si="3"/>
      </c>
      <c r="P71" s="16">
        <f t="shared" si="3"/>
      </c>
      <c r="Q71" s="16">
        <f t="shared" si="3"/>
      </c>
      <c r="R71" s="16">
        <f t="shared" si="3"/>
      </c>
      <c r="S71" s="16">
        <f t="shared" si="3"/>
      </c>
      <c r="T71" s="16">
        <f t="shared" si="3"/>
      </c>
      <c r="U71" s="16">
        <f t="shared" si="3"/>
      </c>
      <c r="V71" s="17" t="s">
        <v>8</v>
      </c>
      <c r="W71" s="17" t="s">
        <v>5</v>
      </c>
      <c r="X71" s="17" t="s">
        <v>51</v>
      </c>
      <c r="Y71" s="17" t="s">
        <v>10</v>
      </c>
      <c r="Z71" s="17" t="s">
        <v>8</v>
      </c>
      <c r="AA71" s="17" t="s">
        <v>17</v>
      </c>
      <c r="AB71" s="15" t="s">
        <v>76</v>
      </c>
      <c r="AD71" s="31" t="s">
        <v>84</v>
      </c>
      <c r="AE71" s="21" t="s">
        <v>52</v>
      </c>
      <c r="AF71" s="15" t="s">
        <v>53</v>
      </c>
      <c r="AG71" s="15" t="s">
        <v>54</v>
      </c>
      <c r="AH71" s="15" t="s">
        <v>55</v>
      </c>
      <c r="AI71" s="15" t="s">
        <v>56</v>
      </c>
      <c r="AJ71" s="22" t="s">
        <v>57</v>
      </c>
      <c r="AK71" s="21" t="s">
        <v>52</v>
      </c>
      <c r="AL71" s="15" t="s">
        <v>53</v>
      </c>
      <c r="AM71" s="15" t="s">
        <v>54</v>
      </c>
      <c r="AN71" s="15" t="s">
        <v>55</v>
      </c>
      <c r="AO71" s="15" t="s">
        <v>56</v>
      </c>
      <c r="AP71" s="15" t="s">
        <v>57</v>
      </c>
      <c r="AQ71" s="31" t="s">
        <v>58</v>
      </c>
      <c r="AR71" s="31" t="s">
        <v>66</v>
      </c>
      <c r="AS71" s="31" t="s">
        <v>67</v>
      </c>
      <c r="AT71" s="31" t="s">
        <v>5</v>
      </c>
      <c r="AU71" s="31" t="s">
        <v>5</v>
      </c>
      <c r="AV71" s="31" t="s">
        <v>71</v>
      </c>
      <c r="AW71" s="31" t="s">
        <v>67</v>
      </c>
    </row>
    <row r="72" spans="1:49" ht="12.75">
      <c r="A72" s="49">
        <f aca="true" t="shared" si="4" ref="A72:A104">IF($A34=0,"",$A34)</f>
        <v>485</v>
      </c>
      <c r="B72" s="50" t="str">
        <f aca="true" t="shared" si="5" ref="B72:B104">IF($B34=0,"",$B34)</f>
        <v>Argo III</v>
      </c>
      <c r="C72" s="50" t="str">
        <f aca="true" t="shared" si="6" ref="C72:C104">IF($C34=0,"",$C34)</f>
        <v>Casey Nickerson&lt;br&gt;Gilford, NH</v>
      </c>
      <c r="D72" s="47">
        <f aca="true" t="shared" si="7" ref="D72:F100">IF(OR(D34="dnf",D34="dsq",D34="ocs",D34="raf"),D$68+1,IF(D34="dnc",IF($AQ72=1,"bye",D$68+1),D34))</f>
        <v>15</v>
      </c>
      <c r="E72" s="47">
        <f t="shared" si="7"/>
        <v>15</v>
      </c>
      <c r="F72" s="47">
        <f t="shared" si="7"/>
        <v>9</v>
      </c>
      <c r="G72" s="47">
        <f aca="true" t="shared" si="8" ref="G72:I100">IF(OR(G34="dnf",G34="dsq",G34="ocs",G34="raf"),G$68+1,IF(G34="dnc",IF($AQ72=2,"bye",G$68+1),G34))</f>
        <v>10</v>
      </c>
      <c r="H72" s="47">
        <f t="shared" si="8"/>
        <v>26</v>
      </c>
      <c r="I72" s="47">
        <f t="shared" si="8"/>
        <v>2</v>
      </c>
      <c r="J72" s="47">
        <f aca="true" t="shared" si="9" ref="J72:L100">IF(OR(J34="dnf",J34="dsq",J34="ocs",J34="raf"),J$68+1,IF(J34="dnc",IF($AQ72=3,"bye",J$68+1),J34))</f>
        <v>0</v>
      </c>
      <c r="K72" s="47">
        <f t="shared" si="9"/>
        <v>0</v>
      </c>
      <c r="L72" s="47">
        <f t="shared" si="9"/>
        <v>0</v>
      </c>
      <c r="M72" s="47">
        <f aca="true" t="shared" si="10" ref="M72:O100">IF(OR(M34="dnf",M34="dsq",M34="ocs",M34="raf"),M$68+1,IF(M34="dnc",IF($AQ72=4,"bye",M$68+1),M34))</f>
        <v>0</v>
      </c>
      <c r="N72" s="47">
        <f t="shared" si="10"/>
        <v>0</v>
      </c>
      <c r="O72" s="47">
        <f t="shared" si="10"/>
        <v>0</v>
      </c>
      <c r="P72" s="47">
        <f aca="true" t="shared" si="11" ref="P72:R100">IF(OR(P34="dnf",P34="dsq",P34="ocs",P34="raf"),P$68+1,IF(P34="dnc",IF($AQ72=5,"bye",P$68+1),P34))</f>
        <v>0</v>
      </c>
      <c r="Q72" s="47">
        <f t="shared" si="11"/>
        <v>0</v>
      </c>
      <c r="R72" s="47">
        <f t="shared" si="11"/>
        <v>0</v>
      </c>
      <c r="S72" s="47">
        <f aca="true" t="shared" si="12" ref="S72:U100">IF(OR(S34="dnf",S34="dsq",S34="ocs",S34="raf"),S$68+1,IF(S34="dnc",IF($AQ72=6,"bye",S$68+1),S34))</f>
        <v>0</v>
      </c>
      <c r="T72" s="47">
        <f t="shared" si="12"/>
        <v>0</v>
      </c>
      <c r="U72" s="47">
        <f t="shared" si="12"/>
        <v>0</v>
      </c>
      <c r="V72" s="47">
        <f aca="true" t="shared" si="13" ref="V72:V88">IF(AQ72&gt;0,INDEX(AK72:AP72,AQ72),0)</f>
        <v>0</v>
      </c>
      <c r="W72" s="47">
        <f aca="true" t="shared" si="14" ref="W72:W95">IF(SUM(D72:U72)&gt;0,SUM(D72:U72),"")</f>
        <v>77</v>
      </c>
      <c r="X72" s="47">
        <f aca="true" t="shared" si="15" ref="X72:X95">IF(Throwouts&gt;0,LARGE((D72:U72),1),0)+IF(Throwouts&gt;1,LARGE((D72:U72),2),0)+IF(Throwouts&gt;2,LARGE((D72:U72),2),0)+IF(Throwouts&gt;3,LARGE((D72:U72),3),0)</f>
        <v>26</v>
      </c>
      <c r="Y72" s="47">
        <f aca="true" t="shared" si="16" ref="Y72:Y95">IF(W72="",0,W72-X72)</f>
        <v>51</v>
      </c>
      <c r="Z72" s="48">
        <f aca="true" t="shared" si="17" ref="Z72:Z95">IF(W72="",0,Y72*(Races_Sailed-Throwouts)/(Races_Sailed-Throwouts-V72)+(AS72*0.001)+(AW72*0.00001))</f>
        <v>51.01834</v>
      </c>
      <c r="AA72" s="49">
        <f aca="true" t="shared" si="18" ref="AA72:AA104">IF(RANK(Z72,Z$72:Z$104,1)=1,"",RANK(Z72,Z$72:Z$104,1)-ROWS(A$72:A$104)+ScoredBoats)</f>
        <v>14</v>
      </c>
      <c r="AB72" s="50" t="str">
        <f aca="true" t="shared" si="19" ref="AB72:AB104">IF($B34=0,"",$B34)</f>
        <v>Argo III</v>
      </c>
      <c r="AC72" s="85"/>
      <c r="AD72" s="37">
        <f aca="true" t="shared" si="20" ref="AD72:AD104">IF(AA109="",0,MATCH(AA109,AA$72:AA$104,0))</f>
        <v>19</v>
      </c>
      <c r="AE72" s="23">
        <f aca="true" t="shared" si="21" ref="AE72:AE104">IF($D34="dnc",$D$68+1,0)+IF($E34="dnc",$E$68+1,0)+IF($F34="dnc",$F$68+1,0)</f>
        <v>0</v>
      </c>
      <c r="AF72" s="24">
        <f aca="true" t="shared" si="22" ref="AF72:AF104">IF($G34="dnc",$G$68+1,0)+IF($H34="dnc",$H$68+1,0)+IF($I34="dnc",$I$68+1,0)</f>
        <v>0</v>
      </c>
      <c r="AG72" s="24">
        <f aca="true" t="shared" si="23" ref="AG72:AG104">IF($J34="dnc",$J$68+1,0)+IF($K34="dnc",$K$68+1,0)+IF($L34="dnc",$L$68+1,0)</f>
        <v>0</v>
      </c>
      <c r="AH72" s="24">
        <f aca="true" t="shared" si="24" ref="AH72:AH104">IF($M34="dnc",$M$68+1,0)+IF($N34="dnc",$N$68+1,0)+IF($O34="dnc",$O$68+1,0)</f>
        <v>0</v>
      </c>
      <c r="AI72" s="24">
        <f aca="true" t="shared" si="25" ref="AI72:AI104">IF($P34="dnc",$P$68+1,0)+IF($Q34="dnc",$Q$68+1,0)+IF($R34="dnc",$R$68+1,0)</f>
        <v>0</v>
      </c>
      <c r="AJ72" s="25">
        <f aca="true" t="shared" si="26" ref="AJ72:AJ104">IF($S34="dnc",$S$68+1,0)+IF($T34="dnc",$T$68+1,0)+IF($U34="dnc",$U$68+1,0)</f>
        <v>0</v>
      </c>
      <c r="AK72" s="23">
        <f aca="true" t="shared" si="27" ref="AK72:AK95">COUNTIF(D34:F34,"dnc")</f>
        <v>0</v>
      </c>
      <c r="AL72" s="24">
        <f aca="true" t="shared" si="28" ref="AL72:AL95">COUNTIF(G34:I34,"dnc")</f>
        <v>0</v>
      </c>
      <c r="AM72" s="24">
        <f aca="true" t="shared" si="29" ref="AM72:AM95">COUNTIF(J34:L34,"dnc")</f>
        <v>0</v>
      </c>
      <c r="AN72" s="24">
        <f aca="true" t="shared" si="30" ref="AN72:AN95">COUNTIF(M34:O34,"dnc")</f>
        <v>0</v>
      </c>
      <c r="AO72" s="24">
        <f aca="true" t="shared" si="31" ref="AO72:AO95">COUNTIF(P34:R34,"dnc")</f>
        <v>0</v>
      </c>
      <c r="AP72" s="24">
        <f aca="true" t="shared" si="32" ref="AP72:AP95">COUNTIF(S34:U34,"dnc")</f>
        <v>0</v>
      </c>
      <c r="AQ72" s="35">
        <f aca="true" t="shared" si="33" ref="AQ72:AQ104">IF(Allow_Byes,IF(SUM(AE72:AJ72)&gt;0,MATCH(MAX(AE72:AJ72),AE72:AJ72,0),0),0)</f>
        <v>0</v>
      </c>
      <c r="AR72" s="40">
        <f aca="true" t="shared" si="34" ref="AR72:AR95">IF(W72&gt;0,((((((((((((((((COUNTIF(D72:U72,1))*10+COUNTIF(D72:U72,2))*10+COUNTIF(D72:U72,3))*10+COUNTIF(D72:U72,4))*10+COUNTIF(D72:U72,5))*10+COUNTIF(D72:U72,6))*10+COUNTIF(D72:U72,7))*10+COUNTIF(D72:U72,8))*10+COUNTIF(D72:U72,9))*10+COUNTIF(D72:U72,10))*10+COUNTIF(D72:U72,11))*10+COUNTIF(D72:U72,12))*10+COUNTIF(D72:U72,13))*10+COUNTIF(D72:U72,14))*10+COUNTIF(D72:U72,15))*10+COUNTIF(D72:U72,16))*10+COUNTIF(D72:U72,17),0)</f>
        <v>1000000110000200</v>
      </c>
      <c r="AS72" s="37">
        <f aca="true" t="shared" si="35" ref="AS72:AS104">IF($Y72=0,0,(RANK($AR72,$AR$72:$AR$104,0)))</f>
        <v>18</v>
      </c>
      <c r="AT72" s="45">
        <f aca="true" t="shared" si="36" ref="AT72:AT104">IF(INDEX($D72:$U72,LastRaceIndex)="bye",$Y72/(Races_Sailed-Throwouts),INDEX($D72:$U72,LastRaceIndex))</f>
        <v>2</v>
      </c>
      <c r="AU72" s="45">
        <f aca="true" t="shared" si="37" ref="AU72:AU104">IF(INDEX($D72:$U72,NextLastIndex)="bye",$Y72/(Races_Sailed-Throwouts),INDEX($D72:$U72,NextLastIndex))</f>
        <v>26</v>
      </c>
      <c r="AV72" s="46">
        <f aca="true" t="shared" si="38" ref="AV72:AV95">AT72*100+AU72</f>
        <v>226</v>
      </c>
      <c r="AW72" s="37">
        <f>IF($Y72="",0,(RANK($AV72,$AV$72:$AV$104,1))-25+C$22)</f>
        <v>34</v>
      </c>
    </row>
    <row r="73" spans="1:49" ht="12.75">
      <c r="A73" s="49">
        <f t="shared" si="4"/>
        <v>205</v>
      </c>
      <c r="B73" s="50" t="str">
        <f t="shared" si="5"/>
        <v>The Office</v>
      </c>
      <c r="C73" s="50" t="str">
        <f t="shared" si="6"/>
        <v>Steve Coneys&lt;br&gt;Gilford, NH</v>
      </c>
      <c r="D73" s="47">
        <f t="shared" si="7"/>
        <v>24</v>
      </c>
      <c r="E73" s="47">
        <f t="shared" si="7"/>
        <v>19</v>
      </c>
      <c r="F73" s="47">
        <f t="shared" si="7"/>
        <v>16</v>
      </c>
      <c r="G73" s="47">
        <f t="shared" si="8"/>
        <v>25</v>
      </c>
      <c r="H73" s="47">
        <f t="shared" si="8"/>
        <v>23</v>
      </c>
      <c r="I73" s="47">
        <f t="shared" si="8"/>
        <v>2</v>
      </c>
      <c r="J73" s="47">
        <f t="shared" si="9"/>
        <v>0</v>
      </c>
      <c r="K73" s="47">
        <f t="shared" si="9"/>
        <v>0</v>
      </c>
      <c r="L73" s="47">
        <f t="shared" si="9"/>
        <v>0</v>
      </c>
      <c r="M73" s="47">
        <f t="shared" si="10"/>
        <v>0</v>
      </c>
      <c r="N73" s="47">
        <f t="shared" si="10"/>
        <v>0</v>
      </c>
      <c r="O73" s="47">
        <f t="shared" si="10"/>
        <v>0</v>
      </c>
      <c r="P73" s="47">
        <f t="shared" si="11"/>
        <v>0</v>
      </c>
      <c r="Q73" s="47">
        <f t="shared" si="11"/>
        <v>0</v>
      </c>
      <c r="R73" s="47">
        <f t="shared" si="11"/>
        <v>0</v>
      </c>
      <c r="S73" s="47">
        <f t="shared" si="12"/>
        <v>0</v>
      </c>
      <c r="T73" s="47">
        <f t="shared" si="12"/>
        <v>0</v>
      </c>
      <c r="U73" s="47">
        <f t="shared" si="12"/>
        <v>0</v>
      </c>
      <c r="V73" s="47">
        <f t="shared" si="13"/>
        <v>0</v>
      </c>
      <c r="W73" s="47">
        <f t="shared" si="14"/>
        <v>109</v>
      </c>
      <c r="X73" s="47">
        <f t="shared" si="15"/>
        <v>25</v>
      </c>
      <c r="Y73" s="47">
        <f t="shared" si="16"/>
        <v>84</v>
      </c>
      <c r="Z73" s="48">
        <f t="shared" si="17"/>
        <v>84.02231</v>
      </c>
      <c r="AA73" s="49">
        <f t="shared" si="18"/>
        <v>24</v>
      </c>
      <c r="AB73" s="50" t="str">
        <f t="shared" si="19"/>
        <v>The Office</v>
      </c>
      <c r="AC73" s="85"/>
      <c r="AD73" s="37">
        <f t="shared" si="20"/>
        <v>21</v>
      </c>
      <c r="AE73" s="23">
        <f t="shared" si="21"/>
        <v>0</v>
      </c>
      <c r="AF73" s="24">
        <f t="shared" si="22"/>
        <v>0</v>
      </c>
      <c r="AG73" s="24">
        <f t="shared" si="23"/>
        <v>0</v>
      </c>
      <c r="AH73" s="24">
        <f t="shared" si="24"/>
        <v>0</v>
      </c>
      <c r="AI73" s="24">
        <f t="shared" si="25"/>
        <v>0</v>
      </c>
      <c r="AJ73" s="25">
        <f t="shared" si="26"/>
        <v>0</v>
      </c>
      <c r="AK73" s="23">
        <f t="shared" si="27"/>
        <v>0</v>
      </c>
      <c r="AL73" s="24">
        <f t="shared" si="28"/>
        <v>0</v>
      </c>
      <c r="AM73" s="24">
        <f t="shared" si="29"/>
        <v>0</v>
      </c>
      <c r="AN73" s="24">
        <f t="shared" si="30"/>
        <v>0</v>
      </c>
      <c r="AO73" s="24">
        <f t="shared" si="31"/>
        <v>0</v>
      </c>
      <c r="AP73" s="24">
        <f t="shared" si="32"/>
        <v>0</v>
      </c>
      <c r="AQ73" s="35">
        <f t="shared" si="33"/>
        <v>0</v>
      </c>
      <c r="AR73" s="40">
        <f t="shared" si="34"/>
        <v>1000000000000010</v>
      </c>
      <c r="AS73" s="37">
        <f t="shared" si="35"/>
        <v>22</v>
      </c>
      <c r="AT73" s="45">
        <f t="shared" si="36"/>
        <v>2</v>
      </c>
      <c r="AU73" s="45">
        <f t="shared" si="37"/>
        <v>23</v>
      </c>
      <c r="AV73" s="46">
        <f t="shared" si="38"/>
        <v>223</v>
      </c>
      <c r="AW73" s="37">
        <f aca="true" t="shared" si="39" ref="AW73:AW95">IF($Y73=0,0,(RANK($AV73,$AV$72:$AV$104,1))-25+C$22)</f>
        <v>31</v>
      </c>
    </row>
    <row r="74" spans="1:49" ht="12.75">
      <c r="A74" s="49">
        <f t="shared" si="4"/>
        <v>116</v>
      </c>
      <c r="B74" s="50" t="str">
        <f t="shared" si="5"/>
        <v>Over Achiever</v>
      </c>
      <c r="C74" s="50" t="str">
        <f t="shared" si="6"/>
        <v>Jason Balich&lt;br&gt;</v>
      </c>
      <c r="D74" s="47">
        <f t="shared" si="7"/>
        <v>7</v>
      </c>
      <c r="E74" s="47">
        <f t="shared" si="7"/>
        <v>7</v>
      </c>
      <c r="F74" s="47">
        <f t="shared" si="7"/>
        <v>8</v>
      </c>
      <c r="G74" s="47">
        <f t="shared" si="8"/>
        <v>19</v>
      </c>
      <c r="H74" s="47">
        <f t="shared" si="8"/>
        <v>2</v>
      </c>
      <c r="I74" s="47">
        <f t="shared" si="8"/>
        <v>1</v>
      </c>
      <c r="J74" s="47">
        <f t="shared" si="9"/>
        <v>0</v>
      </c>
      <c r="K74" s="47">
        <f t="shared" si="9"/>
        <v>0</v>
      </c>
      <c r="L74" s="47">
        <f t="shared" si="9"/>
        <v>0</v>
      </c>
      <c r="M74" s="47">
        <f t="shared" si="10"/>
        <v>0</v>
      </c>
      <c r="N74" s="47">
        <f t="shared" si="10"/>
        <v>0</v>
      </c>
      <c r="O74" s="47">
        <f t="shared" si="10"/>
        <v>0</v>
      </c>
      <c r="P74" s="47">
        <f t="shared" si="11"/>
        <v>0</v>
      </c>
      <c r="Q74" s="47">
        <f t="shared" si="11"/>
        <v>0</v>
      </c>
      <c r="R74" s="47">
        <f t="shared" si="11"/>
        <v>0</v>
      </c>
      <c r="S74" s="47">
        <f t="shared" si="12"/>
        <v>0</v>
      </c>
      <c r="T74" s="47">
        <f t="shared" si="12"/>
        <v>0</v>
      </c>
      <c r="U74" s="47">
        <f t="shared" si="12"/>
        <v>0</v>
      </c>
      <c r="V74" s="47">
        <f t="shared" si="13"/>
        <v>0</v>
      </c>
      <c r="W74" s="47">
        <f t="shared" si="14"/>
        <v>44</v>
      </c>
      <c r="X74" s="47">
        <f t="shared" si="15"/>
        <v>19</v>
      </c>
      <c r="Y74" s="47">
        <f t="shared" si="16"/>
        <v>25</v>
      </c>
      <c r="Z74" s="48">
        <f t="shared" si="17"/>
        <v>25.00309</v>
      </c>
      <c r="AA74" s="49">
        <f t="shared" si="18"/>
        <v>6</v>
      </c>
      <c r="AB74" s="50" t="str">
        <f t="shared" si="19"/>
        <v>Over Achiever</v>
      </c>
      <c r="AC74" s="85"/>
      <c r="AD74" s="37">
        <f t="shared" si="20"/>
        <v>13</v>
      </c>
      <c r="AE74" s="23">
        <f t="shared" si="21"/>
        <v>0</v>
      </c>
      <c r="AF74" s="24">
        <f t="shared" si="22"/>
        <v>0</v>
      </c>
      <c r="AG74" s="24">
        <f t="shared" si="23"/>
        <v>0</v>
      </c>
      <c r="AH74" s="24">
        <f t="shared" si="24"/>
        <v>0</v>
      </c>
      <c r="AI74" s="24">
        <f t="shared" si="25"/>
        <v>0</v>
      </c>
      <c r="AJ74" s="25">
        <f t="shared" si="26"/>
        <v>0</v>
      </c>
      <c r="AK74" s="23">
        <f t="shared" si="27"/>
        <v>0</v>
      </c>
      <c r="AL74" s="24">
        <f t="shared" si="28"/>
        <v>0</v>
      </c>
      <c r="AM74" s="24">
        <f t="shared" si="29"/>
        <v>0</v>
      </c>
      <c r="AN74" s="24">
        <f t="shared" si="30"/>
        <v>0</v>
      </c>
      <c r="AO74" s="24">
        <f t="shared" si="31"/>
        <v>0</v>
      </c>
      <c r="AP74" s="24">
        <f t="shared" si="32"/>
        <v>0</v>
      </c>
      <c r="AQ74" s="35">
        <f t="shared" si="33"/>
        <v>0</v>
      </c>
      <c r="AR74" s="40">
        <f t="shared" si="34"/>
        <v>11000021000000000</v>
      </c>
      <c r="AS74" s="37">
        <f t="shared" si="35"/>
        <v>3</v>
      </c>
      <c r="AT74" s="45">
        <f t="shared" si="36"/>
        <v>1</v>
      </c>
      <c r="AU74" s="45">
        <f t="shared" si="37"/>
        <v>2</v>
      </c>
      <c r="AV74" s="46">
        <f t="shared" si="38"/>
        <v>102</v>
      </c>
      <c r="AW74" s="37">
        <f t="shared" si="39"/>
        <v>9</v>
      </c>
    </row>
    <row r="75" spans="1:49" ht="12.75">
      <c r="A75" s="49">
        <f t="shared" si="4"/>
        <v>265</v>
      </c>
      <c r="B75" s="50" t="str">
        <f t="shared" si="5"/>
        <v>Gostosa</v>
      </c>
      <c r="C75" s="50" t="str">
        <f t="shared" si="6"/>
        <v>Hayes/Kirchhoff&lt;br&gt;Gilford, NH</v>
      </c>
      <c r="D75" s="47">
        <f t="shared" si="7"/>
        <v>13</v>
      </c>
      <c r="E75" s="47">
        <f t="shared" si="7"/>
        <v>3.5</v>
      </c>
      <c r="F75" s="47">
        <f t="shared" si="7"/>
        <v>17</v>
      </c>
      <c r="G75" s="47">
        <f t="shared" si="8"/>
        <v>13</v>
      </c>
      <c r="H75" s="47">
        <f t="shared" si="8"/>
        <v>4</v>
      </c>
      <c r="I75" s="47">
        <f t="shared" si="8"/>
        <v>2</v>
      </c>
      <c r="J75" s="47">
        <f t="shared" si="9"/>
        <v>0</v>
      </c>
      <c r="K75" s="47">
        <f t="shared" si="9"/>
        <v>0</v>
      </c>
      <c r="L75" s="47">
        <f t="shared" si="9"/>
        <v>0</v>
      </c>
      <c r="M75" s="47">
        <f t="shared" si="10"/>
        <v>0</v>
      </c>
      <c r="N75" s="47">
        <f t="shared" si="10"/>
        <v>0</v>
      </c>
      <c r="O75" s="47">
        <f t="shared" si="10"/>
        <v>0</v>
      </c>
      <c r="P75" s="47">
        <f t="shared" si="11"/>
        <v>0</v>
      </c>
      <c r="Q75" s="47">
        <f t="shared" si="11"/>
        <v>0</v>
      </c>
      <c r="R75" s="47">
        <f t="shared" si="11"/>
        <v>0</v>
      </c>
      <c r="S75" s="47">
        <f t="shared" si="12"/>
        <v>0</v>
      </c>
      <c r="T75" s="47">
        <f t="shared" si="12"/>
        <v>0</v>
      </c>
      <c r="U75" s="47">
        <f t="shared" si="12"/>
        <v>0</v>
      </c>
      <c r="V75" s="47">
        <f t="shared" si="13"/>
        <v>0</v>
      </c>
      <c r="W75" s="47">
        <f t="shared" si="14"/>
        <v>52.5</v>
      </c>
      <c r="X75" s="47">
        <f t="shared" si="15"/>
        <v>17</v>
      </c>
      <c r="Y75" s="47">
        <f t="shared" si="16"/>
        <v>35.5</v>
      </c>
      <c r="Z75" s="48">
        <f t="shared" si="17"/>
        <v>35.51012</v>
      </c>
      <c r="AA75" s="49">
        <f t="shared" si="18"/>
        <v>8</v>
      </c>
      <c r="AB75" s="50" t="str">
        <f t="shared" si="19"/>
        <v>Gostosa</v>
      </c>
      <c r="AC75" s="85"/>
      <c r="AD75" s="37">
        <f t="shared" si="20"/>
        <v>16</v>
      </c>
      <c r="AE75" s="23">
        <f t="shared" si="21"/>
        <v>0</v>
      </c>
      <c r="AF75" s="24">
        <f t="shared" si="22"/>
        <v>0</v>
      </c>
      <c r="AG75" s="24">
        <f t="shared" si="23"/>
        <v>0</v>
      </c>
      <c r="AH75" s="24">
        <f t="shared" si="24"/>
        <v>0</v>
      </c>
      <c r="AI75" s="24">
        <f t="shared" si="25"/>
        <v>0</v>
      </c>
      <c r="AJ75" s="25">
        <f t="shared" si="26"/>
        <v>0</v>
      </c>
      <c r="AK75" s="23">
        <f t="shared" si="27"/>
        <v>0</v>
      </c>
      <c r="AL75" s="24">
        <f t="shared" si="28"/>
        <v>0</v>
      </c>
      <c r="AM75" s="24">
        <f t="shared" si="29"/>
        <v>0</v>
      </c>
      <c r="AN75" s="24">
        <f t="shared" si="30"/>
        <v>0</v>
      </c>
      <c r="AO75" s="24">
        <f t="shared" si="31"/>
        <v>0</v>
      </c>
      <c r="AP75" s="24">
        <f t="shared" si="32"/>
        <v>0</v>
      </c>
      <c r="AQ75" s="35">
        <f t="shared" si="33"/>
        <v>0</v>
      </c>
      <c r="AR75" s="40">
        <f t="shared" si="34"/>
        <v>1010000000020001</v>
      </c>
      <c r="AS75" s="37">
        <f t="shared" si="35"/>
        <v>10</v>
      </c>
      <c r="AT75" s="45">
        <f t="shared" si="36"/>
        <v>2</v>
      </c>
      <c r="AU75" s="45">
        <f t="shared" si="37"/>
        <v>4</v>
      </c>
      <c r="AV75" s="46">
        <f t="shared" si="38"/>
        <v>204</v>
      </c>
      <c r="AW75" s="37">
        <f t="shared" si="39"/>
        <v>12</v>
      </c>
    </row>
    <row r="76" spans="1:49" ht="12.75">
      <c r="A76" s="49">
        <f t="shared" si="4"/>
        <v>259</v>
      </c>
      <c r="B76" s="50" t="str">
        <f t="shared" si="5"/>
        <v>Spank Me</v>
      </c>
      <c r="C76" s="50" t="str">
        <f t="shared" si="6"/>
        <v>Bob Limoggio&lt;br&gt;New York</v>
      </c>
      <c r="D76" s="47">
        <f t="shared" si="7"/>
        <v>29</v>
      </c>
      <c r="E76" s="47">
        <f t="shared" si="7"/>
        <v>25</v>
      </c>
      <c r="F76" s="47">
        <f t="shared" si="7"/>
        <v>28</v>
      </c>
      <c r="G76" s="47">
        <f t="shared" si="8"/>
        <v>22</v>
      </c>
      <c r="H76" s="47">
        <f t="shared" si="8"/>
        <v>22</v>
      </c>
      <c r="I76" s="47">
        <f t="shared" si="8"/>
        <v>2</v>
      </c>
      <c r="J76" s="47">
        <f t="shared" si="9"/>
        <v>0</v>
      </c>
      <c r="K76" s="47">
        <f t="shared" si="9"/>
        <v>0</v>
      </c>
      <c r="L76" s="47">
        <f t="shared" si="9"/>
        <v>0</v>
      </c>
      <c r="M76" s="47">
        <f t="shared" si="10"/>
        <v>0</v>
      </c>
      <c r="N76" s="47">
        <f t="shared" si="10"/>
        <v>0</v>
      </c>
      <c r="O76" s="47">
        <f t="shared" si="10"/>
        <v>0</v>
      </c>
      <c r="P76" s="47">
        <f t="shared" si="11"/>
        <v>0</v>
      </c>
      <c r="Q76" s="47">
        <f t="shared" si="11"/>
        <v>0</v>
      </c>
      <c r="R76" s="47">
        <f t="shared" si="11"/>
        <v>0</v>
      </c>
      <c r="S76" s="47">
        <f t="shared" si="12"/>
        <v>0</v>
      </c>
      <c r="T76" s="47">
        <f t="shared" si="12"/>
        <v>0</v>
      </c>
      <c r="U76" s="47">
        <f t="shared" si="12"/>
        <v>0</v>
      </c>
      <c r="V76" s="47">
        <f t="shared" si="13"/>
        <v>0</v>
      </c>
      <c r="W76" s="47">
        <f t="shared" si="14"/>
        <v>128</v>
      </c>
      <c r="X76" s="47">
        <f t="shared" si="15"/>
        <v>29</v>
      </c>
      <c r="Y76" s="47">
        <f t="shared" si="16"/>
        <v>99</v>
      </c>
      <c r="Z76" s="48">
        <f t="shared" si="17"/>
        <v>99.0273</v>
      </c>
      <c r="AA76" s="49">
        <f t="shared" si="18"/>
        <v>29</v>
      </c>
      <c r="AB76" s="50" t="str">
        <f t="shared" si="19"/>
        <v>Spank Me</v>
      </c>
      <c r="AC76" s="85"/>
      <c r="AD76" s="37">
        <f t="shared" si="20"/>
        <v>6</v>
      </c>
      <c r="AE76" s="23">
        <f t="shared" si="21"/>
        <v>0</v>
      </c>
      <c r="AF76" s="24">
        <f t="shared" si="22"/>
        <v>0</v>
      </c>
      <c r="AG76" s="24">
        <f t="shared" si="23"/>
        <v>0</v>
      </c>
      <c r="AH76" s="24">
        <f t="shared" si="24"/>
        <v>0</v>
      </c>
      <c r="AI76" s="24">
        <f t="shared" si="25"/>
        <v>0</v>
      </c>
      <c r="AJ76" s="25">
        <f t="shared" si="26"/>
        <v>0</v>
      </c>
      <c r="AK76" s="23">
        <f t="shared" si="27"/>
        <v>0</v>
      </c>
      <c r="AL76" s="24">
        <f t="shared" si="28"/>
        <v>0</v>
      </c>
      <c r="AM76" s="24">
        <f t="shared" si="29"/>
        <v>0</v>
      </c>
      <c r="AN76" s="24">
        <f t="shared" si="30"/>
        <v>0</v>
      </c>
      <c r="AO76" s="24">
        <f t="shared" si="31"/>
        <v>0</v>
      </c>
      <c r="AP76" s="24">
        <f t="shared" si="32"/>
        <v>0</v>
      </c>
      <c r="AQ76" s="35">
        <f t="shared" si="33"/>
        <v>0</v>
      </c>
      <c r="AR76" s="40">
        <f t="shared" si="34"/>
        <v>1000000000000000</v>
      </c>
      <c r="AS76" s="37">
        <f t="shared" si="35"/>
        <v>27</v>
      </c>
      <c r="AT76" s="45">
        <f t="shared" si="36"/>
        <v>2</v>
      </c>
      <c r="AU76" s="45">
        <f t="shared" si="37"/>
        <v>22</v>
      </c>
      <c r="AV76" s="46">
        <f t="shared" si="38"/>
        <v>222</v>
      </c>
      <c r="AW76" s="37">
        <f t="shared" si="39"/>
        <v>30</v>
      </c>
    </row>
    <row r="77" spans="1:49" ht="12.75">
      <c r="A77" s="49">
        <f t="shared" si="4"/>
        <v>255</v>
      </c>
      <c r="B77" s="50" t="str">
        <f t="shared" si="5"/>
        <v>Angry Chameleon</v>
      </c>
      <c r="C77" s="50" t="str">
        <f t="shared" si="6"/>
        <v>Brian &amp; Kristen Robinson&lt;br&gt;Annapolis, MD</v>
      </c>
      <c r="D77" s="47">
        <f t="shared" si="7"/>
        <v>10</v>
      </c>
      <c r="E77" s="47">
        <f t="shared" si="7"/>
        <v>3.5</v>
      </c>
      <c r="F77" s="47">
        <f t="shared" si="7"/>
        <v>5</v>
      </c>
      <c r="G77" s="47">
        <f t="shared" si="8"/>
        <v>6</v>
      </c>
      <c r="H77" s="47">
        <f t="shared" si="8"/>
        <v>6</v>
      </c>
      <c r="I77" s="47">
        <f t="shared" si="8"/>
        <v>2</v>
      </c>
      <c r="J77" s="47">
        <f t="shared" si="9"/>
        <v>0</v>
      </c>
      <c r="K77" s="47">
        <f t="shared" si="9"/>
        <v>0</v>
      </c>
      <c r="L77" s="47">
        <f t="shared" si="9"/>
        <v>0</v>
      </c>
      <c r="M77" s="47">
        <f t="shared" si="10"/>
        <v>0</v>
      </c>
      <c r="N77" s="47">
        <f t="shared" si="10"/>
        <v>0</v>
      </c>
      <c r="O77" s="47">
        <f t="shared" si="10"/>
        <v>0</v>
      </c>
      <c r="P77" s="47">
        <f t="shared" si="11"/>
        <v>0</v>
      </c>
      <c r="Q77" s="47">
        <f t="shared" si="11"/>
        <v>0</v>
      </c>
      <c r="R77" s="47">
        <f t="shared" si="11"/>
        <v>0</v>
      </c>
      <c r="S77" s="47">
        <f t="shared" si="12"/>
        <v>0</v>
      </c>
      <c r="T77" s="47">
        <f t="shared" si="12"/>
        <v>0</v>
      </c>
      <c r="U77" s="47">
        <f t="shared" si="12"/>
        <v>0</v>
      </c>
      <c r="V77" s="47">
        <f t="shared" si="13"/>
        <v>0</v>
      </c>
      <c r="W77" s="47">
        <f t="shared" si="14"/>
        <v>32.5</v>
      </c>
      <c r="X77" s="47">
        <f t="shared" si="15"/>
        <v>10</v>
      </c>
      <c r="Y77" s="47">
        <f t="shared" si="16"/>
        <v>22.5</v>
      </c>
      <c r="Z77" s="48">
        <f t="shared" si="17"/>
        <v>22.511139999999997</v>
      </c>
      <c r="AA77" s="49">
        <f t="shared" si="18"/>
        <v>5</v>
      </c>
      <c r="AB77" s="50" t="str">
        <f t="shared" si="19"/>
        <v>Angry Chameleon</v>
      </c>
      <c r="AC77" s="85"/>
      <c r="AD77" s="37">
        <f t="shared" si="20"/>
        <v>3</v>
      </c>
      <c r="AE77" s="23">
        <f t="shared" si="21"/>
        <v>0</v>
      </c>
      <c r="AF77" s="24">
        <f t="shared" si="22"/>
        <v>0</v>
      </c>
      <c r="AG77" s="24">
        <f t="shared" si="23"/>
        <v>0</v>
      </c>
      <c r="AH77" s="24">
        <f t="shared" si="24"/>
        <v>0</v>
      </c>
      <c r="AI77" s="24">
        <f t="shared" si="25"/>
        <v>0</v>
      </c>
      <c r="AJ77" s="25">
        <f t="shared" si="26"/>
        <v>0</v>
      </c>
      <c r="AK77" s="23">
        <f t="shared" si="27"/>
        <v>0</v>
      </c>
      <c r="AL77" s="24">
        <f t="shared" si="28"/>
        <v>0</v>
      </c>
      <c r="AM77" s="24">
        <f t="shared" si="29"/>
        <v>0</v>
      </c>
      <c r="AN77" s="24">
        <f t="shared" si="30"/>
        <v>0</v>
      </c>
      <c r="AO77" s="24">
        <f t="shared" si="31"/>
        <v>0</v>
      </c>
      <c r="AP77" s="24">
        <f t="shared" si="32"/>
        <v>0</v>
      </c>
      <c r="AQ77" s="35">
        <f t="shared" si="33"/>
        <v>0</v>
      </c>
      <c r="AR77" s="40">
        <f t="shared" si="34"/>
        <v>1001200010000000</v>
      </c>
      <c r="AS77" s="37">
        <f t="shared" si="35"/>
        <v>11</v>
      </c>
      <c r="AT77" s="45">
        <f t="shared" si="36"/>
        <v>2</v>
      </c>
      <c r="AU77" s="45">
        <f t="shared" si="37"/>
        <v>6</v>
      </c>
      <c r="AV77" s="46">
        <f t="shared" si="38"/>
        <v>206</v>
      </c>
      <c r="AW77" s="37">
        <f t="shared" si="39"/>
        <v>14</v>
      </c>
    </row>
    <row r="78" spans="1:49" ht="12.75">
      <c r="A78" s="49">
        <f t="shared" si="4"/>
        <v>285</v>
      </c>
      <c r="B78" s="50" t="str">
        <f t="shared" si="5"/>
        <v>Crush</v>
      </c>
      <c r="C78" s="50" t="str">
        <f t="shared" si="6"/>
        <v>Mark Gorman&lt;br&gt;Perth Amboy, NJ</v>
      </c>
      <c r="D78" s="47">
        <f t="shared" si="7"/>
        <v>12</v>
      </c>
      <c r="E78" s="47">
        <f t="shared" si="7"/>
        <v>9</v>
      </c>
      <c r="F78" s="47">
        <f t="shared" si="7"/>
        <v>2</v>
      </c>
      <c r="G78" s="47">
        <f t="shared" si="8"/>
        <v>28</v>
      </c>
      <c r="H78" s="47">
        <f t="shared" si="8"/>
        <v>11</v>
      </c>
      <c r="I78" s="47">
        <f t="shared" si="8"/>
        <v>2</v>
      </c>
      <c r="J78" s="47">
        <f t="shared" si="9"/>
        <v>0</v>
      </c>
      <c r="K78" s="47">
        <f t="shared" si="9"/>
        <v>0</v>
      </c>
      <c r="L78" s="47">
        <f t="shared" si="9"/>
        <v>0</v>
      </c>
      <c r="M78" s="47">
        <f t="shared" si="10"/>
        <v>0</v>
      </c>
      <c r="N78" s="47">
        <f t="shared" si="10"/>
        <v>0</v>
      </c>
      <c r="O78" s="47">
        <f t="shared" si="10"/>
        <v>0</v>
      </c>
      <c r="P78" s="47">
        <f t="shared" si="11"/>
        <v>0</v>
      </c>
      <c r="Q78" s="47">
        <f t="shared" si="11"/>
        <v>0</v>
      </c>
      <c r="R78" s="47">
        <f t="shared" si="11"/>
        <v>0</v>
      </c>
      <c r="S78" s="47">
        <f t="shared" si="12"/>
        <v>0</v>
      </c>
      <c r="T78" s="47">
        <f t="shared" si="12"/>
        <v>0</v>
      </c>
      <c r="U78" s="47">
        <f t="shared" si="12"/>
        <v>0</v>
      </c>
      <c r="V78" s="47">
        <f t="shared" si="13"/>
        <v>0</v>
      </c>
      <c r="W78" s="47">
        <f t="shared" si="14"/>
        <v>64</v>
      </c>
      <c r="X78" s="47">
        <f t="shared" si="15"/>
        <v>28</v>
      </c>
      <c r="Y78" s="47">
        <f t="shared" si="16"/>
        <v>36</v>
      </c>
      <c r="Z78" s="48">
        <f t="shared" si="17"/>
        <v>36.006190000000004</v>
      </c>
      <c r="AA78" s="49">
        <f t="shared" si="18"/>
        <v>9</v>
      </c>
      <c r="AB78" s="50" t="str">
        <f t="shared" si="19"/>
        <v>Crush</v>
      </c>
      <c r="AC78" s="85"/>
      <c r="AD78" s="37">
        <f t="shared" si="20"/>
        <v>25</v>
      </c>
      <c r="AE78" s="23">
        <f t="shared" si="21"/>
        <v>0</v>
      </c>
      <c r="AF78" s="24">
        <f t="shared" si="22"/>
        <v>0</v>
      </c>
      <c r="AG78" s="24">
        <f t="shared" si="23"/>
        <v>0</v>
      </c>
      <c r="AH78" s="24">
        <f t="shared" si="24"/>
        <v>0</v>
      </c>
      <c r="AI78" s="24">
        <f t="shared" si="25"/>
        <v>0</v>
      </c>
      <c r="AJ78" s="25">
        <f t="shared" si="26"/>
        <v>0</v>
      </c>
      <c r="AK78" s="23">
        <f t="shared" si="27"/>
        <v>0</v>
      </c>
      <c r="AL78" s="24">
        <f t="shared" si="28"/>
        <v>0</v>
      </c>
      <c r="AM78" s="24">
        <f t="shared" si="29"/>
        <v>0</v>
      </c>
      <c r="AN78" s="24">
        <f t="shared" si="30"/>
        <v>0</v>
      </c>
      <c r="AO78" s="24">
        <f t="shared" si="31"/>
        <v>0</v>
      </c>
      <c r="AP78" s="24">
        <f t="shared" si="32"/>
        <v>0</v>
      </c>
      <c r="AQ78" s="35">
        <f t="shared" si="33"/>
        <v>0</v>
      </c>
      <c r="AR78" s="40">
        <f t="shared" si="34"/>
        <v>2000000101100000</v>
      </c>
      <c r="AS78" s="37">
        <f t="shared" si="35"/>
        <v>6</v>
      </c>
      <c r="AT78" s="45">
        <f t="shared" si="36"/>
        <v>2</v>
      </c>
      <c r="AU78" s="45">
        <f t="shared" si="37"/>
        <v>11</v>
      </c>
      <c r="AV78" s="46">
        <f t="shared" si="38"/>
        <v>211</v>
      </c>
      <c r="AW78" s="37">
        <f t="shared" si="39"/>
        <v>19</v>
      </c>
    </row>
    <row r="79" spans="1:49" ht="12.75">
      <c r="A79" s="49">
        <f t="shared" si="4"/>
        <v>357</v>
      </c>
      <c r="B79" s="50" t="str">
        <f t="shared" si="5"/>
        <v>Dragonfly</v>
      </c>
      <c r="C79" s="50" t="str">
        <f t="shared" si="6"/>
        <v>Chris Johnson&lt;br&gt;Annapolis, MD</v>
      </c>
      <c r="D79" s="47">
        <f t="shared" si="7"/>
        <v>27</v>
      </c>
      <c r="E79" s="47">
        <f t="shared" si="7"/>
        <v>8</v>
      </c>
      <c r="F79" s="47">
        <f t="shared" si="7"/>
        <v>21</v>
      </c>
      <c r="G79" s="47">
        <f t="shared" si="8"/>
        <v>12</v>
      </c>
      <c r="H79" s="47">
        <f t="shared" si="8"/>
        <v>27</v>
      </c>
      <c r="I79" s="47">
        <f t="shared" si="8"/>
        <v>2</v>
      </c>
      <c r="J79" s="47">
        <f t="shared" si="9"/>
        <v>0</v>
      </c>
      <c r="K79" s="47">
        <f t="shared" si="9"/>
        <v>0</v>
      </c>
      <c r="L79" s="47">
        <f t="shared" si="9"/>
        <v>0</v>
      </c>
      <c r="M79" s="47">
        <f t="shared" si="10"/>
        <v>0</v>
      </c>
      <c r="N79" s="47">
        <f t="shared" si="10"/>
        <v>0</v>
      </c>
      <c r="O79" s="47">
        <f t="shared" si="10"/>
        <v>0</v>
      </c>
      <c r="P79" s="47">
        <f t="shared" si="11"/>
        <v>0</v>
      </c>
      <c r="Q79" s="47">
        <f t="shared" si="11"/>
        <v>0</v>
      </c>
      <c r="R79" s="47">
        <f t="shared" si="11"/>
        <v>0</v>
      </c>
      <c r="S79" s="47">
        <f t="shared" si="12"/>
        <v>0</v>
      </c>
      <c r="T79" s="47">
        <f t="shared" si="12"/>
        <v>0</v>
      </c>
      <c r="U79" s="47">
        <f t="shared" si="12"/>
        <v>0</v>
      </c>
      <c r="V79" s="47">
        <f t="shared" si="13"/>
        <v>0</v>
      </c>
      <c r="W79" s="47">
        <f t="shared" si="14"/>
        <v>97</v>
      </c>
      <c r="X79" s="47">
        <f t="shared" si="15"/>
        <v>27</v>
      </c>
      <c r="Y79" s="47">
        <f t="shared" si="16"/>
        <v>70</v>
      </c>
      <c r="Z79" s="48">
        <f t="shared" si="17"/>
        <v>70.01635</v>
      </c>
      <c r="AA79" s="49">
        <f t="shared" si="18"/>
        <v>21</v>
      </c>
      <c r="AB79" s="50" t="str">
        <f t="shared" si="19"/>
        <v>Dragonfly</v>
      </c>
      <c r="AC79" s="85"/>
      <c r="AD79" s="37">
        <f t="shared" si="20"/>
        <v>4</v>
      </c>
      <c r="AE79" s="23">
        <f t="shared" si="21"/>
        <v>0</v>
      </c>
      <c r="AF79" s="24">
        <f t="shared" si="22"/>
        <v>0</v>
      </c>
      <c r="AG79" s="24">
        <f t="shared" si="23"/>
        <v>0</v>
      </c>
      <c r="AH79" s="24">
        <f t="shared" si="24"/>
        <v>0</v>
      </c>
      <c r="AI79" s="24">
        <f t="shared" si="25"/>
        <v>0</v>
      </c>
      <c r="AJ79" s="25">
        <f t="shared" si="26"/>
        <v>0</v>
      </c>
      <c r="AK79" s="23">
        <f t="shared" si="27"/>
        <v>0</v>
      </c>
      <c r="AL79" s="24">
        <f t="shared" si="28"/>
        <v>0</v>
      </c>
      <c r="AM79" s="24">
        <f t="shared" si="29"/>
        <v>0</v>
      </c>
      <c r="AN79" s="24">
        <f t="shared" si="30"/>
        <v>0</v>
      </c>
      <c r="AO79" s="24">
        <f t="shared" si="31"/>
        <v>0</v>
      </c>
      <c r="AP79" s="24">
        <f t="shared" si="32"/>
        <v>0</v>
      </c>
      <c r="AQ79" s="35">
        <f t="shared" si="33"/>
        <v>0</v>
      </c>
      <c r="AR79" s="40">
        <f t="shared" si="34"/>
        <v>1000001000100000</v>
      </c>
      <c r="AS79" s="37">
        <f t="shared" si="35"/>
        <v>16</v>
      </c>
      <c r="AT79" s="45">
        <f t="shared" si="36"/>
        <v>2</v>
      </c>
      <c r="AU79" s="45">
        <f t="shared" si="37"/>
        <v>27</v>
      </c>
      <c r="AV79" s="46">
        <f t="shared" si="38"/>
        <v>227</v>
      </c>
      <c r="AW79" s="37">
        <f t="shared" si="39"/>
        <v>35</v>
      </c>
    </row>
    <row r="80" spans="1:49" ht="12.75">
      <c r="A80" s="49">
        <f t="shared" si="4"/>
        <v>91</v>
      </c>
      <c r="B80" s="50" t="str">
        <f t="shared" si="5"/>
        <v>Moosetaken Identity</v>
      </c>
      <c r="C80" s="50" t="str">
        <f t="shared" si="6"/>
        <v>Marty Olsen&lt;br&gt;Colchester, Vermont</v>
      </c>
      <c r="D80" s="47">
        <f t="shared" si="7"/>
        <v>11</v>
      </c>
      <c r="E80" s="47">
        <f t="shared" si="7"/>
        <v>17</v>
      </c>
      <c r="F80" s="47">
        <f t="shared" si="7"/>
        <v>6</v>
      </c>
      <c r="G80" s="47">
        <f t="shared" si="8"/>
        <v>17</v>
      </c>
      <c r="H80" s="47">
        <f t="shared" si="8"/>
        <v>14</v>
      </c>
      <c r="I80" s="47">
        <f t="shared" si="8"/>
        <v>2</v>
      </c>
      <c r="J80" s="47">
        <f t="shared" si="9"/>
        <v>0</v>
      </c>
      <c r="K80" s="47">
        <f t="shared" si="9"/>
        <v>0</v>
      </c>
      <c r="L80" s="47">
        <f t="shared" si="9"/>
        <v>0</v>
      </c>
      <c r="M80" s="47">
        <f t="shared" si="10"/>
        <v>0</v>
      </c>
      <c r="N80" s="47">
        <f t="shared" si="10"/>
        <v>0</v>
      </c>
      <c r="O80" s="47">
        <f t="shared" si="10"/>
        <v>0</v>
      </c>
      <c r="P80" s="47">
        <f t="shared" si="11"/>
        <v>0</v>
      </c>
      <c r="Q80" s="47">
        <f t="shared" si="11"/>
        <v>0</v>
      </c>
      <c r="R80" s="47">
        <f t="shared" si="11"/>
        <v>0</v>
      </c>
      <c r="S80" s="47">
        <f t="shared" si="12"/>
        <v>0</v>
      </c>
      <c r="T80" s="47">
        <f t="shared" si="12"/>
        <v>0</v>
      </c>
      <c r="U80" s="47">
        <f t="shared" si="12"/>
        <v>0</v>
      </c>
      <c r="V80" s="47">
        <f t="shared" si="13"/>
        <v>0</v>
      </c>
      <c r="W80" s="47">
        <f t="shared" si="14"/>
        <v>67</v>
      </c>
      <c r="X80" s="47">
        <f t="shared" si="15"/>
        <v>17</v>
      </c>
      <c r="Y80" s="47">
        <f t="shared" si="16"/>
        <v>50</v>
      </c>
      <c r="Z80" s="48">
        <f t="shared" si="17"/>
        <v>50.01322</v>
      </c>
      <c r="AA80" s="49">
        <f t="shared" si="18"/>
        <v>11</v>
      </c>
      <c r="AB80" s="50" t="str">
        <f t="shared" si="19"/>
        <v>Moosetaken Identity</v>
      </c>
      <c r="AC80" s="85"/>
      <c r="AD80" s="37">
        <f t="shared" si="20"/>
        <v>7</v>
      </c>
      <c r="AE80" s="23">
        <f t="shared" si="21"/>
        <v>0</v>
      </c>
      <c r="AF80" s="24">
        <f t="shared" si="22"/>
        <v>0</v>
      </c>
      <c r="AG80" s="24">
        <f t="shared" si="23"/>
        <v>0</v>
      </c>
      <c r="AH80" s="24">
        <f t="shared" si="24"/>
        <v>0</v>
      </c>
      <c r="AI80" s="24">
        <f t="shared" si="25"/>
        <v>0</v>
      </c>
      <c r="AJ80" s="25">
        <f t="shared" si="26"/>
        <v>0</v>
      </c>
      <c r="AK80" s="23">
        <f t="shared" si="27"/>
        <v>0</v>
      </c>
      <c r="AL80" s="24">
        <f t="shared" si="28"/>
        <v>0</v>
      </c>
      <c r="AM80" s="24">
        <f t="shared" si="29"/>
        <v>0</v>
      </c>
      <c r="AN80" s="24">
        <f t="shared" si="30"/>
        <v>0</v>
      </c>
      <c r="AO80" s="24">
        <f t="shared" si="31"/>
        <v>0</v>
      </c>
      <c r="AP80" s="24">
        <f t="shared" si="32"/>
        <v>0</v>
      </c>
      <c r="AQ80" s="35">
        <f t="shared" si="33"/>
        <v>0</v>
      </c>
      <c r="AR80" s="40">
        <f t="shared" si="34"/>
        <v>1000100001001002</v>
      </c>
      <c r="AS80" s="37">
        <f t="shared" si="35"/>
        <v>13</v>
      </c>
      <c r="AT80" s="45">
        <f t="shared" si="36"/>
        <v>2</v>
      </c>
      <c r="AU80" s="45">
        <f t="shared" si="37"/>
        <v>14</v>
      </c>
      <c r="AV80" s="46">
        <f t="shared" si="38"/>
        <v>214</v>
      </c>
      <c r="AW80" s="37">
        <f t="shared" si="39"/>
        <v>22</v>
      </c>
    </row>
    <row r="81" spans="1:49" ht="12.75">
      <c r="A81" s="49">
        <f t="shared" si="4"/>
        <v>52</v>
      </c>
      <c r="B81" s="50" t="str">
        <f t="shared" si="5"/>
        <v>Pinocchio</v>
      </c>
      <c r="C81" s="50" t="str">
        <f t="shared" si="6"/>
        <v>Bob Knowles&lt;br&gt;Meredith, NH</v>
      </c>
      <c r="D81" s="47">
        <f t="shared" si="7"/>
        <v>20</v>
      </c>
      <c r="E81" s="47">
        <f t="shared" si="7"/>
        <v>10</v>
      </c>
      <c r="F81" s="47">
        <f t="shared" si="7"/>
        <v>11</v>
      </c>
      <c r="G81" s="47">
        <f t="shared" si="8"/>
        <v>27</v>
      </c>
      <c r="H81" s="47">
        <f t="shared" si="8"/>
        <v>9</v>
      </c>
      <c r="I81" s="47">
        <f t="shared" si="8"/>
        <v>2</v>
      </c>
      <c r="J81" s="47">
        <f t="shared" si="9"/>
        <v>0</v>
      </c>
      <c r="K81" s="47">
        <f t="shared" si="9"/>
        <v>0</v>
      </c>
      <c r="L81" s="47">
        <f t="shared" si="9"/>
        <v>0</v>
      </c>
      <c r="M81" s="47">
        <f t="shared" si="10"/>
        <v>0</v>
      </c>
      <c r="N81" s="47">
        <f t="shared" si="10"/>
        <v>0</v>
      </c>
      <c r="O81" s="47">
        <f t="shared" si="10"/>
        <v>0</v>
      </c>
      <c r="P81" s="47">
        <f t="shared" si="11"/>
        <v>0</v>
      </c>
      <c r="Q81" s="47">
        <f t="shared" si="11"/>
        <v>0</v>
      </c>
      <c r="R81" s="47">
        <f t="shared" si="11"/>
        <v>0</v>
      </c>
      <c r="S81" s="47">
        <f t="shared" si="12"/>
        <v>0</v>
      </c>
      <c r="T81" s="47">
        <f t="shared" si="12"/>
        <v>0</v>
      </c>
      <c r="U81" s="47">
        <f t="shared" si="12"/>
        <v>0</v>
      </c>
      <c r="V81" s="47">
        <f t="shared" si="13"/>
        <v>0</v>
      </c>
      <c r="W81" s="47">
        <f t="shared" si="14"/>
        <v>79</v>
      </c>
      <c r="X81" s="47">
        <f t="shared" si="15"/>
        <v>27</v>
      </c>
      <c r="Y81" s="47">
        <f t="shared" si="16"/>
        <v>52</v>
      </c>
      <c r="Z81" s="48">
        <f t="shared" si="17"/>
        <v>52.01717</v>
      </c>
      <c r="AA81" s="49">
        <f t="shared" si="18"/>
        <v>15</v>
      </c>
      <c r="AB81" s="50" t="str">
        <f t="shared" si="19"/>
        <v>Pinocchio</v>
      </c>
      <c r="AC81" s="85"/>
      <c r="AD81" s="37">
        <f t="shared" si="20"/>
        <v>18</v>
      </c>
      <c r="AE81" s="23">
        <f t="shared" si="21"/>
        <v>0</v>
      </c>
      <c r="AF81" s="24">
        <f t="shared" si="22"/>
        <v>0</v>
      </c>
      <c r="AG81" s="24">
        <f t="shared" si="23"/>
        <v>0</v>
      </c>
      <c r="AH81" s="24">
        <f t="shared" si="24"/>
        <v>0</v>
      </c>
      <c r="AI81" s="24">
        <f t="shared" si="25"/>
        <v>0</v>
      </c>
      <c r="AJ81" s="25">
        <f t="shared" si="26"/>
        <v>0</v>
      </c>
      <c r="AK81" s="23">
        <f t="shared" si="27"/>
        <v>0</v>
      </c>
      <c r="AL81" s="24">
        <f t="shared" si="28"/>
        <v>0</v>
      </c>
      <c r="AM81" s="24">
        <f t="shared" si="29"/>
        <v>0</v>
      </c>
      <c r="AN81" s="24">
        <f t="shared" si="30"/>
        <v>0</v>
      </c>
      <c r="AO81" s="24">
        <f t="shared" si="31"/>
        <v>0</v>
      </c>
      <c r="AP81" s="24">
        <f t="shared" si="32"/>
        <v>0</v>
      </c>
      <c r="AQ81" s="35">
        <f t="shared" si="33"/>
        <v>0</v>
      </c>
      <c r="AR81" s="40">
        <f t="shared" si="34"/>
        <v>1000000111000000</v>
      </c>
      <c r="AS81" s="37">
        <f t="shared" si="35"/>
        <v>17</v>
      </c>
      <c r="AT81" s="45">
        <f t="shared" si="36"/>
        <v>2</v>
      </c>
      <c r="AU81" s="45">
        <f t="shared" si="37"/>
        <v>9</v>
      </c>
      <c r="AV81" s="46">
        <f t="shared" si="38"/>
        <v>209</v>
      </c>
      <c r="AW81" s="37">
        <f t="shared" si="39"/>
        <v>17</v>
      </c>
    </row>
    <row r="82" spans="1:49" ht="12.75">
      <c r="A82" s="49">
        <f t="shared" si="4"/>
        <v>676</v>
      </c>
      <c r="B82" s="50" t="str">
        <f t="shared" si="5"/>
        <v>Paradox</v>
      </c>
      <c r="C82" s="50" t="str">
        <f t="shared" si="6"/>
        <v>David Stowe&lt;br&gt;Gilford, NH</v>
      </c>
      <c r="D82" s="47">
        <f t="shared" si="7"/>
        <v>14</v>
      </c>
      <c r="E82" s="47">
        <f t="shared" si="7"/>
        <v>21</v>
      </c>
      <c r="F82" s="47">
        <f t="shared" si="7"/>
        <v>14</v>
      </c>
      <c r="G82" s="47">
        <f t="shared" si="8"/>
        <v>24</v>
      </c>
      <c r="H82" s="47">
        <f t="shared" si="8"/>
        <v>12</v>
      </c>
      <c r="I82" s="47">
        <f t="shared" si="8"/>
        <v>2</v>
      </c>
      <c r="J82" s="47">
        <f t="shared" si="9"/>
        <v>0</v>
      </c>
      <c r="K82" s="47">
        <f t="shared" si="9"/>
        <v>0</v>
      </c>
      <c r="L82" s="47">
        <f t="shared" si="9"/>
        <v>0</v>
      </c>
      <c r="M82" s="47">
        <f t="shared" si="10"/>
        <v>0</v>
      </c>
      <c r="N82" s="47">
        <f t="shared" si="10"/>
        <v>0</v>
      </c>
      <c r="O82" s="47">
        <f t="shared" si="10"/>
        <v>0</v>
      </c>
      <c r="P82" s="47">
        <f t="shared" si="11"/>
        <v>0</v>
      </c>
      <c r="Q82" s="47">
        <f t="shared" si="11"/>
        <v>0</v>
      </c>
      <c r="R82" s="47">
        <f t="shared" si="11"/>
        <v>0</v>
      </c>
      <c r="S82" s="47">
        <f t="shared" si="12"/>
        <v>0</v>
      </c>
      <c r="T82" s="47">
        <f t="shared" si="12"/>
        <v>0</v>
      </c>
      <c r="U82" s="47">
        <f t="shared" si="12"/>
        <v>0</v>
      </c>
      <c r="V82" s="47">
        <f t="shared" si="13"/>
        <v>0</v>
      </c>
      <c r="W82" s="47">
        <f t="shared" si="14"/>
        <v>87</v>
      </c>
      <c r="X82" s="47">
        <f t="shared" si="15"/>
        <v>24</v>
      </c>
      <c r="Y82" s="47">
        <f t="shared" si="16"/>
        <v>63</v>
      </c>
      <c r="Z82" s="48">
        <f t="shared" si="17"/>
        <v>63.0212</v>
      </c>
      <c r="AA82" s="49">
        <f t="shared" si="18"/>
        <v>18</v>
      </c>
      <c r="AB82" s="50" t="str">
        <f t="shared" si="19"/>
        <v>Paradox</v>
      </c>
      <c r="AC82" s="85"/>
      <c r="AD82" s="37">
        <f t="shared" si="20"/>
        <v>9</v>
      </c>
      <c r="AE82" s="23">
        <f t="shared" si="21"/>
        <v>0</v>
      </c>
      <c r="AF82" s="24">
        <f t="shared" si="22"/>
        <v>0</v>
      </c>
      <c r="AG82" s="24">
        <f t="shared" si="23"/>
        <v>0</v>
      </c>
      <c r="AH82" s="24">
        <f t="shared" si="24"/>
        <v>0</v>
      </c>
      <c r="AI82" s="24">
        <f t="shared" si="25"/>
        <v>0</v>
      </c>
      <c r="AJ82" s="25">
        <f t="shared" si="26"/>
        <v>0</v>
      </c>
      <c r="AK82" s="23">
        <f t="shared" si="27"/>
        <v>0</v>
      </c>
      <c r="AL82" s="24">
        <f t="shared" si="28"/>
        <v>0</v>
      </c>
      <c r="AM82" s="24">
        <f t="shared" si="29"/>
        <v>0</v>
      </c>
      <c r="AN82" s="24">
        <f t="shared" si="30"/>
        <v>0</v>
      </c>
      <c r="AO82" s="24">
        <f t="shared" si="31"/>
        <v>0</v>
      </c>
      <c r="AP82" s="24">
        <f t="shared" si="32"/>
        <v>0</v>
      </c>
      <c r="AQ82" s="35">
        <f t="shared" si="33"/>
        <v>0</v>
      </c>
      <c r="AR82" s="40">
        <f t="shared" si="34"/>
        <v>1000000000102000</v>
      </c>
      <c r="AS82" s="37">
        <f t="shared" si="35"/>
        <v>21</v>
      </c>
      <c r="AT82" s="45">
        <f t="shared" si="36"/>
        <v>2</v>
      </c>
      <c r="AU82" s="45">
        <f t="shared" si="37"/>
        <v>12</v>
      </c>
      <c r="AV82" s="46">
        <f t="shared" si="38"/>
        <v>212</v>
      </c>
      <c r="AW82" s="37">
        <f t="shared" si="39"/>
        <v>20</v>
      </c>
    </row>
    <row r="83" spans="1:49" ht="12.75">
      <c r="A83" s="49">
        <f t="shared" si="4"/>
        <v>281</v>
      </c>
      <c r="B83" s="50" t="str">
        <f t="shared" si="5"/>
        <v>8-Ball</v>
      </c>
      <c r="C83" s="50" t="str">
        <f t="shared" si="6"/>
        <v>David Bunting&lt;br&gt;Boston, MA</v>
      </c>
      <c r="D83" s="47">
        <f t="shared" si="7"/>
        <v>21</v>
      </c>
      <c r="E83" s="47">
        <f t="shared" si="7"/>
        <v>28</v>
      </c>
      <c r="F83" s="47">
        <f t="shared" si="7"/>
        <v>10</v>
      </c>
      <c r="G83" s="47">
        <f t="shared" si="8"/>
        <v>18</v>
      </c>
      <c r="H83" s="47">
        <f t="shared" si="8"/>
        <v>15</v>
      </c>
      <c r="I83" s="47">
        <f t="shared" si="8"/>
        <v>2</v>
      </c>
      <c r="J83" s="47">
        <f t="shared" si="9"/>
        <v>0</v>
      </c>
      <c r="K83" s="47">
        <f t="shared" si="9"/>
        <v>0</v>
      </c>
      <c r="L83" s="47">
        <f t="shared" si="9"/>
        <v>0</v>
      </c>
      <c r="M83" s="47">
        <f t="shared" si="10"/>
        <v>0</v>
      </c>
      <c r="N83" s="47">
        <f t="shared" si="10"/>
        <v>0</v>
      </c>
      <c r="O83" s="47">
        <f t="shared" si="10"/>
        <v>0</v>
      </c>
      <c r="P83" s="47">
        <f t="shared" si="11"/>
        <v>0</v>
      </c>
      <c r="Q83" s="47">
        <f t="shared" si="11"/>
        <v>0</v>
      </c>
      <c r="R83" s="47">
        <f t="shared" si="11"/>
        <v>0</v>
      </c>
      <c r="S83" s="47">
        <f t="shared" si="12"/>
        <v>0</v>
      </c>
      <c r="T83" s="47">
        <f t="shared" si="12"/>
        <v>0</v>
      </c>
      <c r="U83" s="47">
        <f t="shared" si="12"/>
        <v>0</v>
      </c>
      <c r="V83" s="47">
        <f t="shared" si="13"/>
        <v>0</v>
      </c>
      <c r="W83" s="47">
        <f t="shared" si="14"/>
        <v>94</v>
      </c>
      <c r="X83" s="47">
        <f t="shared" si="15"/>
        <v>28</v>
      </c>
      <c r="Y83" s="47">
        <f t="shared" si="16"/>
        <v>66</v>
      </c>
      <c r="Z83" s="48">
        <f t="shared" si="17"/>
        <v>66.01923000000001</v>
      </c>
      <c r="AA83" s="49">
        <f t="shared" si="18"/>
        <v>19</v>
      </c>
      <c r="AB83" s="50" t="str">
        <f t="shared" si="19"/>
        <v>8-Ball</v>
      </c>
      <c r="AC83" s="85"/>
      <c r="AD83" s="37">
        <f t="shared" si="20"/>
        <v>29</v>
      </c>
      <c r="AE83" s="23">
        <f t="shared" si="21"/>
        <v>0</v>
      </c>
      <c r="AF83" s="24">
        <f t="shared" si="22"/>
        <v>0</v>
      </c>
      <c r="AG83" s="24">
        <f t="shared" si="23"/>
        <v>0</v>
      </c>
      <c r="AH83" s="24">
        <f t="shared" si="24"/>
        <v>0</v>
      </c>
      <c r="AI83" s="24">
        <f t="shared" si="25"/>
        <v>0</v>
      </c>
      <c r="AJ83" s="25">
        <f t="shared" si="26"/>
        <v>0</v>
      </c>
      <c r="AK83" s="23">
        <f t="shared" si="27"/>
        <v>0</v>
      </c>
      <c r="AL83" s="24">
        <f t="shared" si="28"/>
        <v>0</v>
      </c>
      <c r="AM83" s="24">
        <f t="shared" si="29"/>
        <v>0</v>
      </c>
      <c r="AN83" s="24">
        <f t="shared" si="30"/>
        <v>0</v>
      </c>
      <c r="AO83" s="24">
        <f t="shared" si="31"/>
        <v>0</v>
      </c>
      <c r="AP83" s="24">
        <f t="shared" si="32"/>
        <v>0</v>
      </c>
      <c r="AQ83" s="35">
        <f t="shared" si="33"/>
        <v>0</v>
      </c>
      <c r="AR83" s="40">
        <f t="shared" si="34"/>
        <v>1000000010000100</v>
      </c>
      <c r="AS83" s="37">
        <f t="shared" si="35"/>
        <v>19</v>
      </c>
      <c r="AT83" s="45">
        <f t="shared" si="36"/>
        <v>2</v>
      </c>
      <c r="AU83" s="45">
        <f t="shared" si="37"/>
        <v>15</v>
      </c>
      <c r="AV83" s="46">
        <f t="shared" si="38"/>
        <v>215</v>
      </c>
      <c r="AW83" s="37">
        <f t="shared" si="39"/>
        <v>23</v>
      </c>
    </row>
    <row r="84" spans="1:49" ht="12.75">
      <c r="A84" s="49">
        <f t="shared" si="4"/>
        <v>155</v>
      </c>
      <c r="B84" s="50" t="str">
        <f t="shared" si="5"/>
        <v>FKA</v>
      </c>
      <c r="C84" s="50" t="str">
        <f t="shared" si="6"/>
        <v>Les Beckwith&lt;br&gt;Wolfeboro, NH</v>
      </c>
      <c r="D84" s="47">
        <f t="shared" si="7"/>
        <v>8</v>
      </c>
      <c r="E84" s="47">
        <f t="shared" si="7"/>
        <v>2</v>
      </c>
      <c r="F84" s="47">
        <f t="shared" si="7"/>
        <v>7</v>
      </c>
      <c r="G84" s="47">
        <f t="shared" si="8"/>
        <v>5</v>
      </c>
      <c r="H84" s="47">
        <f t="shared" si="8"/>
        <v>3</v>
      </c>
      <c r="I84" s="47">
        <f t="shared" si="8"/>
        <v>2</v>
      </c>
      <c r="J84" s="47">
        <f t="shared" si="9"/>
        <v>0</v>
      </c>
      <c r="K84" s="47">
        <f t="shared" si="9"/>
        <v>0</v>
      </c>
      <c r="L84" s="47">
        <f t="shared" si="9"/>
        <v>0</v>
      </c>
      <c r="M84" s="47">
        <f t="shared" si="10"/>
        <v>0</v>
      </c>
      <c r="N84" s="47">
        <f t="shared" si="10"/>
        <v>0</v>
      </c>
      <c r="O84" s="47">
        <f t="shared" si="10"/>
        <v>0</v>
      </c>
      <c r="P84" s="47">
        <f t="shared" si="11"/>
        <v>0</v>
      </c>
      <c r="Q84" s="47">
        <f t="shared" si="11"/>
        <v>0</v>
      </c>
      <c r="R84" s="47">
        <f t="shared" si="11"/>
        <v>0</v>
      </c>
      <c r="S84" s="47">
        <f t="shared" si="12"/>
        <v>0</v>
      </c>
      <c r="T84" s="47">
        <f t="shared" si="12"/>
        <v>0</v>
      </c>
      <c r="U84" s="47">
        <f t="shared" si="12"/>
        <v>0</v>
      </c>
      <c r="V84" s="47">
        <f t="shared" si="13"/>
        <v>0</v>
      </c>
      <c r="W84" s="47">
        <f t="shared" si="14"/>
        <v>27</v>
      </c>
      <c r="X84" s="47">
        <f t="shared" si="15"/>
        <v>8</v>
      </c>
      <c r="Y84" s="47">
        <f t="shared" si="16"/>
        <v>19</v>
      </c>
      <c r="Z84" s="48">
        <f t="shared" si="17"/>
        <v>19.00411</v>
      </c>
      <c r="AA84" s="49">
        <f t="shared" si="18"/>
        <v>3</v>
      </c>
      <c r="AB84" s="50" t="str">
        <f t="shared" si="19"/>
        <v>FKA</v>
      </c>
      <c r="AC84" s="85"/>
      <c r="AD84" s="37">
        <f t="shared" si="20"/>
        <v>17</v>
      </c>
      <c r="AE84" s="23">
        <f t="shared" si="21"/>
        <v>0</v>
      </c>
      <c r="AF84" s="24">
        <f t="shared" si="22"/>
        <v>0</v>
      </c>
      <c r="AG84" s="24">
        <f t="shared" si="23"/>
        <v>0</v>
      </c>
      <c r="AH84" s="24">
        <f t="shared" si="24"/>
        <v>0</v>
      </c>
      <c r="AI84" s="24">
        <f t="shared" si="25"/>
        <v>0</v>
      </c>
      <c r="AJ84" s="25">
        <f t="shared" si="26"/>
        <v>0</v>
      </c>
      <c r="AK84" s="23">
        <f t="shared" si="27"/>
        <v>0</v>
      </c>
      <c r="AL84" s="24">
        <f t="shared" si="28"/>
        <v>0</v>
      </c>
      <c r="AM84" s="24">
        <f t="shared" si="29"/>
        <v>0</v>
      </c>
      <c r="AN84" s="24">
        <f t="shared" si="30"/>
        <v>0</v>
      </c>
      <c r="AO84" s="24">
        <f t="shared" si="31"/>
        <v>0</v>
      </c>
      <c r="AP84" s="24">
        <f t="shared" si="32"/>
        <v>0</v>
      </c>
      <c r="AQ84" s="35">
        <f t="shared" si="33"/>
        <v>0</v>
      </c>
      <c r="AR84" s="40">
        <f t="shared" si="34"/>
        <v>2101011000000000</v>
      </c>
      <c r="AS84" s="37">
        <f t="shared" si="35"/>
        <v>4</v>
      </c>
      <c r="AT84" s="45">
        <f t="shared" si="36"/>
        <v>2</v>
      </c>
      <c r="AU84" s="45">
        <f t="shared" si="37"/>
        <v>3</v>
      </c>
      <c r="AV84" s="46">
        <f t="shared" si="38"/>
        <v>203</v>
      </c>
      <c r="AW84" s="37">
        <f t="shared" si="39"/>
        <v>11</v>
      </c>
    </row>
    <row r="85" spans="1:49" ht="12.75">
      <c r="A85" s="49">
        <f t="shared" si="4"/>
        <v>175</v>
      </c>
      <c r="B85" s="50" t="str">
        <f t="shared" si="5"/>
        <v>Over the Edge</v>
      </c>
      <c r="C85" s="50" t="str">
        <f t="shared" si="6"/>
        <v>Thomas Scott&lt;br&gt;Laconia, NH</v>
      </c>
      <c r="D85" s="47">
        <f t="shared" si="7"/>
        <v>26</v>
      </c>
      <c r="E85" s="47">
        <f t="shared" si="7"/>
        <v>23</v>
      </c>
      <c r="F85" s="47">
        <f t="shared" si="7"/>
        <v>29</v>
      </c>
      <c r="G85" s="47">
        <f t="shared" si="8"/>
        <v>26</v>
      </c>
      <c r="H85" s="47">
        <f t="shared" si="8"/>
        <v>18</v>
      </c>
      <c r="I85" s="47">
        <f t="shared" si="8"/>
        <v>2</v>
      </c>
      <c r="J85" s="47">
        <f t="shared" si="9"/>
        <v>0</v>
      </c>
      <c r="K85" s="47">
        <f t="shared" si="9"/>
        <v>0</v>
      </c>
      <c r="L85" s="47">
        <f t="shared" si="9"/>
        <v>0</v>
      </c>
      <c r="M85" s="47">
        <f t="shared" si="10"/>
        <v>0</v>
      </c>
      <c r="N85" s="47">
        <f t="shared" si="10"/>
        <v>0</v>
      </c>
      <c r="O85" s="47">
        <f t="shared" si="10"/>
        <v>0</v>
      </c>
      <c r="P85" s="47">
        <f t="shared" si="11"/>
        <v>0</v>
      </c>
      <c r="Q85" s="47">
        <f t="shared" si="11"/>
        <v>0</v>
      </c>
      <c r="R85" s="47">
        <f t="shared" si="11"/>
        <v>0</v>
      </c>
      <c r="S85" s="47">
        <f t="shared" si="12"/>
        <v>0</v>
      </c>
      <c r="T85" s="47">
        <f t="shared" si="12"/>
        <v>0</v>
      </c>
      <c r="U85" s="47">
        <f t="shared" si="12"/>
        <v>0</v>
      </c>
      <c r="V85" s="47">
        <f t="shared" si="13"/>
        <v>0</v>
      </c>
      <c r="W85" s="47">
        <f t="shared" si="14"/>
        <v>124</v>
      </c>
      <c r="X85" s="47">
        <f t="shared" si="15"/>
        <v>29</v>
      </c>
      <c r="Y85" s="47">
        <f t="shared" si="16"/>
        <v>95</v>
      </c>
      <c r="Z85" s="48">
        <f t="shared" si="17"/>
        <v>95.02726</v>
      </c>
      <c r="AA85" s="49">
        <f t="shared" si="18"/>
        <v>28</v>
      </c>
      <c r="AB85" s="50" t="str">
        <f t="shared" si="19"/>
        <v>Over the Edge</v>
      </c>
      <c r="AC85" s="85"/>
      <c r="AD85" s="37">
        <f t="shared" si="20"/>
        <v>1</v>
      </c>
      <c r="AE85" s="23">
        <f t="shared" si="21"/>
        <v>0</v>
      </c>
      <c r="AF85" s="24">
        <f t="shared" si="22"/>
        <v>0</v>
      </c>
      <c r="AG85" s="24">
        <f t="shared" si="23"/>
        <v>0</v>
      </c>
      <c r="AH85" s="24">
        <f t="shared" si="24"/>
        <v>0</v>
      </c>
      <c r="AI85" s="24">
        <f t="shared" si="25"/>
        <v>0</v>
      </c>
      <c r="AJ85" s="25">
        <f t="shared" si="26"/>
        <v>0</v>
      </c>
      <c r="AK85" s="23">
        <f t="shared" si="27"/>
        <v>0</v>
      </c>
      <c r="AL85" s="24">
        <f t="shared" si="28"/>
        <v>0</v>
      </c>
      <c r="AM85" s="24">
        <f t="shared" si="29"/>
        <v>0</v>
      </c>
      <c r="AN85" s="24">
        <f t="shared" si="30"/>
        <v>0</v>
      </c>
      <c r="AO85" s="24">
        <f t="shared" si="31"/>
        <v>0</v>
      </c>
      <c r="AP85" s="24">
        <f t="shared" si="32"/>
        <v>0</v>
      </c>
      <c r="AQ85" s="35">
        <f t="shared" si="33"/>
        <v>0</v>
      </c>
      <c r="AR85" s="40">
        <f t="shared" si="34"/>
        <v>1000000000000000</v>
      </c>
      <c r="AS85" s="37">
        <f t="shared" si="35"/>
        <v>27</v>
      </c>
      <c r="AT85" s="45">
        <f t="shared" si="36"/>
        <v>2</v>
      </c>
      <c r="AU85" s="45">
        <f t="shared" si="37"/>
        <v>18</v>
      </c>
      <c r="AV85" s="46">
        <f t="shared" si="38"/>
        <v>218</v>
      </c>
      <c r="AW85" s="37">
        <f t="shared" si="39"/>
        <v>26</v>
      </c>
    </row>
    <row r="86" spans="1:49" ht="12.75">
      <c r="A86" s="49">
        <f t="shared" si="4"/>
        <v>588</v>
      </c>
      <c r="B86" s="50" t="str">
        <f t="shared" si="5"/>
        <v>Gallant Fox</v>
      </c>
      <c r="C86" s="50" t="str">
        <f t="shared" si="6"/>
        <v>Bob Dempsey&lt;br&gt;Malvern, PA</v>
      </c>
      <c r="D86" s="47">
        <f t="shared" si="7"/>
        <v>25</v>
      </c>
      <c r="E86" s="47">
        <f t="shared" si="7"/>
        <v>11</v>
      </c>
      <c r="F86" s="47">
        <f t="shared" si="7"/>
        <v>12</v>
      </c>
      <c r="G86" s="47">
        <f t="shared" si="8"/>
        <v>11</v>
      </c>
      <c r="H86" s="47">
        <f t="shared" si="8"/>
        <v>25</v>
      </c>
      <c r="I86" s="47">
        <f t="shared" si="8"/>
        <v>2</v>
      </c>
      <c r="J86" s="47">
        <f t="shared" si="9"/>
        <v>0</v>
      </c>
      <c r="K86" s="47">
        <f t="shared" si="9"/>
        <v>0</v>
      </c>
      <c r="L86" s="47">
        <f t="shared" si="9"/>
        <v>0</v>
      </c>
      <c r="M86" s="47">
        <f t="shared" si="10"/>
        <v>0</v>
      </c>
      <c r="N86" s="47">
        <f t="shared" si="10"/>
        <v>0</v>
      </c>
      <c r="O86" s="47">
        <f t="shared" si="10"/>
        <v>0</v>
      </c>
      <c r="P86" s="47">
        <f t="shared" si="11"/>
        <v>0</v>
      </c>
      <c r="Q86" s="47">
        <f t="shared" si="11"/>
        <v>0</v>
      </c>
      <c r="R86" s="47">
        <f t="shared" si="11"/>
        <v>0</v>
      </c>
      <c r="S86" s="47">
        <f t="shared" si="12"/>
        <v>0</v>
      </c>
      <c r="T86" s="47">
        <f t="shared" si="12"/>
        <v>0</v>
      </c>
      <c r="U86" s="47">
        <f t="shared" si="12"/>
        <v>0</v>
      </c>
      <c r="V86" s="47">
        <f t="shared" si="13"/>
        <v>0</v>
      </c>
      <c r="W86" s="47">
        <f t="shared" si="14"/>
        <v>86</v>
      </c>
      <c r="X86" s="47">
        <f t="shared" si="15"/>
        <v>25</v>
      </c>
      <c r="Y86" s="47">
        <f t="shared" si="16"/>
        <v>61</v>
      </c>
      <c r="Z86" s="48">
        <f t="shared" si="17"/>
        <v>61.02033</v>
      </c>
      <c r="AA86" s="49">
        <f t="shared" si="18"/>
        <v>17</v>
      </c>
      <c r="AB86" s="50" t="str">
        <f t="shared" si="19"/>
        <v>Gallant Fox</v>
      </c>
      <c r="AC86" s="85"/>
      <c r="AD86" s="37">
        <f t="shared" si="20"/>
        <v>10</v>
      </c>
      <c r="AE86" s="23">
        <f t="shared" si="21"/>
        <v>0</v>
      </c>
      <c r="AF86" s="24">
        <f t="shared" si="22"/>
        <v>0</v>
      </c>
      <c r="AG86" s="24">
        <f t="shared" si="23"/>
        <v>0</v>
      </c>
      <c r="AH86" s="24">
        <f t="shared" si="24"/>
        <v>0</v>
      </c>
      <c r="AI86" s="24">
        <f t="shared" si="25"/>
        <v>0</v>
      </c>
      <c r="AJ86" s="25">
        <f t="shared" si="26"/>
        <v>0</v>
      </c>
      <c r="AK86" s="23">
        <f t="shared" si="27"/>
        <v>0</v>
      </c>
      <c r="AL86" s="24">
        <f t="shared" si="28"/>
        <v>0</v>
      </c>
      <c r="AM86" s="24">
        <f t="shared" si="29"/>
        <v>0</v>
      </c>
      <c r="AN86" s="24">
        <f t="shared" si="30"/>
        <v>0</v>
      </c>
      <c r="AO86" s="24">
        <f t="shared" si="31"/>
        <v>0</v>
      </c>
      <c r="AP86" s="24">
        <f t="shared" si="32"/>
        <v>0</v>
      </c>
      <c r="AQ86" s="35">
        <f t="shared" si="33"/>
        <v>0</v>
      </c>
      <c r="AR86" s="40">
        <f t="shared" si="34"/>
        <v>1000000002100000</v>
      </c>
      <c r="AS86" s="37">
        <f t="shared" si="35"/>
        <v>20</v>
      </c>
      <c r="AT86" s="45">
        <f t="shared" si="36"/>
        <v>2</v>
      </c>
      <c r="AU86" s="45">
        <f t="shared" si="37"/>
        <v>25</v>
      </c>
      <c r="AV86" s="46">
        <f t="shared" si="38"/>
        <v>225</v>
      </c>
      <c r="AW86" s="37">
        <f t="shared" si="39"/>
        <v>33</v>
      </c>
    </row>
    <row r="87" spans="1:49" ht="12.75">
      <c r="A87" s="49">
        <f t="shared" si="4"/>
        <v>19</v>
      </c>
      <c r="B87" s="50" t="str">
        <f t="shared" si="5"/>
        <v>Rumor</v>
      </c>
      <c r="C87" s="50" t="str">
        <f t="shared" si="6"/>
        <v>John Storck Jr&lt;br&gt;Huntington New York</v>
      </c>
      <c r="D87" s="47">
        <f t="shared" si="7"/>
        <v>5</v>
      </c>
      <c r="E87" s="47">
        <f t="shared" si="7"/>
        <v>6</v>
      </c>
      <c r="F87" s="47">
        <f t="shared" si="7"/>
        <v>13</v>
      </c>
      <c r="G87" s="47">
        <f t="shared" si="8"/>
        <v>2</v>
      </c>
      <c r="H87" s="47">
        <f t="shared" si="8"/>
        <v>7</v>
      </c>
      <c r="I87" s="47">
        <f t="shared" si="8"/>
        <v>2</v>
      </c>
      <c r="J87" s="47">
        <f t="shared" si="9"/>
        <v>0</v>
      </c>
      <c r="K87" s="47">
        <f t="shared" si="9"/>
        <v>0</v>
      </c>
      <c r="L87" s="47">
        <f t="shared" si="9"/>
        <v>0</v>
      </c>
      <c r="M87" s="47">
        <f t="shared" si="10"/>
        <v>0</v>
      </c>
      <c r="N87" s="47">
        <f t="shared" si="10"/>
        <v>0</v>
      </c>
      <c r="O87" s="47">
        <f t="shared" si="10"/>
        <v>0</v>
      </c>
      <c r="P87" s="47">
        <f t="shared" si="11"/>
        <v>0</v>
      </c>
      <c r="Q87" s="47">
        <f t="shared" si="11"/>
        <v>0</v>
      </c>
      <c r="R87" s="47">
        <f t="shared" si="11"/>
        <v>0</v>
      </c>
      <c r="S87" s="47">
        <f t="shared" si="12"/>
        <v>0</v>
      </c>
      <c r="T87" s="47">
        <f t="shared" si="12"/>
        <v>0</v>
      </c>
      <c r="U87" s="47">
        <f t="shared" si="12"/>
        <v>0</v>
      </c>
      <c r="V87" s="47">
        <f t="shared" si="13"/>
        <v>0</v>
      </c>
      <c r="W87" s="47">
        <f t="shared" si="14"/>
        <v>35</v>
      </c>
      <c r="X87" s="47">
        <f t="shared" si="15"/>
        <v>13</v>
      </c>
      <c r="Y87" s="47">
        <f t="shared" si="16"/>
        <v>22</v>
      </c>
      <c r="Z87" s="48">
        <f t="shared" si="17"/>
        <v>22.00515</v>
      </c>
      <c r="AA87" s="49">
        <f t="shared" si="18"/>
        <v>4</v>
      </c>
      <c r="AB87" s="50" t="str">
        <f t="shared" si="19"/>
        <v>Rumor</v>
      </c>
      <c r="AC87" s="85"/>
      <c r="AD87" s="37">
        <f t="shared" si="20"/>
        <v>24</v>
      </c>
      <c r="AE87" s="23">
        <f t="shared" si="21"/>
        <v>0</v>
      </c>
      <c r="AF87" s="24">
        <f t="shared" si="22"/>
        <v>0</v>
      </c>
      <c r="AG87" s="24">
        <f t="shared" si="23"/>
        <v>0</v>
      </c>
      <c r="AH87" s="24">
        <f t="shared" si="24"/>
        <v>0</v>
      </c>
      <c r="AI87" s="24">
        <f t="shared" si="25"/>
        <v>0</v>
      </c>
      <c r="AJ87" s="25">
        <f t="shared" si="26"/>
        <v>0</v>
      </c>
      <c r="AK87" s="23">
        <f t="shared" si="27"/>
        <v>0</v>
      </c>
      <c r="AL87" s="24">
        <f t="shared" si="28"/>
        <v>0</v>
      </c>
      <c r="AM87" s="24">
        <f t="shared" si="29"/>
        <v>0</v>
      </c>
      <c r="AN87" s="24">
        <f t="shared" si="30"/>
        <v>0</v>
      </c>
      <c r="AO87" s="24">
        <f t="shared" si="31"/>
        <v>0</v>
      </c>
      <c r="AP87" s="24">
        <f t="shared" si="32"/>
        <v>0</v>
      </c>
      <c r="AQ87" s="35">
        <f t="shared" si="33"/>
        <v>0</v>
      </c>
      <c r="AR87" s="40">
        <f t="shared" si="34"/>
        <v>2001110000010000</v>
      </c>
      <c r="AS87" s="37">
        <f t="shared" si="35"/>
        <v>5</v>
      </c>
      <c r="AT87" s="45">
        <f t="shared" si="36"/>
        <v>2</v>
      </c>
      <c r="AU87" s="45">
        <f t="shared" si="37"/>
        <v>7</v>
      </c>
      <c r="AV87" s="46">
        <f t="shared" si="38"/>
        <v>207</v>
      </c>
      <c r="AW87" s="37">
        <f t="shared" si="39"/>
        <v>15</v>
      </c>
    </row>
    <row r="88" spans="1:49" ht="12.75">
      <c r="A88" s="49">
        <f t="shared" si="4"/>
        <v>220</v>
      </c>
      <c r="B88" s="50">
        <f t="shared" si="5"/>
        <v>220</v>
      </c>
      <c r="C88" s="50" t="str">
        <f t="shared" si="6"/>
        <v>Jason Blais&lt;br&gt;Gilford, NH</v>
      </c>
      <c r="D88" s="47">
        <f t="shared" si="7"/>
        <v>9</v>
      </c>
      <c r="E88" s="47">
        <f t="shared" si="7"/>
        <v>16</v>
      </c>
      <c r="F88" s="47">
        <f t="shared" si="7"/>
        <v>23</v>
      </c>
      <c r="G88" s="47">
        <f t="shared" si="8"/>
        <v>8</v>
      </c>
      <c r="H88" s="47">
        <f t="shared" si="8"/>
        <v>16</v>
      </c>
      <c r="I88" s="47">
        <f t="shared" si="8"/>
        <v>2</v>
      </c>
      <c r="J88" s="47">
        <f t="shared" si="9"/>
        <v>0</v>
      </c>
      <c r="K88" s="47">
        <f t="shared" si="9"/>
        <v>0</v>
      </c>
      <c r="L88" s="47">
        <f t="shared" si="9"/>
        <v>0</v>
      </c>
      <c r="M88" s="47">
        <f t="shared" si="10"/>
        <v>0</v>
      </c>
      <c r="N88" s="47">
        <f t="shared" si="10"/>
        <v>0</v>
      </c>
      <c r="O88" s="47">
        <f t="shared" si="10"/>
        <v>0</v>
      </c>
      <c r="P88" s="47">
        <f t="shared" si="11"/>
        <v>0</v>
      </c>
      <c r="Q88" s="47">
        <f t="shared" si="11"/>
        <v>0</v>
      </c>
      <c r="R88" s="47">
        <f t="shared" si="11"/>
        <v>0</v>
      </c>
      <c r="S88" s="47">
        <f t="shared" si="12"/>
        <v>0</v>
      </c>
      <c r="T88" s="47">
        <f t="shared" si="12"/>
        <v>0</v>
      </c>
      <c r="U88" s="47">
        <f t="shared" si="12"/>
        <v>0</v>
      </c>
      <c r="V88" s="47">
        <f t="shared" si="13"/>
        <v>0</v>
      </c>
      <c r="W88" s="47">
        <f t="shared" si="14"/>
        <v>74</v>
      </c>
      <c r="X88" s="47">
        <f t="shared" si="15"/>
        <v>23</v>
      </c>
      <c r="Y88" s="47">
        <f t="shared" si="16"/>
        <v>51</v>
      </c>
      <c r="Z88" s="48">
        <f t="shared" si="17"/>
        <v>51.01524</v>
      </c>
      <c r="AA88" s="49">
        <f t="shared" si="18"/>
        <v>13</v>
      </c>
      <c r="AB88" s="50">
        <f t="shared" si="19"/>
        <v>220</v>
      </c>
      <c r="AC88" s="85"/>
      <c r="AD88" s="37">
        <f t="shared" si="20"/>
        <v>15</v>
      </c>
      <c r="AE88" s="23">
        <f t="shared" si="21"/>
        <v>0</v>
      </c>
      <c r="AF88" s="24">
        <f t="shared" si="22"/>
        <v>0</v>
      </c>
      <c r="AG88" s="24">
        <f t="shared" si="23"/>
        <v>0</v>
      </c>
      <c r="AH88" s="24">
        <f t="shared" si="24"/>
        <v>0</v>
      </c>
      <c r="AI88" s="24">
        <f t="shared" si="25"/>
        <v>0</v>
      </c>
      <c r="AJ88" s="25">
        <f t="shared" si="26"/>
        <v>0</v>
      </c>
      <c r="AK88" s="23">
        <f t="shared" si="27"/>
        <v>0</v>
      </c>
      <c r="AL88" s="24">
        <f t="shared" si="28"/>
        <v>0</v>
      </c>
      <c r="AM88" s="24">
        <f t="shared" si="29"/>
        <v>0</v>
      </c>
      <c r="AN88" s="24">
        <f t="shared" si="30"/>
        <v>0</v>
      </c>
      <c r="AO88" s="24">
        <f t="shared" si="31"/>
        <v>0</v>
      </c>
      <c r="AP88" s="24">
        <f t="shared" si="32"/>
        <v>0</v>
      </c>
      <c r="AQ88" s="35">
        <f t="shared" si="33"/>
        <v>0</v>
      </c>
      <c r="AR88" s="40">
        <f t="shared" si="34"/>
        <v>1000001100000020</v>
      </c>
      <c r="AS88" s="37">
        <f t="shared" si="35"/>
        <v>15</v>
      </c>
      <c r="AT88" s="45">
        <f t="shared" si="36"/>
        <v>2</v>
      </c>
      <c r="AU88" s="45">
        <f t="shared" si="37"/>
        <v>16</v>
      </c>
      <c r="AV88" s="46">
        <f t="shared" si="38"/>
        <v>216</v>
      </c>
      <c r="AW88" s="37">
        <f t="shared" si="39"/>
        <v>24</v>
      </c>
    </row>
    <row r="89" spans="1:49" ht="12.75">
      <c r="A89" s="49">
        <f t="shared" si="4"/>
        <v>158</v>
      </c>
      <c r="B89" s="50" t="str">
        <f t="shared" si="5"/>
        <v>Excitable Boy</v>
      </c>
      <c r="C89" s="50" t="str">
        <f t="shared" si="6"/>
        <v>Paul Delgado/Ed Philpot&lt;br&gt;Laconia, NH</v>
      </c>
      <c r="D89" s="47">
        <f t="shared" si="7"/>
        <v>18</v>
      </c>
      <c r="E89" s="47">
        <f t="shared" si="7"/>
        <v>5</v>
      </c>
      <c r="F89" s="47">
        <f t="shared" si="7"/>
        <v>15</v>
      </c>
      <c r="G89" s="47">
        <f t="shared" si="8"/>
        <v>9</v>
      </c>
      <c r="H89" s="47">
        <f t="shared" si="8"/>
        <v>8</v>
      </c>
      <c r="I89" s="47">
        <f t="shared" si="8"/>
        <v>2</v>
      </c>
      <c r="J89" s="47">
        <f t="shared" si="9"/>
        <v>0</v>
      </c>
      <c r="K89" s="47">
        <f t="shared" si="9"/>
        <v>0</v>
      </c>
      <c r="L89" s="47">
        <f t="shared" si="9"/>
        <v>0</v>
      </c>
      <c r="M89" s="47">
        <f t="shared" si="10"/>
        <v>0</v>
      </c>
      <c r="N89" s="47">
        <f t="shared" si="10"/>
        <v>0</v>
      </c>
      <c r="O89" s="47">
        <f t="shared" si="10"/>
        <v>0</v>
      </c>
      <c r="P89" s="47">
        <f t="shared" si="11"/>
        <v>0</v>
      </c>
      <c r="Q89" s="47">
        <f t="shared" si="11"/>
        <v>0</v>
      </c>
      <c r="R89" s="47">
        <f t="shared" si="11"/>
        <v>0</v>
      </c>
      <c r="S89" s="47">
        <f t="shared" si="12"/>
        <v>0</v>
      </c>
      <c r="T89" s="47">
        <f t="shared" si="12"/>
        <v>0</v>
      </c>
      <c r="U89" s="47">
        <f t="shared" si="12"/>
        <v>0</v>
      </c>
      <c r="V89" s="47">
        <f>COUNTIF(D89:U89,"bye")</f>
        <v>0</v>
      </c>
      <c r="W89" s="47">
        <f t="shared" si="14"/>
        <v>57</v>
      </c>
      <c r="X89" s="47">
        <f t="shared" si="15"/>
        <v>18</v>
      </c>
      <c r="Y89" s="47">
        <f t="shared" si="16"/>
        <v>39</v>
      </c>
      <c r="Z89" s="48">
        <f t="shared" si="17"/>
        <v>39.01216</v>
      </c>
      <c r="AA89" s="49">
        <f t="shared" si="18"/>
        <v>10</v>
      </c>
      <c r="AB89" s="50" t="str">
        <f t="shared" si="19"/>
        <v>Excitable Boy</v>
      </c>
      <c r="AC89" s="85"/>
      <c r="AD89" s="37">
        <f t="shared" si="20"/>
        <v>11</v>
      </c>
      <c r="AE89" s="23">
        <f t="shared" si="21"/>
        <v>0</v>
      </c>
      <c r="AF89" s="24">
        <f t="shared" si="22"/>
        <v>0</v>
      </c>
      <c r="AG89" s="24">
        <f t="shared" si="23"/>
        <v>0</v>
      </c>
      <c r="AH89" s="24">
        <f t="shared" si="24"/>
        <v>0</v>
      </c>
      <c r="AI89" s="24">
        <f t="shared" si="25"/>
        <v>0</v>
      </c>
      <c r="AJ89" s="25">
        <f t="shared" si="26"/>
        <v>0</v>
      </c>
      <c r="AK89" s="23">
        <f t="shared" si="27"/>
        <v>0</v>
      </c>
      <c r="AL89" s="24">
        <f t="shared" si="28"/>
        <v>0</v>
      </c>
      <c r="AM89" s="24">
        <f t="shared" si="29"/>
        <v>0</v>
      </c>
      <c r="AN89" s="24">
        <f t="shared" si="30"/>
        <v>0</v>
      </c>
      <c r="AO89" s="24">
        <f t="shared" si="31"/>
        <v>0</v>
      </c>
      <c r="AP89" s="24">
        <f t="shared" si="32"/>
        <v>0</v>
      </c>
      <c r="AQ89" s="35">
        <f t="shared" si="33"/>
        <v>0</v>
      </c>
      <c r="AR89" s="40">
        <f t="shared" si="34"/>
        <v>1001001100000100</v>
      </c>
      <c r="AS89" s="37">
        <f t="shared" si="35"/>
        <v>12</v>
      </c>
      <c r="AT89" s="36">
        <f t="shared" si="36"/>
        <v>2</v>
      </c>
      <c r="AU89" s="36">
        <f t="shared" si="37"/>
        <v>8</v>
      </c>
      <c r="AV89" s="37">
        <f t="shared" si="38"/>
        <v>208</v>
      </c>
      <c r="AW89" s="37">
        <f t="shared" si="39"/>
        <v>16</v>
      </c>
    </row>
    <row r="90" spans="1:49" ht="12.75">
      <c r="A90" s="49">
        <f t="shared" si="4"/>
        <v>652</v>
      </c>
      <c r="B90" s="50" t="str">
        <f t="shared" si="5"/>
        <v>Lifted</v>
      </c>
      <c r="C90" s="50" t="str">
        <f t="shared" si="6"/>
        <v>Kerry Klingler&lt;br&gt;Larchmont, NY</v>
      </c>
      <c r="D90" s="47">
        <f t="shared" si="7"/>
        <v>1</v>
      </c>
      <c r="E90" s="47">
        <f t="shared" si="7"/>
        <v>1</v>
      </c>
      <c r="F90" s="47">
        <f t="shared" si="7"/>
        <v>3</v>
      </c>
      <c r="G90" s="47">
        <f t="shared" si="8"/>
        <v>1</v>
      </c>
      <c r="H90" s="47">
        <f t="shared" si="8"/>
        <v>5</v>
      </c>
      <c r="I90" s="47">
        <f t="shared" si="8"/>
        <v>2</v>
      </c>
      <c r="J90" s="47">
        <f t="shared" si="9"/>
        <v>0</v>
      </c>
      <c r="K90" s="47">
        <f t="shared" si="9"/>
        <v>0</v>
      </c>
      <c r="L90" s="47">
        <f t="shared" si="9"/>
        <v>0</v>
      </c>
      <c r="M90" s="47">
        <f t="shared" si="10"/>
        <v>0</v>
      </c>
      <c r="N90" s="47">
        <f t="shared" si="10"/>
        <v>0</v>
      </c>
      <c r="O90" s="47">
        <f t="shared" si="10"/>
        <v>0</v>
      </c>
      <c r="P90" s="47">
        <f t="shared" si="11"/>
        <v>0</v>
      </c>
      <c r="Q90" s="47">
        <f t="shared" si="11"/>
        <v>0</v>
      </c>
      <c r="R90" s="47">
        <f t="shared" si="11"/>
        <v>0</v>
      </c>
      <c r="S90" s="47">
        <f t="shared" si="12"/>
        <v>0</v>
      </c>
      <c r="T90" s="47">
        <f t="shared" si="12"/>
        <v>0</v>
      </c>
      <c r="U90" s="47">
        <f t="shared" si="12"/>
        <v>0</v>
      </c>
      <c r="V90" s="47">
        <f aca="true" t="shared" si="40" ref="V90:V104">COUNTIF(D90:U90,"bye")</f>
        <v>0</v>
      </c>
      <c r="W90" s="47">
        <f t="shared" si="14"/>
        <v>13</v>
      </c>
      <c r="X90" s="47">
        <f t="shared" si="15"/>
        <v>5</v>
      </c>
      <c r="Y90" s="47">
        <f t="shared" si="16"/>
        <v>8</v>
      </c>
      <c r="Z90" s="48">
        <f t="shared" si="17"/>
        <v>8.00113</v>
      </c>
      <c r="AA90" s="49">
        <f t="shared" si="18"/>
        <v>1</v>
      </c>
      <c r="AB90" s="50" t="str">
        <f t="shared" si="19"/>
        <v>Lifted</v>
      </c>
      <c r="AC90" s="85"/>
      <c r="AD90" s="37">
        <f t="shared" si="20"/>
        <v>12</v>
      </c>
      <c r="AE90" s="23">
        <f t="shared" si="21"/>
        <v>0</v>
      </c>
      <c r="AF90" s="24">
        <f t="shared" si="22"/>
        <v>0</v>
      </c>
      <c r="AG90" s="24">
        <f t="shared" si="23"/>
        <v>0</v>
      </c>
      <c r="AH90" s="24">
        <f t="shared" si="24"/>
        <v>0</v>
      </c>
      <c r="AI90" s="24">
        <f t="shared" si="25"/>
        <v>0</v>
      </c>
      <c r="AJ90" s="25">
        <f t="shared" si="26"/>
        <v>0</v>
      </c>
      <c r="AK90" s="23">
        <f t="shared" si="27"/>
        <v>0</v>
      </c>
      <c r="AL90" s="24">
        <f t="shared" si="28"/>
        <v>0</v>
      </c>
      <c r="AM90" s="24">
        <f t="shared" si="29"/>
        <v>0</v>
      </c>
      <c r="AN90" s="24">
        <f t="shared" si="30"/>
        <v>0</v>
      </c>
      <c r="AO90" s="24">
        <f t="shared" si="31"/>
        <v>0</v>
      </c>
      <c r="AP90" s="24">
        <f t="shared" si="32"/>
        <v>0</v>
      </c>
      <c r="AQ90" s="35">
        <f t="shared" si="33"/>
        <v>0</v>
      </c>
      <c r="AR90" s="40">
        <f t="shared" si="34"/>
        <v>31101000000000000</v>
      </c>
      <c r="AS90" s="37">
        <f t="shared" si="35"/>
        <v>1</v>
      </c>
      <c r="AT90" s="36">
        <f t="shared" si="36"/>
        <v>2</v>
      </c>
      <c r="AU90" s="36">
        <f t="shared" si="37"/>
        <v>5</v>
      </c>
      <c r="AV90" s="37">
        <f t="shared" si="38"/>
        <v>205</v>
      </c>
      <c r="AW90" s="37">
        <f t="shared" si="39"/>
        <v>13</v>
      </c>
    </row>
    <row r="91" spans="1:49" ht="12.75">
      <c r="A91" s="49">
        <f t="shared" si="4"/>
        <v>32</v>
      </c>
      <c r="B91" s="50" t="str">
        <f t="shared" si="5"/>
        <v>Plan B</v>
      </c>
      <c r="C91" s="50" t="str">
        <f t="shared" si="6"/>
        <v>Greg Packard&lt;br&gt;Cataumet. Ma.</v>
      </c>
      <c r="D91" s="47">
        <f t="shared" si="7"/>
        <v>16</v>
      </c>
      <c r="E91" s="47">
        <f t="shared" si="7"/>
        <v>20</v>
      </c>
      <c r="F91" s="47">
        <f t="shared" si="7"/>
        <v>22</v>
      </c>
      <c r="G91" s="47">
        <f t="shared" si="8"/>
        <v>21</v>
      </c>
      <c r="H91" s="47">
        <f t="shared" si="8"/>
        <v>20</v>
      </c>
      <c r="I91" s="47">
        <f t="shared" si="8"/>
        <v>2</v>
      </c>
      <c r="J91" s="47">
        <f t="shared" si="9"/>
        <v>0</v>
      </c>
      <c r="K91" s="47">
        <f t="shared" si="9"/>
        <v>0</v>
      </c>
      <c r="L91" s="47">
        <f t="shared" si="9"/>
        <v>0</v>
      </c>
      <c r="M91" s="47">
        <f t="shared" si="10"/>
        <v>0</v>
      </c>
      <c r="N91" s="47">
        <f t="shared" si="10"/>
        <v>0</v>
      </c>
      <c r="O91" s="47">
        <f t="shared" si="10"/>
        <v>0</v>
      </c>
      <c r="P91" s="47">
        <f t="shared" si="11"/>
        <v>0</v>
      </c>
      <c r="Q91" s="47">
        <f t="shared" si="11"/>
        <v>0</v>
      </c>
      <c r="R91" s="47">
        <f t="shared" si="11"/>
        <v>0</v>
      </c>
      <c r="S91" s="47">
        <f t="shared" si="12"/>
        <v>0</v>
      </c>
      <c r="T91" s="47">
        <f t="shared" si="12"/>
        <v>0</v>
      </c>
      <c r="U91" s="47">
        <f t="shared" si="12"/>
        <v>0</v>
      </c>
      <c r="V91" s="47">
        <f t="shared" si="40"/>
        <v>0</v>
      </c>
      <c r="W91" s="47">
        <f t="shared" si="14"/>
        <v>101</v>
      </c>
      <c r="X91" s="47">
        <f t="shared" si="15"/>
        <v>22</v>
      </c>
      <c r="Y91" s="47">
        <f t="shared" si="16"/>
        <v>79</v>
      </c>
      <c r="Z91" s="48">
        <f t="shared" si="17"/>
        <v>79.02228000000001</v>
      </c>
      <c r="AA91" s="49">
        <f t="shared" si="18"/>
        <v>22</v>
      </c>
      <c r="AB91" s="50" t="str">
        <f t="shared" si="19"/>
        <v>Plan B</v>
      </c>
      <c r="AC91" s="85"/>
      <c r="AD91" s="37">
        <f t="shared" si="20"/>
        <v>26</v>
      </c>
      <c r="AE91" s="23">
        <f t="shared" si="21"/>
        <v>0</v>
      </c>
      <c r="AF91" s="24">
        <f t="shared" si="22"/>
        <v>0</v>
      </c>
      <c r="AG91" s="24">
        <f t="shared" si="23"/>
        <v>0</v>
      </c>
      <c r="AH91" s="24">
        <f t="shared" si="24"/>
        <v>0</v>
      </c>
      <c r="AI91" s="24">
        <f t="shared" si="25"/>
        <v>0</v>
      </c>
      <c r="AJ91" s="25">
        <f t="shared" si="26"/>
        <v>0</v>
      </c>
      <c r="AK91" s="23">
        <f t="shared" si="27"/>
        <v>0</v>
      </c>
      <c r="AL91" s="24">
        <f t="shared" si="28"/>
        <v>0</v>
      </c>
      <c r="AM91" s="24">
        <f t="shared" si="29"/>
        <v>0</v>
      </c>
      <c r="AN91" s="24">
        <f t="shared" si="30"/>
        <v>0</v>
      </c>
      <c r="AO91" s="24">
        <f t="shared" si="31"/>
        <v>0</v>
      </c>
      <c r="AP91" s="24">
        <f t="shared" si="32"/>
        <v>0</v>
      </c>
      <c r="AQ91" s="35">
        <f t="shared" si="33"/>
        <v>0</v>
      </c>
      <c r="AR91" s="40">
        <f t="shared" si="34"/>
        <v>1000000000000010</v>
      </c>
      <c r="AS91" s="37">
        <f t="shared" si="35"/>
        <v>22</v>
      </c>
      <c r="AT91" s="36">
        <f t="shared" si="36"/>
        <v>2</v>
      </c>
      <c r="AU91" s="36">
        <f t="shared" si="37"/>
        <v>20</v>
      </c>
      <c r="AV91" s="37">
        <f t="shared" si="38"/>
        <v>220</v>
      </c>
      <c r="AW91" s="37">
        <f t="shared" si="39"/>
        <v>28</v>
      </c>
    </row>
    <row r="92" spans="1:49" ht="12.75">
      <c r="A92" s="49">
        <f t="shared" si="4"/>
        <v>352</v>
      </c>
      <c r="B92" s="50" t="str">
        <f t="shared" si="5"/>
        <v>USA 352</v>
      </c>
      <c r="C92" s="50" t="str">
        <f t="shared" si="6"/>
        <v>Blake Fleetwood&lt;br&gt;Amagansett</v>
      </c>
      <c r="D92" s="47">
        <f t="shared" si="7"/>
        <v>2</v>
      </c>
      <c r="E92" s="47">
        <f t="shared" si="7"/>
        <v>13</v>
      </c>
      <c r="F92" s="47">
        <f t="shared" si="7"/>
        <v>1</v>
      </c>
      <c r="G92" s="47">
        <f t="shared" si="8"/>
        <v>3</v>
      </c>
      <c r="H92" s="47">
        <f t="shared" si="8"/>
        <v>1</v>
      </c>
      <c r="I92" s="47">
        <f t="shared" si="8"/>
        <v>2</v>
      </c>
      <c r="J92" s="47">
        <f t="shared" si="9"/>
        <v>0</v>
      </c>
      <c r="K92" s="47">
        <f t="shared" si="9"/>
        <v>0</v>
      </c>
      <c r="L92" s="47">
        <f t="shared" si="9"/>
        <v>0</v>
      </c>
      <c r="M92" s="47">
        <f t="shared" si="10"/>
        <v>0</v>
      </c>
      <c r="N92" s="47">
        <f t="shared" si="10"/>
        <v>0</v>
      </c>
      <c r="O92" s="47">
        <f t="shared" si="10"/>
        <v>0</v>
      </c>
      <c r="P92" s="47">
        <f t="shared" si="11"/>
        <v>0</v>
      </c>
      <c r="Q92" s="47">
        <f t="shared" si="11"/>
        <v>0</v>
      </c>
      <c r="R92" s="47">
        <f t="shared" si="11"/>
        <v>0</v>
      </c>
      <c r="S92" s="47">
        <f t="shared" si="12"/>
        <v>0</v>
      </c>
      <c r="T92" s="47">
        <f t="shared" si="12"/>
        <v>0</v>
      </c>
      <c r="U92" s="47">
        <f t="shared" si="12"/>
        <v>0</v>
      </c>
      <c r="V92" s="47">
        <f t="shared" si="40"/>
        <v>0</v>
      </c>
      <c r="W92" s="47">
        <f t="shared" si="14"/>
        <v>22</v>
      </c>
      <c r="X92" s="47">
        <f t="shared" si="15"/>
        <v>13</v>
      </c>
      <c r="Y92" s="47">
        <f t="shared" si="16"/>
        <v>9</v>
      </c>
      <c r="Z92" s="48">
        <f t="shared" si="17"/>
        <v>9.0021</v>
      </c>
      <c r="AA92" s="49">
        <f t="shared" si="18"/>
        <v>2</v>
      </c>
      <c r="AB92" s="50" t="str">
        <f t="shared" si="19"/>
        <v>USA 352</v>
      </c>
      <c r="AC92" s="85"/>
      <c r="AD92" s="37">
        <f t="shared" si="20"/>
        <v>8</v>
      </c>
      <c r="AE92" s="23">
        <f t="shared" si="21"/>
        <v>0</v>
      </c>
      <c r="AF92" s="24">
        <f t="shared" si="22"/>
        <v>0</v>
      </c>
      <c r="AG92" s="24">
        <f t="shared" si="23"/>
        <v>0</v>
      </c>
      <c r="AH92" s="24">
        <f t="shared" si="24"/>
        <v>0</v>
      </c>
      <c r="AI92" s="24">
        <f t="shared" si="25"/>
        <v>0</v>
      </c>
      <c r="AJ92" s="25">
        <f t="shared" si="26"/>
        <v>0</v>
      </c>
      <c r="AK92" s="23">
        <f t="shared" si="27"/>
        <v>0</v>
      </c>
      <c r="AL92" s="24">
        <f t="shared" si="28"/>
        <v>0</v>
      </c>
      <c r="AM92" s="24">
        <f t="shared" si="29"/>
        <v>0</v>
      </c>
      <c r="AN92" s="24">
        <f t="shared" si="30"/>
        <v>0</v>
      </c>
      <c r="AO92" s="24">
        <f t="shared" si="31"/>
        <v>0</v>
      </c>
      <c r="AP92" s="24">
        <f t="shared" si="32"/>
        <v>0</v>
      </c>
      <c r="AQ92" s="35">
        <f t="shared" si="33"/>
        <v>0</v>
      </c>
      <c r="AR92" s="40">
        <f t="shared" si="34"/>
        <v>22100000000010000</v>
      </c>
      <c r="AS92" s="37">
        <f t="shared" si="35"/>
        <v>2</v>
      </c>
      <c r="AT92" s="36">
        <f t="shared" si="36"/>
        <v>2</v>
      </c>
      <c r="AU92" s="36">
        <f t="shared" si="37"/>
        <v>1</v>
      </c>
      <c r="AV92" s="37">
        <f t="shared" si="38"/>
        <v>201</v>
      </c>
      <c r="AW92" s="37">
        <f t="shared" si="39"/>
        <v>10</v>
      </c>
    </row>
    <row r="93" spans="1:49" ht="12.75">
      <c r="A93" s="49">
        <f t="shared" si="4"/>
        <v>381</v>
      </c>
      <c r="B93" s="50" t="str">
        <f t="shared" si="5"/>
        <v>BIGAMY</v>
      </c>
      <c r="C93" s="50" t="str">
        <f t="shared" si="6"/>
        <v>Dennis Meichel&lt;br&gt;Pittstown, NJ</v>
      </c>
      <c r="D93" s="47">
        <f t="shared" si="7"/>
        <v>19</v>
      </c>
      <c r="E93" s="47">
        <f t="shared" si="7"/>
        <v>27</v>
      </c>
      <c r="F93" s="47">
        <f t="shared" si="7"/>
        <v>19</v>
      </c>
      <c r="G93" s="47">
        <f t="shared" si="8"/>
        <v>23</v>
      </c>
      <c r="H93" s="47">
        <f t="shared" si="8"/>
        <v>17</v>
      </c>
      <c r="I93" s="47">
        <f t="shared" si="8"/>
        <v>2</v>
      </c>
      <c r="J93" s="47">
        <f t="shared" si="9"/>
        <v>0</v>
      </c>
      <c r="K93" s="47">
        <f t="shared" si="9"/>
        <v>0</v>
      </c>
      <c r="L93" s="47">
        <f t="shared" si="9"/>
        <v>0</v>
      </c>
      <c r="M93" s="47">
        <f t="shared" si="10"/>
        <v>0</v>
      </c>
      <c r="N93" s="47">
        <f t="shared" si="10"/>
        <v>0</v>
      </c>
      <c r="O93" s="47">
        <f t="shared" si="10"/>
        <v>0</v>
      </c>
      <c r="P93" s="47">
        <f t="shared" si="11"/>
        <v>0</v>
      </c>
      <c r="Q93" s="47">
        <f t="shared" si="11"/>
        <v>0</v>
      </c>
      <c r="R93" s="47">
        <f t="shared" si="11"/>
        <v>0</v>
      </c>
      <c r="S93" s="47">
        <f t="shared" si="12"/>
        <v>0</v>
      </c>
      <c r="T93" s="47">
        <f t="shared" si="12"/>
        <v>0</v>
      </c>
      <c r="U93" s="47">
        <f t="shared" si="12"/>
        <v>0</v>
      </c>
      <c r="V93" s="47">
        <f t="shared" si="40"/>
        <v>0</v>
      </c>
      <c r="W93" s="47">
        <f t="shared" si="14"/>
        <v>107</v>
      </c>
      <c r="X93" s="47">
        <f t="shared" si="15"/>
        <v>27</v>
      </c>
      <c r="Y93" s="47">
        <f t="shared" si="16"/>
        <v>80</v>
      </c>
      <c r="Z93" s="48">
        <f t="shared" si="17"/>
        <v>80.02525</v>
      </c>
      <c r="AA93" s="49">
        <f t="shared" si="18"/>
        <v>23</v>
      </c>
      <c r="AB93" s="50" t="str">
        <f t="shared" si="19"/>
        <v>BIGAMY</v>
      </c>
      <c r="AC93" s="86"/>
      <c r="AD93" s="37">
        <f t="shared" si="20"/>
        <v>20</v>
      </c>
      <c r="AE93" s="23">
        <f t="shared" si="21"/>
        <v>0</v>
      </c>
      <c r="AF93" s="24">
        <f t="shared" si="22"/>
        <v>0</v>
      </c>
      <c r="AG93" s="24">
        <f t="shared" si="23"/>
        <v>0</v>
      </c>
      <c r="AH93" s="24">
        <f t="shared" si="24"/>
        <v>0</v>
      </c>
      <c r="AI93" s="24">
        <f t="shared" si="25"/>
        <v>0</v>
      </c>
      <c r="AJ93" s="25">
        <f t="shared" si="26"/>
        <v>0</v>
      </c>
      <c r="AK93" s="23">
        <f t="shared" si="27"/>
        <v>0</v>
      </c>
      <c r="AL93" s="24">
        <f t="shared" si="28"/>
        <v>0</v>
      </c>
      <c r="AM93" s="24">
        <f t="shared" si="29"/>
        <v>0</v>
      </c>
      <c r="AN93" s="24">
        <f t="shared" si="30"/>
        <v>0</v>
      </c>
      <c r="AO93" s="24">
        <f t="shared" si="31"/>
        <v>0</v>
      </c>
      <c r="AP93" s="24">
        <f t="shared" si="32"/>
        <v>0</v>
      </c>
      <c r="AQ93" s="35">
        <f t="shared" si="33"/>
        <v>0</v>
      </c>
      <c r="AR93" s="40">
        <f t="shared" si="34"/>
        <v>1000000000000001</v>
      </c>
      <c r="AS93" s="37">
        <f t="shared" si="35"/>
        <v>25</v>
      </c>
      <c r="AT93" s="36">
        <f t="shared" si="36"/>
        <v>2</v>
      </c>
      <c r="AU93" s="36">
        <f t="shared" si="37"/>
        <v>17</v>
      </c>
      <c r="AV93" s="37">
        <f t="shared" si="38"/>
        <v>217</v>
      </c>
      <c r="AW93" s="37">
        <f t="shared" si="39"/>
        <v>25</v>
      </c>
    </row>
    <row r="94" spans="1:49" ht="12.75">
      <c r="A94" s="49">
        <f t="shared" si="4"/>
        <v>249</v>
      </c>
      <c r="B94" s="50" t="str">
        <f t="shared" si="5"/>
        <v>Dolce</v>
      </c>
      <c r="C94" s="50" t="str">
        <f t="shared" si="6"/>
        <v>Ed Sonn&lt;br&gt;Carlise, MA</v>
      </c>
      <c r="D94" s="47">
        <f t="shared" si="7"/>
        <v>17</v>
      </c>
      <c r="E94" s="47">
        <f t="shared" si="7"/>
        <v>18</v>
      </c>
      <c r="F94" s="47">
        <f t="shared" si="7"/>
        <v>27</v>
      </c>
      <c r="G94" s="47">
        <f t="shared" si="8"/>
        <v>29</v>
      </c>
      <c r="H94" s="47">
        <f t="shared" si="8"/>
        <v>29</v>
      </c>
      <c r="I94" s="47">
        <f t="shared" si="8"/>
        <v>2</v>
      </c>
      <c r="J94" s="47">
        <f t="shared" si="9"/>
        <v>0</v>
      </c>
      <c r="K94" s="47">
        <f t="shared" si="9"/>
        <v>0</v>
      </c>
      <c r="L94" s="47">
        <f t="shared" si="9"/>
        <v>0</v>
      </c>
      <c r="M94" s="47">
        <f t="shared" si="10"/>
        <v>0</v>
      </c>
      <c r="N94" s="47">
        <f t="shared" si="10"/>
        <v>0</v>
      </c>
      <c r="O94" s="47">
        <f t="shared" si="10"/>
        <v>0</v>
      </c>
      <c r="P94" s="47">
        <f t="shared" si="11"/>
        <v>0</v>
      </c>
      <c r="Q94" s="47">
        <f t="shared" si="11"/>
        <v>0</v>
      </c>
      <c r="R94" s="47">
        <f t="shared" si="11"/>
        <v>0</v>
      </c>
      <c r="S94" s="47">
        <f t="shared" si="12"/>
        <v>0</v>
      </c>
      <c r="T94" s="47">
        <f t="shared" si="12"/>
        <v>0</v>
      </c>
      <c r="U94" s="47">
        <f t="shared" si="12"/>
        <v>0</v>
      </c>
      <c r="V94" s="47">
        <f t="shared" si="40"/>
        <v>0</v>
      </c>
      <c r="W94" s="47">
        <f t="shared" si="14"/>
        <v>122</v>
      </c>
      <c r="X94" s="47">
        <f t="shared" si="15"/>
        <v>29</v>
      </c>
      <c r="Y94" s="47">
        <f t="shared" si="16"/>
        <v>93</v>
      </c>
      <c r="Z94" s="48">
        <f t="shared" si="17"/>
        <v>93.02537000000001</v>
      </c>
      <c r="AA94" s="49">
        <f t="shared" si="18"/>
        <v>27</v>
      </c>
      <c r="AB94" s="50" t="str">
        <f t="shared" si="19"/>
        <v>Dolce</v>
      </c>
      <c r="AC94" s="86"/>
      <c r="AD94" s="37">
        <f t="shared" si="20"/>
        <v>22</v>
      </c>
      <c r="AE94" s="23">
        <f t="shared" si="21"/>
        <v>0</v>
      </c>
      <c r="AF94" s="24">
        <f t="shared" si="22"/>
        <v>0</v>
      </c>
      <c r="AG94" s="24">
        <f t="shared" si="23"/>
        <v>0</v>
      </c>
      <c r="AH94" s="24">
        <f t="shared" si="24"/>
        <v>0</v>
      </c>
      <c r="AI94" s="24">
        <f t="shared" si="25"/>
        <v>0</v>
      </c>
      <c r="AJ94" s="25">
        <f t="shared" si="26"/>
        <v>0</v>
      </c>
      <c r="AK94" s="23">
        <f t="shared" si="27"/>
        <v>0</v>
      </c>
      <c r="AL94" s="24">
        <f t="shared" si="28"/>
        <v>0</v>
      </c>
      <c r="AM94" s="24">
        <f t="shared" si="29"/>
        <v>0</v>
      </c>
      <c r="AN94" s="24">
        <f t="shared" si="30"/>
        <v>0</v>
      </c>
      <c r="AO94" s="24">
        <f t="shared" si="31"/>
        <v>0</v>
      </c>
      <c r="AP94" s="24">
        <f t="shared" si="32"/>
        <v>0</v>
      </c>
      <c r="AQ94" s="35">
        <f t="shared" si="33"/>
        <v>0</v>
      </c>
      <c r="AR94" s="40">
        <f t="shared" si="34"/>
        <v>1000000000000001</v>
      </c>
      <c r="AS94" s="37">
        <f t="shared" si="35"/>
        <v>25</v>
      </c>
      <c r="AT94" s="36">
        <f t="shared" si="36"/>
        <v>2</v>
      </c>
      <c r="AU94" s="36">
        <f t="shared" si="37"/>
        <v>29</v>
      </c>
      <c r="AV94" s="37">
        <f t="shared" si="38"/>
        <v>229</v>
      </c>
      <c r="AW94" s="37">
        <f t="shared" si="39"/>
        <v>37</v>
      </c>
    </row>
    <row r="95" spans="1:49" ht="12.75">
      <c r="A95" s="49">
        <f t="shared" si="4"/>
        <v>16</v>
      </c>
      <c r="B95" s="50" t="str">
        <f t="shared" si="5"/>
        <v>Shamrock IV</v>
      </c>
      <c r="C95" s="50" t="str">
        <f t="shared" si="6"/>
        <v>Thomas Mullen&lt;br&gt;Welch Island, NH</v>
      </c>
      <c r="D95" s="47">
        <f t="shared" si="7"/>
        <v>23</v>
      </c>
      <c r="E95" s="47">
        <f t="shared" si="7"/>
        <v>14</v>
      </c>
      <c r="F95" s="47">
        <f t="shared" si="7"/>
        <v>24</v>
      </c>
      <c r="G95" s="47">
        <f t="shared" si="8"/>
        <v>4</v>
      </c>
      <c r="H95" s="47">
        <f t="shared" si="8"/>
        <v>10</v>
      </c>
      <c r="I95" s="47">
        <f t="shared" si="8"/>
        <v>2</v>
      </c>
      <c r="J95" s="47">
        <f t="shared" si="9"/>
        <v>0</v>
      </c>
      <c r="K95" s="47">
        <f t="shared" si="9"/>
        <v>0</v>
      </c>
      <c r="L95" s="47">
        <f t="shared" si="9"/>
        <v>0</v>
      </c>
      <c r="M95" s="47">
        <f t="shared" si="10"/>
        <v>0</v>
      </c>
      <c r="N95" s="47">
        <f t="shared" si="10"/>
        <v>0</v>
      </c>
      <c r="O95" s="47">
        <f t="shared" si="10"/>
        <v>0</v>
      </c>
      <c r="P95" s="47">
        <f t="shared" si="11"/>
        <v>0</v>
      </c>
      <c r="Q95" s="47">
        <f t="shared" si="11"/>
        <v>0</v>
      </c>
      <c r="R95" s="47">
        <f t="shared" si="11"/>
        <v>0</v>
      </c>
      <c r="S95" s="47">
        <f t="shared" si="12"/>
        <v>0</v>
      </c>
      <c r="T95" s="47">
        <f t="shared" si="12"/>
        <v>0</v>
      </c>
      <c r="U95" s="47">
        <f t="shared" si="12"/>
        <v>0</v>
      </c>
      <c r="V95" s="47">
        <f t="shared" si="40"/>
        <v>0</v>
      </c>
      <c r="W95" s="47">
        <f t="shared" si="14"/>
        <v>77</v>
      </c>
      <c r="X95" s="47">
        <f t="shared" si="15"/>
        <v>24</v>
      </c>
      <c r="Y95" s="47">
        <f t="shared" si="16"/>
        <v>53</v>
      </c>
      <c r="Z95" s="48">
        <f t="shared" si="17"/>
        <v>53.00818</v>
      </c>
      <c r="AA95" s="49">
        <f t="shared" si="18"/>
        <v>16</v>
      </c>
      <c r="AB95" s="50" t="str">
        <f t="shared" si="19"/>
        <v>Shamrock IV</v>
      </c>
      <c r="AC95" s="86"/>
      <c r="AD95" s="37">
        <f t="shared" si="20"/>
        <v>2</v>
      </c>
      <c r="AE95" s="23">
        <f t="shared" si="21"/>
        <v>0</v>
      </c>
      <c r="AF95" s="24">
        <f t="shared" si="22"/>
        <v>0</v>
      </c>
      <c r="AG95" s="24">
        <f t="shared" si="23"/>
        <v>0</v>
      </c>
      <c r="AH95" s="24">
        <f t="shared" si="24"/>
        <v>0</v>
      </c>
      <c r="AI95" s="24">
        <f t="shared" si="25"/>
        <v>0</v>
      </c>
      <c r="AJ95" s="25">
        <f t="shared" si="26"/>
        <v>0</v>
      </c>
      <c r="AK95" s="23">
        <f t="shared" si="27"/>
        <v>0</v>
      </c>
      <c r="AL95" s="24">
        <f t="shared" si="28"/>
        <v>0</v>
      </c>
      <c r="AM95" s="24">
        <f t="shared" si="29"/>
        <v>0</v>
      </c>
      <c r="AN95" s="24">
        <f t="shared" si="30"/>
        <v>0</v>
      </c>
      <c r="AO95" s="24">
        <f t="shared" si="31"/>
        <v>0</v>
      </c>
      <c r="AP95" s="24">
        <f t="shared" si="32"/>
        <v>0</v>
      </c>
      <c r="AQ95" s="35">
        <f t="shared" si="33"/>
        <v>0</v>
      </c>
      <c r="AR95" s="40">
        <f t="shared" si="34"/>
        <v>1010000010001000</v>
      </c>
      <c r="AS95" s="37">
        <f t="shared" si="35"/>
        <v>8</v>
      </c>
      <c r="AT95" s="36">
        <f t="shared" si="36"/>
        <v>2</v>
      </c>
      <c r="AU95" s="36">
        <f t="shared" si="37"/>
        <v>10</v>
      </c>
      <c r="AV95" s="37">
        <f t="shared" si="38"/>
        <v>210</v>
      </c>
      <c r="AW95" s="37">
        <f t="shared" si="39"/>
        <v>18</v>
      </c>
    </row>
    <row r="96" spans="1:49" ht="12.75">
      <c r="A96" s="49">
        <f t="shared" si="4"/>
        <v>31</v>
      </c>
      <c r="B96" s="50" t="str">
        <f t="shared" si="5"/>
        <v>Valiente</v>
      </c>
      <c r="C96" s="50" t="str">
        <f t="shared" si="6"/>
        <v>Caleb Everett&lt;br&gt;San Francisco, CA</v>
      </c>
      <c r="D96" s="47">
        <f t="shared" si="7"/>
        <v>3</v>
      </c>
      <c r="E96" s="47">
        <f t="shared" si="7"/>
        <v>30</v>
      </c>
      <c r="F96" s="47">
        <f t="shared" si="7"/>
        <v>4</v>
      </c>
      <c r="G96" s="47">
        <f t="shared" si="8"/>
        <v>7</v>
      </c>
      <c r="H96" s="47">
        <f t="shared" si="8"/>
        <v>13</v>
      </c>
      <c r="I96" s="47">
        <f t="shared" si="8"/>
        <v>2</v>
      </c>
      <c r="J96" s="47">
        <f t="shared" si="9"/>
        <v>0</v>
      </c>
      <c r="K96" s="47">
        <f t="shared" si="9"/>
        <v>0</v>
      </c>
      <c r="L96" s="47">
        <f t="shared" si="9"/>
        <v>0</v>
      </c>
      <c r="M96" s="47">
        <f t="shared" si="10"/>
        <v>0</v>
      </c>
      <c r="N96" s="47">
        <f t="shared" si="10"/>
        <v>0</v>
      </c>
      <c r="O96" s="47">
        <f t="shared" si="10"/>
        <v>0</v>
      </c>
      <c r="P96" s="47">
        <f t="shared" si="11"/>
        <v>0</v>
      </c>
      <c r="Q96" s="47">
        <f t="shared" si="11"/>
        <v>0</v>
      </c>
      <c r="R96" s="47">
        <f t="shared" si="11"/>
        <v>0</v>
      </c>
      <c r="S96" s="47">
        <f t="shared" si="12"/>
        <v>0</v>
      </c>
      <c r="T96" s="47">
        <f t="shared" si="12"/>
        <v>0</v>
      </c>
      <c r="U96" s="47">
        <f t="shared" si="12"/>
        <v>0</v>
      </c>
      <c r="V96" s="47">
        <f t="shared" si="40"/>
        <v>0</v>
      </c>
      <c r="W96" s="47">
        <f aca="true" t="shared" si="41" ref="W96:W104">IF(SUM(D96:U96)&gt;0,SUM(D96:U96),"")</f>
        <v>59</v>
      </c>
      <c r="X96" s="47">
        <f aca="true" t="shared" si="42" ref="X96:X104">IF(Throwouts&gt;0,LARGE((D96:U96),1),0)+IF(Throwouts&gt;1,LARGE((D96:U96),2),0)+IF(Throwouts&gt;2,LARGE((D96:U96),2),0)+IF(Throwouts&gt;3,LARGE((D96:U96),3),0)</f>
        <v>30</v>
      </c>
      <c r="Y96" s="47">
        <f aca="true" t="shared" si="43" ref="Y96:Y104">IF(W96="",0,W96-X96)</f>
        <v>29</v>
      </c>
      <c r="Z96" s="48">
        <f aca="true" t="shared" si="44" ref="Z96:Z104">IF(W96="",0,Y96*(Races_Sailed-Throwouts)/(Races_Sailed-Throwouts-V96)+(AS96*0.001)+(AW96*0.00001))</f>
        <v>29.00721</v>
      </c>
      <c r="AA96" s="49">
        <f t="shared" si="18"/>
        <v>7</v>
      </c>
      <c r="AB96" s="50" t="str">
        <f t="shared" si="19"/>
        <v>Valiente</v>
      </c>
      <c r="AC96" s="86"/>
      <c r="AD96" s="37">
        <f t="shared" si="20"/>
        <v>27</v>
      </c>
      <c r="AE96" s="23">
        <f t="shared" si="21"/>
        <v>0</v>
      </c>
      <c r="AF96" s="24">
        <f t="shared" si="22"/>
        <v>0</v>
      </c>
      <c r="AG96" s="24">
        <f t="shared" si="23"/>
        <v>0</v>
      </c>
      <c r="AH96" s="24">
        <f t="shared" si="24"/>
        <v>0</v>
      </c>
      <c r="AI96" s="24">
        <f t="shared" si="25"/>
        <v>0</v>
      </c>
      <c r="AJ96" s="25">
        <f t="shared" si="26"/>
        <v>0</v>
      </c>
      <c r="AK96" s="23">
        <f aca="true" t="shared" si="45" ref="AK96:AK104">COUNTIF(D58:F58,"dnc")</f>
        <v>0</v>
      </c>
      <c r="AL96" s="24">
        <f aca="true" t="shared" si="46" ref="AL96:AL104">COUNTIF(G58:I58,"dnc")</f>
        <v>0</v>
      </c>
      <c r="AM96" s="24">
        <f aca="true" t="shared" si="47" ref="AM96:AM104">COUNTIF(J58:L58,"dnc")</f>
        <v>0</v>
      </c>
      <c r="AN96" s="24">
        <f aca="true" t="shared" si="48" ref="AN96:AN104">COUNTIF(M58:O58,"dnc")</f>
        <v>0</v>
      </c>
      <c r="AO96" s="24">
        <f aca="true" t="shared" si="49" ref="AO96:AO104">COUNTIF(P58:R58,"dnc")</f>
        <v>0</v>
      </c>
      <c r="AP96" s="24">
        <f aca="true" t="shared" si="50" ref="AP96:AP104">COUNTIF(S58:U58,"dnc")</f>
        <v>0</v>
      </c>
      <c r="AQ96" s="35">
        <f t="shared" si="33"/>
        <v>0</v>
      </c>
      <c r="AR96" s="40">
        <f aca="true" t="shared" si="51" ref="AR96:AR104">IF(W96&gt;0,((((((((((((((((COUNTIF(D96:U96,1))*10+COUNTIF(D96:U96,2))*10+COUNTIF(D96:U96,3))*10+COUNTIF(D96:U96,4))*10+COUNTIF(D96:U96,5))*10+COUNTIF(D96:U96,6))*10+COUNTIF(D96:U96,7))*10+COUNTIF(D96:U96,8))*10+COUNTIF(D96:U96,9))*10+COUNTIF(D96:U96,10))*10+COUNTIF(D96:U96,11))*10+COUNTIF(D96:U96,12))*10+COUNTIF(D96:U96,13))*10+COUNTIF(D96:U96,14))*10+COUNTIF(D96:U96,15))*10+COUNTIF(D96:U96,16))*10+COUNTIF(D96:U96,17),0)</f>
        <v>1110010000010000</v>
      </c>
      <c r="AS96" s="37">
        <f t="shared" si="35"/>
        <v>7</v>
      </c>
      <c r="AT96" s="36">
        <f t="shared" si="36"/>
        <v>2</v>
      </c>
      <c r="AU96" s="36">
        <f t="shared" si="37"/>
        <v>13</v>
      </c>
      <c r="AV96" s="37">
        <f aca="true" t="shared" si="52" ref="AV96:AV104">AT96*100+AU96</f>
        <v>213</v>
      </c>
      <c r="AW96" s="37">
        <f aca="true" t="shared" si="53" ref="AW96:AW104">IF($Y96=0,0,(RANK($AV96,$AV$72:$AV$104,1))-25+C$22)</f>
        <v>21</v>
      </c>
    </row>
    <row r="97" spans="1:49" ht="12.75">
      <c r="A97" s="49">
        <f t="shared" si="4"/>
        <v>679</v>
      </c>
      <c r="B97" s="50" t="str">
        <f t="shared" si="5"/>
        <v>Misty Two Six</v>
      </c>
      <c r="C97" s="50" t="str">
        <f t="shared" si="6"/>
        <v>Don Sibson&lt;br&gt;Gilford, NH</v>
      </c>
      <c r="D97" s="47">
        <f t="shared" si="7"/>
        <v>6</v>
      </c>
      <c r="E97" s="47">
        <f t="shared" si="7"/>
        <v>22</v>
      </c>
      <c r="F97" s="47">
        <f t="shared" si="7"/>
        <v>25</v>
      </c>
      <c r="G97" s="47">
        <f t="shared" si="8"/>
        <v>14</v>
      </c>
      <c r="H97" s="47">
        <f t="shared" si="8"/>
        <v>24</v>
      </c>
      <c r="I97" s="47">
        <f t="shared" si="8"/>
        <v>2</v>
      </c>
      <c r="J97" s="47">
        <f t="shared" si="9"/>
        <v>0</v>
      </c>
      <c r="K97" s="47">
        <f t="shared" si="9"/>
        <v>0</v>
      </c>
      <c r="L97" s="47">
        <f t="shared" si="9"/>
        <v>0</v>
      </c>
      <c r="M97" s="47">
        <f t="shared" si="10"/>
        <v>0</v>
      </c>
      <c r="N97" s="47">
        <f t="shared" si="10"/>
        <v>0</v>
      </c>
      <c r="O97" s="47">
        <f t="shared" si="10"/>
        <v>0</v>
      </c>
      <c r="P97" s="47">
        <f t="shared" si="11"/>
        <v>0</v>
      </c>
      <c r="Q97" s="47">
        <f t="shared" si="11"/>
        <v>0</v>
      </c>
      <c r="R97" s="47">
        <f t="shared" si="11"/>
        <v>0</v>
      </c>
      <c r="S97" s="47">
        <f t="shared" si="12"/>
        <v>0</v>
      </c>
      <c r="T97" s="47">
        <f t="shared" si="12"/>
        <v>0</v>
      </c>
      <c r="U97" s="47">
        <f t="shared" si="12"/>
        <v>0</v>
      </c>
      <c r="V97" s="47">
        <f t="shared" si="40"/>
        <v>0</v>
      </c>
      <c r="W97" s="47">
        <f t="shared" si="41"/>
        <v>93</v>
      </c>
      <c r="X97" s="47">
        <f t="shared" si="42"/>
        <v>25</v>
      </c>
      <c r="Y97" s="47">
        <f t="shared" si="43"/>
        <v>68</v>
      </c>
      <c r="Z97" s="48">
        <f t="shared" si="44"/>
        <v>68.01432</v>
      </c>
      <c r="AA97" s="49">
        <f t="shared" si="18"/>
        <v>20</v>
      </c>
      <c r="AB97" s="50" t="str">
        <f t="shared" si="19"/>
        <v>Misty Two Six</v>
      </c>
      <c r="AC97" s="86"/>
      <c r="AD97" s="37">
        <f t="shared" si="20"/>
        <v>28</v>
      </c>
      <c r="AE97" s="23">
        <f t="shared" si="21"/>
        <v>0</v>
      </c>
      <c r="AF97" s="24">
        <f t="shared" si="22"/>
        <v>0</v>
      </c>
      <c r="AG97" s="24">
        <f t="shared" si="23"/>
        <v>0</v>
      </c>
      <c r="AH97" s="24">
        <f t="shared" si="24"/>
        <v>0</v>
      </c>
      <c r="AI97" s="24">
        <f t="shared" si="25"/>
        <v>0</v>
      </c>
      <c r="AJ97" s="25">
        <f t="shared" si="26"/>
        <v>0</v>
      </c>
      <c r="AK97" s="23">
        <f t="shared" si="45"/>
        <v>0</v>
      </c>
      <c r="AL97" s="24">
        <f t="shared" si="46"/>
        <v>0</v>
      </c>
      <c r="AM97" s="24">
        <f t="shared" si="47"/>
        <v>0</v>
      </c>
      <c r="AN97" s="24">
        <f t="shared" si="48"/>
        <v>0</v>
      </c>
      <c r="AO97" s="24">
        <f t="shared" si="49"/>
        <v>0</v>
      </c>
      <c r="AP97" s="24">
        <f t="shared" si="50"/>
        <v>0</v>
      </c>
      <c r="AQ97" s="35">
        <f t="shared" si="33"/>
        <v>0</v>
      </c>
      <c r="AR97" s="40">
        <f t="shared" si="51"/>
        <v>1000100000001000</v>
      </c>
      <c r="AS97" s="37">
        <f t="shared" si="35"/>
        <v>14</v>
      </c>
      <c r="AT97" s="36">
        <f t="shared" si="36"/>
        <v>2</v>
      </c>
      <c r="AU97" s="36">
        <f t="shared" si="37"/>
        <v>24</v>
      </c>
      <c r="AV97" s="37">
        <f t="shared" si="52"/>
        <v>224</v>
      </c>
      <c r="AW97" s="37">
        <f t="shared" si="53"/>
        <v>32</v>
      </c>
    </row>
    <row r="98" spans="1:49" ht="12.75">
      <c r="A98" s="49">
        <f t="shared" si="4"/>
        <v>484</v>
      </c>
      <c r="B98" s="50" t="str">
        <f t="shared" si="5"/>
        <v>Jolly Mon</v>
      </c>
      <c r="C98" s="50" t="str">
        <f t="shared" si="6"/>
        <v>Anne LaVin/Jon Rochlis&lt;br&gt;Gilford, NH</v>
      </c>
      <c r="D98" s="47">
        <f t="shared" si="7"/>
        <v>28</v>
      </c>
      <c r="E98" s="47">
        <f t="shared" si="7"/>
        <v>24</v>
      </c>
      <c r="F98" s="47">
        <f t="shared" si="7"/>
        <v>26</v>
      </c>
      <c r="G98" s="47">
        <f t="shared" si="8"/>
        <v>16</v>
      </c>
      <c r="H98" s="47">
        <f t="shared" si="8"/>
        <v>19</v>
      </c>
      <c r="I98" s="47">
        <f t="shared" si="8"/>
        <v>2</v>
      </c>
      <c r="J98" s="47">
        <f t="shared" si="9"/>
        <v>0</v>
      </c>
      <c r="K98" s="47">
        <f t="shared" si="9"/>
        <v>0</v>
      </c>
      <c r="L98" s="47">
        <f t="shared" si="9"/>
        <v>0</v>
      </c>
      <c r="M98" s="47">
        <f t="shared" si="10"/>
        <v>0</v>
      </c>
      <c r="N98" s="47">
        <f t="shared" si="10"/>
        <v>0</v>
      </c>
      <c r="O98" s="47">
        <f t="shared" si="10"/>
        <v>0</v>
      </c>
      <c r="P98" s="47">
        <f t="shared" si="11"/>
        <v>0</v>
      </c>
      <c r="Q98" s="47">
        <f t="shared" si="11"/>
        <v>0</v>
      </c>
      <c r="R98" s="47">
        <f t="shared" si="11"/>
        <v>0</v>
      </c>
      <c r="S98" s="47">
        <f t="shared" si="12"/>
        <v>0</v>
      </c>
      <c r="T98" s="47">
        <f t="shared" si="12"/>
        <v>0</v>
      </c>
      <c r="U98" s="47">
        <f t="shared" si="12"/>
        <v>0</v>
      </c>
      <c r="V98" s="47">
        <f t="shared" si="40"/>
        <v>0</v>
      </c>
      <c r="W98" s="47">
        <f t="shared" si="41"/>
        <v>115</v>
      </c>
      <c r="X98" s="47">
        <f t="shared" si="42"/>
        <v>28</v>
      </c>
      <c r="Y98" s="47">
        <f t="shared" si="43"/>
        <v>87</v>
      </c>
      <c r="Z98" s="48">
        <f t="shared" si="44"/>
        <v>87.02227</v>
      </c>
      <c r="AA98" s="49">
        <f t="shared" si="18"/>
        <v>25</v>
      </c>
      <c r="AB98" s="50" t="str">
        <f t="shared" si="19"/>
        <v>Jolly Mon</v>
      </c>
      <c r="AC98" s="86"/>
      <c r="AD98" s="37">
        <f t="shared" si="20"/>
        <v>23</v>
      </c>
      <c r="AE98" s="23">
        <f t="shared" si="21"/>
        <v>0</v>
      </c>
      <c r="AF98" s="24">
        <f t="shared" si="22"/>
        <v>0</v>
      </c>
      <c r="AG98" s="24">
        <f t="shared" si="23"/>
        <v>0</v>
      </c>
      <c r="AH98" s="24">
        <f t="shared" si="24"/>
        <v>0</v>
      </c>
      <c r="AI98" s="24">
        <f t="shared" si="25"/>
        <v>0</v>
      </c>
      <c r="AJ98" s="25">
        <f t="shared" si="26"/>
        <v>0</v>
      </c>
      <c r="AK98" s="23">
        <f t="shared" si="45"/>
        <v>0</v>
      </c>
      <c r="AL98" s="24">
        <f t="shared" si="46"/>
        <v>0</v>
      </c>
      <c r="AM98" s="24">
        <f t="shared" si="47"/>
        <v>0</v>
      </c>
      <c r="AN98" s="24">
        <f t="shared" si="48"/>
        <v>0</v>
      </c>
      <c r="AO98" s="24">
        <f t="shared" si="49"/>
        <v>0</v>
      </c>
      <c r="AP98" s="24">
        <f t="shared" si="50"/>
        <v>0</v>
      </c>
      <c r="AQ98" s="35">
        <f t="shared" si="33"/>
        <v>0</v>
      </c>
      <c r="AR98" s="40">
        <f t="shared" si="51"/>
        <v>1000000000000010</v>
      </c>
      <c r="AS98" s="37">
        <f t="shared" si="35"/>
        <v>22</v>
      </c>
      <c r="AT98" s="36">
        <f t="shared" si="36"/>
        <v>2</v>
      </c>
      <c r="AU98" s="36">
        <f t="shared" si="37"/>
        <v>19</v>
      </c>
      <c r="AV98" s="37">
        <f t="shared" si="52"/>
        <v>219</v>
      </c>
      <c r="AW98" s="37">
        <f t="shared" si="53"/>
        <v>27</v>
      </c>
    </row>
    <row r="99" spans="1:49" ht="12.75">
      <c r="A99" s="49">
        <f t="shared" si="4"/>
        <v>97</v>
      </c>
      <c r="B99" s="50" t="str">
        <f t="shared" si="5"/>
        <v>Schatz</v>
      </c>
      <c r="C99" s="50" t="str">
        <f t="shared" si="6"/>
        <v>Al Herte&lt;br&gt;Gilford, NH</v>
      </c>
      <c r="D99" s="47">
        <f t="shared" si="7"/>
        <v>22</v>
      </c>
      <c r="E99" s="47">
        <f t="shared" si="7"/>
        <v>26</v>
      </c>
      <c r="F99" s="47">
        <f t="shared" si="7"/>
        <v>20</v>
      </c>
      <c r="G99" s="47">
        <f t="shared" si="8"/>
        <v>20</v>
      </c>
      <c r="H99" s="47">
        <f t="shared" si="8"/>
        <v>28</v>
      </c>
      <c r="I99" s="47">
        <f t="shared" si="8"/>
        <v>2</v>
      </c>
      <c r="J99" s="47">
        <f t="shared" si="9"/>
        <v>0</v>
      </c>
      <c r="K99" s="47">
        <f t="shared" si="9"/>
        <v>0</v>
      </c>
      <c r="L99" s="47">
        <f t="shared" si="9"/>
        <v>0</v>
      </c>
      <c r="M99" s="47">
        <f t="shared" si="10"/>
        <v>0</v>
      </c>
      <c r="N99" s="47">
        <f t="shared" si="10"/>
        <v>0</v>
      </c>
      <c r="O99" s="47">
        <f t="shared" si="10"/>
        <v>0</v>
      </c>
      <c r="P99" s="47">
        <f t="shared" si="11"/>
        <v>0</v>
      </c>
      <c r="Q99" s="47">
        <f t="shared" si="11"/>
        <v>0</v>
      </c>
      <c r="R99" s="47">
        <f t="shared" si="11"/>
        <v>0</v>
      </c>
      <c r="S99" s="47">
        <f t="shared" si="12"/>
        <v>0</v>
      </c>
      <c r="T99" s="47">
        <f t="shared" si="12"/>
        <v>0</v>
      </c>
      <c r="U99" s="47">
        <f t="shared" si="12"/>
        <v>0</v>
      </c>
      <c r="V99" s="47">
        <f t="shared" si="40"/>
        <v>0</v>
      </c>
      <c r="W99" s="47">
        <f t="shared" si="41"/>
        <v>118</v>
      </c>
      <c r="X99" s="47">
        <f t="shared" si="42"/>
        <v>28</v>
      </c>
      <c r="Y99" s="47">
        <f t="shared" si="43"/>
        <v>90</v>
      </c>
      <c r="Z99" s="48">
        <f t="shared" si="44"/>
        <v>90.02736</v>
      </c>
      <c r="AA99" s="49">
        <f t="shared" si="18"/>
        <v>26</v>
      </c>
      <c r="AB99" s="50" t="str">
        <f t="shared" si="19"/>
        <v>Schatz</v>
      </c>
      <c r="AC99" s="86"/>
      <c r="AD99" s="37">
        <f t="shared" si="20"/>
        <v>14</v>
      </c>
      <c r="AE99" s="23">
        <f t="shared" si="21"/>
        <v>0</v>
      </c>
      <c r="AF99" s="24">
        <f t="shared" si="22"/>
        <v>0</v>
      </c>
      <c r="AG99" s="24">
        <f t="shared" si="23"/>
        <v>0</v>
      </c>
      <c r="AH99" s="24">
        <f t="shared" si="24"/>
        <v>0</v>
      </c>
      <c r="AI99" s="24">
        <f t="shared" si="25"/>
        <v>0</v>
      </c>
      <c r="AJ99" s="25">
        <f t="shared" si="26"/>
        <v>0</v>
      </c>
      <c r="AK99" s="23">
        <f t="shared" si="45"/>
        <v>0</v>
      </c>
      <c r="AL99" s="24">
        <f t="shared" si="46"/>
        <v>0</v>
      </c>
      <c r="AM99" s="24">
        <f t="shared" si="47"/>
        <v>0</v>
      </c>
      <c r="AN99" s="24">
        <f t="shared" si="48"/>
        <v>0</v>
      </c>
      <c r="AO99" s="24">
        <f t="shared" si="49"/>
        <v>0</v>
      </c>
      <c r="AP99" s="24">
        <f t="shared" si="50"/>
        <v>0</v>
      </c>
      <c r="AQ99" s="35">
        <f t="shared" si="33"/>
        <v>0</v>
      </c>
      <c r="AR99" s="40">
        <f t="shared" si="51"/>
        <v>1000000000000000</v>
      </c>
      <c r="AS99" s="37">
        <f t="shared" si="35"/>
        <v>27</v>
      </c>
      <c r="AT99" s="36">
        <f t="shared" si="36"/>
        <v>2</v>
      </c>
      <c r="AU99" s="36">
        <f t="shared" si="37"/>
        <v>28</v>
      </c>
      <c r="AV99" s="37">
        <f t="shared" si="52"/>
        <v>228</v>
      </c>
      <c r="AW99" s="37">
        <f t="shared" si="53"/>
        <v>36</v>
      </c>
    </row>
    <row r="100" spans="1:49" ht="12.75">
      <c r="A100" s="49">
        <f t="shared" si="4"/>
        <v>82</v>
      </c>
      <c r="B100" s="50" t="str">
        <f t="shared" si="5"/>
        <v>Blues Power</v>
      </c>
      <c r="C100" s="50" t="str">
        <f t="shared" si="6"/>
        <v>Bob Lemaire&lt;br&gt;Wolfeboro/NH</v>
      </c>
      <c r="D100" s="47">
        <f t="shared" si="7"/>
        <v>4</v>
      </c>
      <c r="E100" s="47">
        <f t="shared" si="7"/>
        <v>12</v>
      </c>
      <c r="F100" s="47">
        <f t="shared" si="7"/>
        <v>18</v>
      </c>
      <c r="G100" s="47">
        <f t="shared" si="8"/>
        <v>15</v>
      </c>
      <c r="H100" s="47">
        <f t="shared" si="8"/>
        <v>21</v>
      </c>
      <c r="I100" s="47">
        <f t="shared" si="8"/>
        <v>2</v>
      </c>
      <c r="J100" s="47">
        <f t="shared" si="9"/>
        <v>0</v>
      </c>
      <c r="K100" s="47">
        <f t="shared" si="9"/>
        <v>0</v>
      </c>
      <c r="L100" s="47">
        <f t="shared" si="9"/>
        <v>0</v>
      </c>
      <c r="M100" s="47">
        <f t="shared" si="10"/>
        <v>0</v>
      </c>
      <c r="N100" s="47">
        <f t="shared" si="10"/>
        <v>0</v>
      </c>
      <c r="O100" s="47">
        <f t="shared" si="10"/>
        <v>0</v>
      </c>
      <c r="P100" s="47">
        <f t="shared" si="11"/>
        <v>0</v>
      </c>
      <c r="Q100" s="47">
        <f t="shared" si="11"/>
        <v>0</v>
      </c>
      <c r="R100" s="47">
        <f t="shared" si="11"/>
        <v>0</v>
      </c>
      <c r="S100" s="47">
        <f t="shared" si="12"/>
        <v>0</v>
      </c>
      <c r="T100" s="47">
        <f t="shared" si="12"/>
        <v>0</v>
      </c>
      <c r="U100" s="47">
        <f t="shared" si="12"/>
        <v>0</v>
      </c>
      <c r="V100" s="47">
        <f t="shared" si="40"/>
        <v>0</v>
      </c>
      <c r="W100" s="47">
        <f t="shared" si="41"/>
        <v>72</v>
      </c>
      <c r="X100" s="47">
        <f t="shared" si="42"/>
        <v>21</v>
      </c>
      <c r="Y100" s="47">
        <f t="shared" si="43"/>
        <v>51</v>
      </c>
      <c r="Z100" s="48">
        <f t="shared" si="44"/>
        <v>51.00929</v>
      </c>
      <c r="AA100" s="49">
        <f t="shared" si="18"/>
        <v>12</v>
      </c>
      <c r="AB100" s="50" t="str">
        <f t="shared" si="19"/>
        <v>Blues Power</v>
      </c>
      <c r="AC100" s="86"/>
      <c r="AD100" s="37">
        <f t="shared" si="20"/>
        <v>5</v>
      </c>
      <c r="AE100" s="23">
        <f t="shared" si="21"/>
        <v>0</v>
      </c>
      <c r="AF100" s="24">
        <f t="shared" si="22"/>
        <v>0</v>
      </c>
      <c r="AG100" s="24">
        <f t="shared" si="23"/>
        <v>0</v>
      </c>
      <c r="AH100" s="24">
        <f t="shared" si="24"/>
        <v>0</v>
      </c>
      <c r="AI100" s="24">
        <f t="shared" si="25"/>
        <v>0</v>
      </c>
      <c r="AJ100" s="25">
        <f t="shared" si="26"/>
        <v>0</v>
      </c>
      <c r="AK100" s="23">
        <f t="shared" si="45"/>
        <v>0</v>
      </c>
      <c r="AL100" s="24">
        <f t="shared" si="46"/>
        <v>0</v>
      </c>
      <c r="AM100" s="24">
        <f t="shared" si="47"/>
        <v>0</v>
      </c>
      <c r="AN100" s="24">
        <f t="shared" si="48"/>
        <v>0</v>
      </c>
      <c r="AO100" s="24">
        <f t="shared" si="49"/>
        <v>0</v>
      </c>
      <c r="AP100" s="24">
        <f t="shared" si="50"/>
        <v>0</v>
      </c>
      <c r="AQ100" s="35">
        <f t="shared" si="33"/>
        <v>0</v>
      </c>
      <c r="AR100" s="40">
        <f t="shared" si="51"/>
        <v>1010000000100100</v>
      </c>
      <c r="AS100" s="37">
        <f t="shared" si="35"/>
        <v>9</v>
      </c>
      <c r="AT100" s="36">
        <f t="shared" si="36"/>
        <v>2</v>
      </c>
      <c r="AU100" s="36">
        <f t="shared" si="37"/>
        <v>21</v>
      </c>
      <c r="AV100" s="37">
        <f t="shared" si="52"/>
        <v>221</v>
      </c>
      <c r="AW100" s="37">
        <f t="shared" si="53"/>
        <v>29</v>
      </c>
    </row>
    <row r="101" spans="1:49" ht="12.75">
      <c r="A101" s="49">
        <f t="shared" si="4"/>
      </c>
      <c r="B101" s="50">
        <f t="shared" si="5"/>
      </c>
      <c r="C101" s="50">
        <f t="shared" si="6"/>
      </c>
      <c r="D101" s="47">
        <f aca="true" t="shared" si="54" ref="D101:F104">IF(OR(D63="dnf",D63="dsq",D63="ocs",D63="raf"),D$68+1,IF(D63="dnc",IF($AQ101=1,"bye",D$68+1),D63))</f>
        <v>0</v>
      </c>
      <c r="E101" s="47">
        <f t="shared" si="54"/>
        <v>0</v>
      </c>
      <c r="F101" s="47">
        <f t="shared" si="54"/>
        <v>0</v>
      </c>
      <c r="G101" s="47">
        <f aca="true" t="shared" si="55" ref="G101:I104">IF(OR(G63="dnf",G63="dsq",G63="ocs",G63="raf"),G$68+1,IF(G63="dnc",IF($AQ101=2,"bye",G$68+1),G63))</f>
        <v>0</v>
      </c>
      <c r="H101" s="47">
        <f t="shared" si="55"/>
        <v>0</v>
      </c>
      <c r="I101" s="47">
        <f t="shared" si="55"/>
        <v>0</v>
      </c>
      <c r="J101" s="47">
        <f aca="true" t="shared" si="56" ref="J101:L104">IF(OR(J63="dnf",J63="dsq",J63="ocs",J63="raf"),J$68+1,IF(J63="dnc",IF($AQ101=3,"bye",J$68+1),J63))</f>
        <v>0</v>
      </c>
      <c r="K101" s="47">
        <f t="shared" si="56"/>
        <v>0</v>
      </c>
      <c r="L101" s="47">
        <f t="shared" si="56"/>
        <v>0</v>
      </c>
      <c r="M101" s="47">
        <f aca="true" t="shared" si="57" ref="M101:O104">IF(OR(M63="dnf",M63="dsq",M63="ocs",M63="raf"),M$68+1,IF(M63="dnc",IF($AQ101=4,"bye",M$68+1),M63))</f>
        <v>0</v>
      </c>
      <c r="N101" s="47">
        <f t="shared" si="57"/>
        <v>0</v>
      </c>
      <c r="O101" s="47">
        <f t="shared" si="57"/>
        <v>0</v>
      </c>
      <c r="P101" s="47">
        <f aca="true" t="shared" si="58" ref="P101:R104">IF(OR(P63="dnf",P63="dsq",P63="ocs",P63="raf"),P$68+1,IF(P63="dnc",IF($AQ101=5,"bye",P$68+1),P63))</f>
        <v>0</v>
      </c>
      <c r="Q101" s="47">
        <f t="shared" si="58"/>
        <v>0</v>
      </c>
      <c r="R101" s="47">
        <f t="shared" si="58"/>
        <v>0</v>
      </c>
      <c r="S101" s="47">
        <f aca="true" t="shared" si="59" ref="S101:U104">IF(OR(S63="dnf",S63="dsq",S63="ocs",S63="raf"),S$68+1,IF(S63="dnc",IF($AQ101=6,"bye",S$68+1),S63))</f>
        <v>0</v>
      </c>
      <c r="T101" s="47">
        <f t="shared" si="59"/>
        <v>0</v>
      </c>
      <c r="U101" s="47">
        <f t="shared" si="59"/>
        <v>0</v>
      </c>
      <c r="V101" s="47">
        <f t="shared" si="40"/>
        <v>0</v>
      </c>
      <c r="W101" s="47">
        <f t="shared" si="41"/>
      </c>
      <c r="X101" s="47">
        <f t="shared" si="42"/>
        <v>0</v>
      </c>
      <c r="Y101" s="47">
        <f t="shared" si="43"/>
        <v>0</v>
      </c>
      <c r="Z101" s="48">
        <f t="shared" si="44"/>
        <v>0</v>
      </c>
      <c r="AA101" s="49">
        <f t="shared" si="18"/>
      </c>
      <c r="AB101" s="50">
        <f t="shared" si="19"/>
      </c>
      <c r="AC101" s="86"/>
      <c r="AD101" s="37">
        <f t="shared" si="20"/>
        <v>0</v>
      </c>
      <c r="AE101" s="23">
        <f t="shared" si="21"/>
        <v>0</v>
      </c>
      <c r="AF101" s="24">
        <f t="shared" si="22"/>
        <v>0</v>
      </c>
      <c r="AG101" s="24">
        <f t="shared" si="23"/>
        <v>0</v>
      </c>
      <c r="AH101" s="24">
        <f t="shared" si="24"/>
        <v>0</v>
      </c>
      <c r="AI101" s="24">
        <f t="shared" si="25"/>
        <v>0</v>
      </c>
      <c r="AJ101" s="25">
        <f t="shared" si="26"/>
        <v>0</v>
      </c>
      <c r="AK101" s="23">
        <f t="shared" si="45"/>
        <v>0</v>
      </c>
      <c r="AL101" s="24">
        <f t="shared" si="46"/>
        <v>0</v>
      </c>
      <c r="AM101" s="24">
        <f t="shared" si="47"/>
        <v>0</v>
      </c>
      <c r="AN101" s="24">
        <f t="shared" si="48"/>
        <v>0</v>
      </c>
      <c r="AO101" s="24">
        <f t="shared" si="49"/>
        <v>0</v>
      </c>
      <c r="AP101" s="24">
        <f t="shared" si="50"/>
        <v>0</v>
      </c>
      <c r="AQ101" s="35">
        <f t="shared" si="33"/>
        <v>0</v>
      </c>
      <c r="AR101" s="40">
        <f t="shared" si="51"/>
        <v>0</v>
      </c>
      <c r="AS101" s="37">
        <f t="shared" si="35"/>
        <v>0</v>
      </c>
      <c r="AT101" s="36">
        <f t="shared" si="36"/>
        <v>0</v>
      </c>
      <c r="AU101" s="36">
        <f t="shared" si="37"/>
        <v>0</v>
      </c>
      <c r="AV101" s="37">
        <f t="shared" si="52"/>
        <v>0</v>
      </c>
      <c r="AW101" s="37">
        <f t="shared" si="53"/>
        <v>0</v>
      </c>
    </row>
    <row r="102" spans="1:49" ht="12.75">
      <c r="A102" s="49">
        <f t="shared" si="4"/>
      </c>
      <c r="B102" s="50">
        <f t="shared" si="5"/>
      </c>
      <c r="C102" s="50">
        <f t="shared" si="6"/>
      </c>
      <c r="D102" s="47">
        <f t="shared" si="54"/>
        <v>0</v>
      </c>
      <c r="E102" s="47">
        <f t="shared" si="54"/>
        <v>0</v>
      </c>
      <c r="F102" s="47">
        <f t="shared" si="54"/>
        <v>0</v>
      </c>
      <c r="G102" s="47">
        <f t="shared" si="55"/>
        <v>0</v>
      </c>
      <c r="H102" s="47">
        <f t="shared" si="55"/>
        <v>0</v>
      </c>
      <c r="I102" s="47">
        <f t="shared" si="55"/>
        <v>0</v>
      </c>
      <c r="J102" s="47">
        <f t="shared" si="56"/>
        <v>0</v>
      </c>
      <c r="K102" s="47">
        <f t="shared" si="56"/>
        <v>0</v>
      </c>
      <c r="L102" s="47">
        <f t="shared" si="56"/>
        <v>0</v>
      </c>
      <c r="M102" s="47">
        <f t="shared" si="57"/>
        <v>0</v>
      </c>
      <c r="N102" s="47">
        <f t="shared" si="57"/>
        <v>0</v>
      </c>
      <c r="O102" s="47">
        <f t="shared" si="57"/>
        <v>0</v>
      </c>
      <c r="P102" s="47">
        <f t="shared" si="58"/>
        <v>0</v>
      </c>
      <c r="Q102" s="47">
        <f t="shared" si="58"/>
        <v>0</v>
      </c>
      <c r="R102" s="47">
        <f t="shared" si="58"/>
        <v>0</v>
      </c>
      <c r="S102" s="47">
        <f t="shared" si="59"/>
        <v>0</v>
      </c>
      <c r="T102" s="47">
        <f t="shared" si="59"/>
        <v>0</v>
      </c>
      <c r="U102" s="47">
        <f t="shared" si="59"/>
        <v>0</v>
      </c>
      <c r="V102" s="47">
        <f t="shared" si="40"/>
        <v>0</v>
      </c>
      <c r="W102" s="47">
        <f t="shared" si="41"/>
      </c>
      <c r="X102" s="47">
        <f t="shared" si="42"/>
        <v>0</v>
      </c>
      <c r="Y102" s="47">
        <f t="shared" si="43"/>
        <v>0</v>
      </c>
      <c r="Z102" s="48">
        <f t="shared" si="44"/>
        <v>0</v>
      </c>
      <c r="AA102" s="49">
        <f t="shared" si="18"/>
      </c>
      <c r="AB102" s="50">
        <f t="shared" si="19"/>
      </c>
      <c r="AC102" s="86"/>
      <c r="AD102" s="37">
        <f t="shared" si="20"/>
        <v>0</v>
      </c>
      <c r="AE102" s="23">
        <f t="shared" si="21"/>
        <v>0</v>
      </c>
      <c r="AF102" s="24">
        <f t="shared" si="22"/>
        <v>0</v>
      </c>
      <c r="AG102" s="24">
        <f t="shared" si="23"/>
        <v>0</v>
      </c>
      <c r="AH102" s="24">
        <f t="shared" si="24"/>
        <v>0</v>
      </c>
      <c r="AI102" s="24">
        <f t="shared" si="25"/>
        <v>0</v>
      </c>
      <c r="AJ102" s="25">
        <f t="shared" si="26"/>
        <v>0</v>
      </c>
      <c r="AK102" s="23">
        <f t="shared" si="45"/>
        <v>0</v>
      </c>
      <c r="AL102" s="24">
        <f t="shared" si="46"/>
        <v>0</v>
      </c>
      <c r="AM102" s="24">
        <f t="shared" si="47"/>
        <v>0</v>
      </c>
      <c r="AN102" s="24">
        <f t="shared" si="48"/>
        <v>0</v>
      </c>
      <c r="AO102" s="24">
        <f t="shared" si="49"/>
        <v>0</v>
      </c>
      <c r="AP102" s="24">
        <f t="shared" si="50"/>
        <v>0</v>
      </c>
      <c r="AQ102" s="35">
        <f t="shared" si="33"/>
        <v>0</v>
      </c>
      <c r="AR102" s="40">
        <f t="shared" si="51"/>
        <v>0</v>
      </c>
      <c r="AS102" s="37">
        <f t="shared" si="35"/>
        <v>0</v>
      </c>
      <c r="AT102" s="36">
        <f t="shared" si="36"/>
        <v>0</v>
      </c>
      <c r="AU102" s="36">
        <f t="shared" si="37"/>
        <v>0</v>
      </c>
      <c r="AV102" s="37">
        <f t="shared" si="52"/>
        <v>0</v>
      </c>
      <c r="AW102" s="37">
        <f t="shared" si="53"/>
        <v>0</v>
      </c>
    </row>
    <row r="103" spans="1:49" ht="12.75">
      <c r="A103" s="49">
        <f t="shared" si="4"/>
      </c>
      <c r="B103" s="50">
        <f t="shared" si="5"/>
      </c>
      <c r="C103" s="50">
        <f t="shared" si="6"/>
      </c>
      <c r="D103" s="47">
        <f t="shared" si="54"/>
        <v>0</v>
      </c>
      <c r="E103" s="47">
        <f t="shared" si="54"/>
        <v>0</v>
      </c>
      <c r="F103" s="47">
        <f t="shared" si="54"/>
        <v>0</v>
      </c>
      <c r="G103" s="47">
        <f t="shared" si="55"/>
        <v>0</v>
      </c>
      <c r="H103" s="47">
        <f t="shared" si="55"/>
        <v>0</v>
      </c>
      <c r="I103" s="47">
        <f t="shared" si="55"/>
        <v>0</v>
      </c>
      <c r="J103" s="47">
        <f t="shared" si="56"/>
        <v>0</v>
      </c>
      <c r="K103" s="47">
        <f t="shared" si="56"/>
        <v>0</v>
      </c>
      <c r="L103" s="47">
        <f t="shared" si="56"/>
        <v>0</v>
      </c>
      <c r="M103" s="47">
        <f t="shared" si="57"/>
        <v>0</v>
      </c>
      <c r="N103" s="47">
        <f t="shared" si="57"/>
        <v>0</v>
      </c>
      <c r="O103" s="47">
        <f t="shared" si="57"/>
        <v>0</v>
      </c>
      <c r="P103" s="47">
        <f t="shared" si="58"/>
        <v>0</v>
      </c>
      <c r="Q103" s="47">
        <f t="shared" si="58"/>
        <v>0</v>
      </c>
      <c r="R103" s="47">
        <f t="shared" si="58"/>
        <v>0</v>
      </c>
      <c r="S103" s="47">
        <f t="shared" si="59"/>
        <v>0</v>
      </c>
      <c r="T103" s="47">
        <f t="shared" si="59"/>
        <v>0</v>
      </c>
      <c r="U103" s="47">
        <f t="shared" si="59"/>
        <v>0</v>
      </c>
      <c r="V103" s="47">
        <f t="shared" si="40"/>
        <v>0</v>
      </c>
      <c r="W103" s="47">
        <f t="shared" si="41"/>
      </c>
      <c r="X103" s="47">
        <f t="shared" si="42"/>
        <v>0</v>
      </c>
      <c r="Y103" s="47">
        <f t="shared" si="43"/>
        <v>0</v>
      </c>
      <c r="Z103" s="48">
        <f t="shared" si="44"/>
        <v>0</v>
      </c>
      <c r="AA103" s="49">
        <f t="shared" si="18"/>
      </c>
      <c r="AB103" s="50">
        <f t="shared" si="19"/>
      </c>
      <c r="AC103" s="86"/>
      <c r="AD103" s="37">
        <f t="shared" si="20"/>
        <v>0</v>
      </c>
      <c r="AE103" s="23">
        <f t="shared" si="21"/>
        <v>0</v>
      </c>
      <c r="AF103" s="24">
        <f t="shared" si="22"/>
        <v>0</v>
      </c>
      <c r="AG103" s="24">
        <f t="shared" si="23"/>
        <v>0</v>
      </c>
      <c r="AH103" s="24">
        <f t="shared" si="24"/>
        <v>0</v>
      </c>
      <c r="AI103" s="24">
        <f t="shared" si="25"/>
        <v>0</v>
      </c>
      <c r="AJ103" s="25">
        <f t="shared" si="26"/>
        <v>0</v>
      </c>
      <c r="AK103" s="23">
        <f t="shared" si="45"/>
        <v>0</v>
      </c>
      <c r="AL103" s="24">
        <f t="shared" si="46"/>
        <v>0</v>
      </c>
      <c r="AM103" s="24">
        <f t="shared" si="47"/>
        <v>0</v>
      </c>
      <c r="AN103" s="24">
        <f t="shared" si="48"/>
        <v>0</v>
      </c>
      <c r="AO103" s="24">
        <f t="shared" si="49"/>
        <v>0</v>
      </c>
      <c r="AP103" s="24">
        <f t="shared" si="50"/>
        <v>0</v>
      </c>
      <c r="AQ103" s="35">
        <f t="shared" si="33"/>
        <v>0</v>
      </c>
      <c r="AR103" s="40">
        <f t="shared" si="51"/>
        <v>0</v>
      </c>
      <c r="AS103" s="37">
        <f t="shared" si="35"/>
        <v>0</v>
      </c>
      <c r="AT103" s="36">
        <f t="shared" si="36"/>
        <v>0</v>
      </c>
      <c r="AU103" s="36">
        <f t="shared" si="37"/>
        <v>0</v>
      </c>
      <c r="AV103" s="37">
        <f t="shared" si="52"/>
        <v>0</v>
      </c>
      <c r="AW103" s="37">
        <f t="shared" si="53"/>
        <v>0</v>
      </c>
    </row>
    <row r="104" spans="1:49" ht="12.75">
      <c r="A104" s="49">
        <f t="shared" si="4"/>
      </c>
      <c r="B104" s="50">
        <f t="shared" si="5"/>
      </c>
      <c r="C104" s="50">
        <f t="shared" si="6"/>
      </c>
      <c r="D104" s="47">
        <f t="shared" si="54"/>
        <v>0</v>
      </c>
      <c r="E104" s="47">
        <f t="shared" si="54"/>
        <v>0</v>
      </c>
      <c r="F104" s="47">
        <f t="shared" si="54"/>
        <v>0</v>
      </c>
      <c r="G104" s="47">
        <f t="shared" si="55"/>
        <v>0</v>
      </c>
      <c r="H104" s="47">
        <f t="shared" si="55"/>
        <v>0</v>
      </c>
      <c r="I104" s="47">
        <f t="shared" si="55"/>
        <v>0</v>
      </c>
      <c r="J104" s="47">
        <f t="shared" si="56"/>
        <v>0</v>
      </c>
      <c r="K104" s="47">
        <f t="shared" si="56"/>
        <v>0</v>
      </c>
      <c r="L104" s="47">
        <f t="shared" si="56"/>
        <v>0</v>
      </c>
      <c r="M104" s="47">
        <f t="shared" si="57"/>
        <v>0</v>
      </c>
      <c r="N104" s="47">
        <f t="shared" si="57"/>
        <v>0</v>
      </c>
      <c r="O104" s="47">
        <f t="shared" si="57"/>
        <v>0</v>
      </c>
      <c r="P104" s="47">
        <f t="shared" si="58"/>
        <v>0</v>
      </c>
      <c r="Q104" s="47">
        <f t="shared" si="58"/>
        <v>0</v>
      </c>
      <c r="R104" s="47">
        <f t="shared" si="58"/>
        <v>0</v>
      </c>
      <c r="S104" s="47">
        <f t="shared" si="59"/>
        <v>0</v>
      </c>
      <c r="T104" s="47">
        <f t="shared" si="59"/>
        <v>0</v>
      </c>
      <c r="U104" s="47">
        <f t="shared" si="59"/>
        <v>0</v>
      </c>
      <c r="V104" s="47">
        <f t="shared" si="40"/>
        <v>0</v>
      </c>
      <c r="W104" s="47">
        <f t="shared" si="41"/>
      </c>
      <c r="X104" s="47">
        <f t="shared" si="42"/>
        <v>0</v>
      </c>
      <c r="Y104" s="47">
        <f t="shared" si="43"/>
        <v>0</v>
      </c>
      <c r="Z104" s="48">
        <f t="shared" si="44"/>
        <v>0</v>
      </c>
      <c r="AA104" s="49">
        <f t="shared" si="18"/>
      </c>
      <c r="AB104" s="50">
        <f t="shared" si="19"/>
      </c>
      <c r="AC104" s="86"/>
      <c r="AD104" s="37">
        <f t="shared" si="20"/>
        <v>0</v>
      </c>
      <c r="AE104" s="23">
        <f t="shared" si="21"/>
        <v>0</v>
      </c>
      <c r="AF104" s="24">
        <f t="shared" si="22"/>
        <v>0</v>
      </c>
      <c r="AG104" s="24">
        <f t="shared" si="23"/>
        <v>0</v>
      </c>
      <c r="AH104" s="24">
        <f t="shared" si="24"/>
        <v>0</v>
      </c>
      <c r="AI104" s="24">
        <f t="shared" si="25"/>
        <v>0</v>
      </c>
      <c r="AJ104" s="25">
        <f t="shared" si="26"/>
        <v>0</v>
      </c>
      <c r="AK104" s="23">
        <f t="shared" si="45"/>
        <v>0</v>
      </c>
      <c r="AL104" s="24">
        <f t="shared" si="46"/>
        <v>0</v>
      </c>
      <c r="AM104" s="24">
        <f t="shared" si="47"/>
        <v>0</v>
      </c>
      <c r="AN104" s="24">
        <f t="shared" si="48"/>
        <v>0</v>
      </c>
      <c r="AO104" s="24">
        <f t="shared" si="49"/>
        <v>0</v>
      </c>
      <c r="AP104" s="24">
        <f t="shared" si="50"/>
        <v>0</v>
      </c>
      <c r="AQ104" s="35">
        <f t="shared" si="33"/>
        <v>0</v>
      </c>
      <c r="AR104" s="40">
        <f t="shared" si="51"/>
        <v>0</v>
      </c>
      <c r="AS104" s="37">
        <f t="shared" si="35"/>
        <v>0</v>
      </c>
      <c r="AT104" s="36">
        <f t="shared" si="36"/>
        <v>0</v>
      </c>
      <c r="AU104" s="36">
        <f t="shared" si="37"/>
        <v>0</v>
      </c>
      <c r="AV104" s="37">
        <f t="shared" si="52"/>
        <v>0</v>
      </c>
      <c r="AW104" s="37">
        <f t="shared" si="53"/>
        <v>0</v>
      </c>
    </row>
    <row r="105" spans="1:36" s="38" customFormat="1" ht="12.75">
      <c r="A105" s="124"/>
      <c r="B105" s="8" t="s">
        <v>95</v>
      </c>
      <c r="C105" s="124" t="s">
        <v>96</v>
      </c>
      <c r="AJ105" s="39"/>
    </row>
    <row r="106" spans="1:36" s="38" customFormat="1" ht="12.75">
      <c r="A106" s="124"/>
      <c r="B106" s="86"/>
      <c r="C106" s="124"/>
      <c r="AJ106" s="39"/>
    </row>
    <row r="107" spans="1:26" s="38" customFormat="1" ht="24.75" customHeight="1">
      <c r="A107" s="58"/>
      <c r="B107" s="122" t="s">
        <v>86</v>
      </c>
      <c r="C107" s="123"/>
      <c r="D107" s="123"/>
      <c r="E107" s="123"/>
      <c r="F107" s="123"/>
      <c r="G107" s="123"/>
      <c r="H107" s="123"/>
      <c r="I107" s="123"/>
      <c r="J107" s="123"/>
      <c r="K107" s="123"/>
      <c r="L107" s="123"/>
      <c r="M107" s="123"/>
      <c r="N107" s="123"/>
      <c r="O107" s="123"/>
      <c r="W107" s="1" t="s">
        <v>60</v>
      </c>
      <c r="X107" s="1" t="s">
        <v>6</v>
      </c>
      <c r="Y107" s="1" t="s">
        <v>9</v>
      </c>
      <c r="Z107" s="1" t="s">
        <v>7</v>
      </c>
    </row>
    <row r="108" spans="1:49" s="38" customFormat="1" ht="12.75">
      <c r="A108" s="58" t="s">
        <v>184</v>
      </c>
      <c r="B108" s="38" t="s">
        <v>76</v>
      </c>
      <c r="C108" s="38" t="s">
        <v>78</v>
      </c>
      <c r="D108" s="57">
        <f aca="true" t="shared" si="60" ref="D108:U108">D71</f>
        <v>38969</v>
      </c>
      <c r="E108" s="57">
        <f t="shared" si="60"/>
        <v>38969</v>
      </c>
      <c r="F108" s="57">
        <f t="shared" si="60"/>
        <v>38969</v>
      </c>
      <c r="G108" s="57">
        <f t="shared" si="60"/>
        <v>38970</v>
      </c>
      <c r="H108" s="57">
        <f t="shared" si="60"/>
        <v>38970</v>
      </c>
      <c r="I108" s="57">
        <f t="shared" si="60"/>
        <v>38970</v>
      </c>
      <c r="J108" s="57">
        <f t="shared" si="60"/>
      </c>
      <c r="K108" s="57">
        <f t="shared" si="60"/>
      </c>
      <c r="L108" s="57">
        <f t="shared" si="60"/>
      </c>
      <c r="M108" s="57">
        <f t="shared" si="60"/>
      </c>
      <c r="N108" s="57">
        <f t="shared" si="60"/>
      </c>
      <c r="O108" s="57">
        <f t="shared" si="60"/>
      </c>
      <c r="P108" s="57">
        <f t="shared" si="60"/>
      </c>
      <c r="Q108" s="57">
        <f t="shared" si="60"/>
      </c>
      <c r="R108" s="57">
        <f t="shared" si="60"/>
      </c>
      <c r="S108" s="57">
        <f t="shared" si="60"/>
      </c>
      <c r="T108" s="57">
        <f t="shared" si="60"/>
      </c>
      <c r="U108" s="57">
        <f t="shared" si="60"/>
      </c>
      <c r="V108" s="58" t="s">
        <v>8</v>
      </c>
      <c r="W108" s="58" t="s">
        <v>5</v>
      </c>
      <c r="X108" s="58" t="s">
        <v>51</v>
      </c>
      <c r="Y108" s="58" t="s">
        <v>10</v>
      </c>
      <c r="Z108" s="58" t="s">
        <v>8</v>
      </c>
      <c r="AA108" s="58" t="s">
        <v>17</v>
      </c>
      <c r="AB108" s="84" t="s">
        <v>76</v>
      </c>
      <c r="AQ108" s="58"/>
      <c r="AR108" s="58"/>
      <c r="AS108" s="58"/>
      <c r="AT108" s="58"/>
      <c r="AU108" s="58"/>
      <c r="AV108" s="58"/>
      <c r="AW108" s="58"/>
    </row>
    <row r="109" spans="1:29" ht="12.75">
      <c r="A109" s="53">
        <f aca="true" t="shared" si="61" ref="A109:Z109">IF($AD72&gt;0,INDEX(A$72:A$104,$AD72),"")</f>
        <v>652</v>
      </c>
      <c r="B109" s="52" t="str">
        <f t="shared" si="61"/>
        <v>Lifted</v>
      </c>
      <c r="C109" s="52" t="str">
        <f t="shared" si="61"/>
        <v>Kerry Klingler&lt;br&gt;Larchmont, NY</v>
      </c>
      <c r="D109" s="54">
        <f t="shared" si="61"/>
        <v>1</v>
      </c>
      <c r="E109" s="54">
        <f t="shared" si="61"/>
        <v>1</v>
      </c>
      <c r="F109" s="54">
        <f t="shared" si="61"/>
        <v>3</v>
      </c>
      <c r="G109" s="54">
        <f t="shared" si="61"/>
        <v>1</v>
      </c>
      <c r="H109" s="54">
        <f t="shared" si="61"/>
        <v>5</v>
      </c>
      <c r="I109" s="54">
        <f t="shared" si="61"/>
        <v>2</v>
      </c>
      <c r="J109" s="54">
        <f t="shared" si="61"/>
        <v>0</v>
      </c>
      <c r="K109" s="54">
        <f t="shared" si="61"/>
        <v>0</v>
      </c>
      <c r="L109" s="54">
        <f t="shared" si="61"/>
        <v>0</v>
      </c>
      <c r="M109" s="54">
        <f t="shared" si="61"/>
        <v>0</v>
      </c>
      <c r="N109" s="54">
        <f t="shared" si="61"/>
        <v>0</v>
      </c>
      <c r="O109" s="54">
        <f t="shared" si="61"/>
        <v>0</v>
      </c>
      <c r="P109" s="54">
        <f t="shared" si="61"/>
        <v>0</v>
      </c>
      <c r="Q109" s="54">
        <f t="shared" si="61"/>
        <v>0</v>
      </c>
      <c r="R109" s="54">
        <f t="shared" si="61"/>
        <v>0</v>
      </c>
      <c r="S109" s="54">
        <f t="shared" si="61"/>
        <v>0</v>
      </c>
      <c r="T109" s="54">
        <f t="shared" si="61"/>
        <v>0</v>
      </c>
      <c r="U109" s="54">
        <f t="shared" si="61"/>
        <v>0</v>
      </c>
      <c r="V109" s="54">
        <f t="shared" si="61"/>
        <v>0</v>
      </c>
      <c r="W109" s="54">
        <f t="shared" si="61"/>
        <v>13</v>
      </c>
      <c r="X109" s="54">
        <f t="shared" si="61"/>
        <v>5</v>
      </c>
      <c r="Y109" s="54">
        <f t="shared" si="61"/>
        <v>8</v>
      </c>
      <c r="Z109" s="55">
        <f t="shared" si="61"/>
        <v>8.00113</v>
      </c>
      <c r="AA109" s="53">
        <f>IF(ScoredBoats&gt;0,1,"")</f>
        <v>1</v>
      </c>
      <c r="AB109" s="52" t="str">
        <f aca="true" t="shared" si="62" ref="AB109:AB142">IF($AD72&gt;0,INDEX(AB$72:AB$104,$AD72),"")</f>
        <v>Lifted</v>
      </c>
      <c r="AC109" s="13"/>
    </row>
    <row r="110" spans="1:29" ht="12.75">
      <c r="A110" s="53">
        <f aca="true" t="shared" si="63" ref="A110:Z110">IF($AD73&gt;0,INDEX(A$72:A$104,$AD73),"")</f>
        <v>352</v>
      </c>
      <c r="B110" s="52" t="str">
        <f t="shared" si="63"/>
        <v>USA 352</v>
      </c>
      <c r="C110" s="52" t="str">
        <f t="shared" si="63"/>
        <v>Blake Fleetwood&lt;br&gt;Amagansett</v>
      </c>
      <c r="D110" s="54">
        <f t="shared" si="63"/>
        <v>2</v>
      </c>
      <c r="E110" s="54">
        <f t="shared" si="63"/>
        <v>13</v>
      </c>
      <c r="F110" s="54">
        <f t="shared" si="63"/>
        <v>1</v>
      </c>
      <c r="G110" s="54">
        <f t="shared" si="63"/>
        <v>3</v>
      </c>
      <c r="H110" s="54">
        <f t="shared" si="63"/>
        <v>1</v>
      </c>
      <c r="I110" s="54">
        <f t="shared" si="63"/>
        <v>2</v>
      </c>
      <c r="J110" s="54">
        <f t="shared" si="63"/>
        <v>0</v>
      </c>
      <c r="K110" s="54">
        <f t="shared" si="63"/>
        <v>0</v>
      </c>
      <c r="L110" s="54">
        <f t="shared" si="63"/>
        <v>0</v>
      </c>
      <c r="M110" s="54">
        <f t="shared" si="63"/>
        <v>0</v>
      </c>
      <c r="N110" s="54">
        <f t="shared" si="63"/>
        <v>0</v>
      </c>
      <c r="O110" s="54">
        <f t="shared" si="63"/>
        <v>0</v>
      </c>
      <c r="P110" s="54">
        <f t="shared" si="63"/>
        <v>0</v>
      </c>
      <c r="Q110" s="54">
        <f t="shared" si="63"/>
        <v>0</v>
      </c>
      <c r="R110" s="54">
        <f t="shared" si="63"/>
        <v>0</v>
      </c>
      <c r="S110" s="54">
        <f t="shared" si="63"/>
        <v>0</v>
      </c>
      <c r="T110" s="54">
        <f t="shared" si="63"/>
        <v>0</v>
      </c>
      <c r="U110" s="54">
        <f t="shared" si="63"/>
        <v>0</v>
      </c>
      <c r="V110" s="54">
        <f t="shared" si="63"/>
        <v>0</v>
      </c>
      <c r="W110" s="54">
        <f t="shared" si="63"/>
        <v>22</v>
      </c>
      <c r="X110" s="54">
        <f t="shared" si="63"/>
        <v>13</v>
      </c>
      <c r="Y110" s="54">
        <f t="shared" si="63"/>
        <v>9</v>
      </c>
      <c r="Z110" s="55">
        <f t="shared" si="63"/>
        <v>9.0021</v>
      </c>
      <c r="AA110" s="53">
        <f aca="true" t="shared" si="64" ref="AA110:AA132">IF(AA109&lt;ScoredBoats,AA109+1,"")</f>
        <v>2</v>
      </c>
      <c r="AB110" s="52" t="str">
        <f t="shared" si="62"/>
        <v>USA 352</v>
      </c>
      <c r="AC110" s="13"/>
    </row>
    <row r="111" spans="1:29" ht="12.75">
      <c r="A111" s="53">
        <f aca="true" t="shared" si="65" ref="A111:Z111">IF($AD74&gt;0,INDEX(A$72:A$104,$AD74),"")</f>
        <v>155</v>
      </c>
      <c r="B111" s="52" t="str">
        <f t="shared" si="65"/>
        <v>FKA</v>
      </c>
      <c r="C111" s="52" t="str">
        <f t="shared" si="65"/>
        <v>Les Beckwith&lt;br&gt;Wolfeboro, NH</v>
      </c>
      <c r="D111" s="54">
        <f t="shared" si="65"/>
        <v>8</v>
      </c>
      <c r="E111" s="54">
        <f t="shared" si="65"/>
        <v>2</v>
      </c>
      <c r="F111" s="54">
        <f t="shared" si="65"/>
        <v>7</v>
      </c>
      <c r="G111" s="54">
        <f t="shared" si="65"/>
        <v>5</v>
      </c>
      <c r="H111" s="54">
        <f t="shared" si="65"/>
        <v>3</v>
      </c>
      <c r="I111" s="54">
        <f t="shared" si="65"/>
        <v>2</v>
      </c>
      <c r="J111" s="54">
        <f t="shared" si="65"/>
        <v>0</v>
      </c>
      <c r="K111" s="54">
        <f t="shared" si="65"/>
        <v>0</v>
      </c>
      <c r="L111" s="54">
        <f t="shared" si="65"/>
        <v>0</v>
      </c>
      <c r="M111" s="54">
        <f t="shared" si="65"/>
        <v>0</v>
      </c>
      <c r="N111" s="54">
        <f t="shared" si="65"/>
        <v>0</v>
      </c>
      <c r="O111" s="54">
        <f t="shared" si="65"/>
        <v>0</v>
      </c>
      <c r="P111" s="54">
        <f t="shared" si="65"/>
        <v>0</v>
      </c>
      <c r="Q111" s="54">
        <f t="shared" si="65"/>
        <v>0</v>
      </c>
      <c r="R111" s="54">
        <f t="shared" si="65"/>
        <v>0</v>
      </c>
      <c r="S111" s="54">
        <f t="shared" si="65"/>
        <v>0</v>
      </c>
      <c r="T111" s="54">
        <f t="shared" si="65"/>
        <v>0</v>
      </c>
      <c r="U111" s="54">
        <f t="shared" si="65"/>
        <v>0</v>
      </c>
      <c r="V111" s="54">
        <f t="shared" si="65"/>
        <v>0</v>
      </c>
      <c r="W111" s="54">
        <f t="shared" si="65"/>
        <v>27</v>
      </c>
      <c r="X111" s="54">
        <f t="shared" si="65"/>
        <v>8</v>
      </c>
      <c r="Y111" s="54">
        <f t="shared" si="65"/>
        <v>19</v>
      </c>
      <c r="Z111" s="55">
        <f t="shared" si="65"/>
        <v>19.00411</v>
      </c>
      <c r="AA111" s="53">
        <f t="shared" si="64"/>
        <v>3</v>
      </c>
      <c r="AB111" s="52" t="str">
        <f t="shared" si="62"/>
        <v>FKA</v>
      </c>
      <c r="AC111" s="13"/>
    </row>
    <row r="112" spans="1:29" ht="12.75">
      <c r="A112" s="53">
        <f aca="true" t="shared" si="66" ref="A112:Z112">IF($AD75&gt;0,INDEX(A$72:A$104,$AD75),"")</f>
        <v>19</v>
      </c>
      <c r="B112" s="52" t="str">
        <f t="shared" si="66"/>
        <v>Rumor</v>
      </c>
      <c r="C112" s="52" t="str">
        <f t="shared" si="66"/>
        <v>John Storck Jr&lt;br&gt;Huntington New York</v>
      </c>
      <c r="D112" s="54">
        <f t="shared" si="66"/>
        <v>5</v>
      </c>
      <c r="E112" s="54">
        <f t="shared" si="66"/>
        <v>6</v>
      </c>
      <c r="F112" s="54">
        <f t="shared" si="66"/>
        <v>13</v>
      </c>
      <c r="G112" s="54">
        <f t="shared" si="66"/>
        <v>2</v>
      </c>
      <c r="H112" s="54">
        <f t="shared" si="66"/>
        <v>7</v>
      </c>
      <c r="I112" s="54">
        <f t="shared" si="66"/>
        <v>2</v>
      </c>
      <c r="J112" s="54">
        <f t="shared" si="66"/>
        <v>0</v>
      </c>
      <c r="K112" s="54">
        <f t="shared" si="66"/>
        <v>0</v>
      </c>
      <c r="L112" s="54">
        <f t="shared" si="66"/>
        <v>0</v>
      </c>
      <c r="M112" s="54">
        <f t="shared" si="66"/>
        <v>0</v>
      </c>
      <c r="N112" s="54">
        <f t="shared" si="66"/>
        <v>0</v>
      </c>
      <c r="O112" s="54">
        <f t="shared" si="66"/>
        <v>0</v>
      </c>
      <c r="P112" s="54">
        <f t="shared" si="66"/>
        <v>0</v>
      </c>
      <c r="Q112" s="54">
        <f t="shared" si="66"/>
        <v>0</v>
      </c>
      <c r="R112" s="54">
        <f t="shared" si="66"/>
        <v>0</v>
      </c>
      <c r="S112" s="54">
        <f t="shared" si="66"/>
        <v>0</v>
      </c>
      <c r="T112" s="54">
        <f t="shared" si="66"/>
        <v>0</v>
      </c>
      <c r="U112" s="54">
        <f t="shared" si="66"/>
        <v>0</v>
      </c>
      <c r="V112" s="54">
        <f t="shared" si="66"/>
        <v>0</v>
      </c>
      <c r="W112" s="54">
        <f t="shared" si="66"/>
        <v>35</v>
      </c>
      <c r="X112" s="54">
        <f t="shared" si="66"/>
        <v>13</v>
      </c>
      <c r="Y112" s="54">
        <f t="shared" si="66"/>
        <v>22</v>
      </c>
      <c r="Z112" s="55">
        <f t="shared" si="66"/>
        <v>22.00515</v>
      </c>
      <c r="AA112" s="53">
        <f t="shared" si="64"/>
        <v>4</v>
      </c>
      <c r="AB112" s="52" t="str">
        <f t="shared" si="62"/>
        <v>Rumor</v>
      </c>
      <c r="AC112" s="13"/>
    </row>
    <row r="113" spans="1:29" ht="12.75">
      <c r="A113" s="53">
        <f aca="true" t="shared" si="67" ref="A113:Z113">IF($AD76&gt;0,INDEX(A$72:A$104,$AD76),"")</f>
        <v>255</v>
      </c>
      <c r="B113" s="52" t="str">
        <f t="shared" si="67"/>
        <v>Angry Chameleon</v>
      </c>
      <c r="C113" s="52" t="str">
        <f t="shared" si="67"/>
        <v>Brian &amp; Kristen Robinson&lt;br&gt;Annapolis, MD</v>
      </c>
      <c r="D113" s="54">
        <f t="shared" si="67"/>
        <v>10</v>
      </c>
      <c r="E113" s="54">
        <f t="shared" si="67"/>
        <v>3.5</v>
      </c>
      <c r="F113" s="54">
        <f t="shared" si="67"/>
        <v>5</v>
      </c>
      <c r="G113" s="54">
        <f t="shared" si="67"/>
        <v>6</v>
      </c>
      <c r="H113" s="54">
        <f t="shared" si="67"/>
        <v>6</v>
      </c>
      <c r="I113" s="54">
        <f t="shared" si="67"/>
        <v>2</v>
      </c>
      <c r="J113" s="54">
        <f t="shared" si="67"/>
        <v>0</v>
      </c>
      <c r="K113" s="54">
        <f t="shared" si="67"/>
        <v>0</v>
      </c>
      <c r="L113" s="54">
        <f t="shared" si="67"/>
        <v>0</v>
      </c>
      <c r="M113" s="54">
        <f t="shared" si="67"/>
        <v>0</v>
      </c>
      <c r="N113" s="54">
        <f t="shared" si="67"/>
        <v>0</v>
      </c>
      <c r="O113" s="54">
        <f t="shared" si="67"/>
        <v>0</v>
      </c>
      <c r="P113" s="54">
        <f t="shared" si="67"/>
        <v>0</v>
      </c>
      <c r="Q113" s="54">
        <f t="shared" si="67"/>
        <v>0</v>
      </c>
      <c r="R113" s="54">
        <f t="shared" si="67"/>
        <v>0</v>
      </c>
      <c r="S113" s="54">
        <f t="shared" si="67"/>
        <v>0</v>
      </c>
      <c r="T113" s="54">
        <f t="shared" si="67"/>
        <v>0</v>
      </c>
      <c r="U113" s="54">
        <f t="shared" si="67"/>
        <v>0</v>
      </c>
      <c r="V113" s="54">
        <f t="shared" si="67"/>
        <v>0</v>
      </c>
      <c r="W113" s="54">
        <f t="shared" si="67"/>
        <v>32.5</v>
      </c>
      <c r="X113" s="54">
        <f t="shared" si="67"/>
        <v>10</v>
      </c>
      <c r="Y113" s="54">
        <f t="shared" si="67"/>
        <v>22.5</v>
      </c>
      <c r="Z113" s="55">
        <f t="shared" si="67"/>
        <v>22.511139999999997</v>
      </c>
      <c r="AA113" s="53">
        <f t="shared" si="64"/>
        <v>5</v>
      </c>
      <c r="AB113" s="52" t="str">
        <f t="shared" si="62"/>
        <v>Angry Chameleon</v>
      </c>
      <c r="AC113" s="13"/>
    </row>
    <row r="114" spans="1:29" ht="12.75">
      <c r="A114" s="53">
        <f aca="true" t="shared" si="68" ref="A114:Z114">IF($AD77&gt;0,INDEX(A$72:A$104,$AD77),"")</f>
        <v>116</v>
      </c>
      <c r="B114" s="52" t="str">
        <f t="shared" si="68"/>
        <v>Over Achiever</v>
      </c>
      <c r="C114" s="52" t="str">
        <f t="shared" si="68"/>
        <v>Jason Balich&lt;br&gt;</v>
      </c>
      <c r="D114" s="54">
        <f t="shared" si="68"/>
        <v>7</v>
      </c>
      <c r="E114" s="54">
        <f t="shared" si="68"/>
        <v>7</v>
      </c>
      <c r="F114" s="54">
        <f t="shared" si="68"/>
        <v>8</v>
      </c>
      <c r="G114" s="54">
        <f t="shared" si="68"/>
        <v>19</v>
      </c>
      <c r="H114" s="54">
        <f t="shared" si="68"/>
        <v>2</v>
      </c>
      <c r="I114" s="54">
        <f t="shared" si="68"/>
        <v>1</v>
      </c>
      <c r="J114" s="54">
        <f t="shared" si="68"/>
        <v>0</v>
      </c>
      <c r="K114" s="54">
        <f t="shared" si="68"/>
        <v>0</v>
      </c>
      <c r="L114" s="54">
        <f t="shared" si="68"/>
        <v>0</v>
      </c>
      <c r="M114" s="54">
        <f t="shared" si="68"/>
        <v>0</v>
      </c>
      <c r="N114" s="54">
        <f t="shared" si="68"/>
        <v>0</v>
      </c>
      <c r="O114" s="54">
        <f t="shared" si="68"/>
        <v>0</v>
      </c>
      <c r="P114" s="54">
        <f t="shared" si="68"/>
        <v>0</v>
      </c>
      <c r="Q114" s="54">
        <f t="shared" si="68"/>
        <v>0</v>
      </c>
      <c r="R114" s="54">
        <f t="shared" si="68"/>
        <v>0</v>
      </c>
      <c r="S114" s="54">
        <f t="shared" si="68"/>
        <v>0</v>
      </c>
      <c r="T114" s="54">
        <f t="shared" si="68"/>
        <v>0</v>
      </c>
      <c r="U114" s="54">
        <f t="shared" si="68"/>
        <v>0</v>
      </c>
      <c r="V114" s="54">
        <f t="shared" si="68"/>
        <v>0</v>
      </c>
      <c r="W114" s="54">
        <f t="shared" si="68"/>
        <v>44</v>
      </c>
      <c r="X114" s="54">
        <f t="shared" si="68"/>
        <v>19</v>
      </c>
      <c r="Y114" s="54">
        <f t="shared" si="68"/>
        <v>25</v>
      </c>
      <c r="Z114" s="55">
        <f t="shared" si="68"/>
        <v>25.00309</v>
      </c>
      <c r="AA114" s="53">
        <f t="shared" si="64"/>
        <v>6</v>
      </c>
      <c r="AB114" s="52" t="str">
        <f t="shared" si="62"/>
        <v>Over Achiever</v>
      </c>
      <c r="AC114" s="13"/>
    </row>
    <row r="115" spans="1:29" ht="12.75">
      <c r="A115" s="53">
        <f aca="true" t="shared" si="69" ref="A115:Z115">IF($AD78&gt;0,INDEX(A$72:A$104,$AD78),"")</f>
        <v>31</v>
      </c>
      <c r="B115" s="52" t="str">
        <f t="shared" si="69"/>
        <v>Valiente</v>
      </c>
      <c r="C115" s="52" t="str">
        <f t="shared" si="69"/>
        <v>Caleb Everett&lt;br&gt;San Francisco, CA</v>
      </c>
      <c r="D115" s="54">
        <f t="shared" si="69"/>
        <v>3</v>
      </c>
      <c r="E115" s="54">
        <f t="shared" si="69"/>
        <v>30</v>
      </c>
      <c r="F115" s="54">
        <f t="shared" si="69"/>
        <v>4</v>
      </c>
      <c r="G115" s="54">
        <f t="shared" si="69"/>
        <v>7</v>
      </c>
      <c r="H115" s="54">
        <f t="shared" si="69"/>
        <v>13</v>
      </c>
      <c r="I115" s="54">
        <f t="shared" si="69"/>
        <v>2</v>
      </c>
      <c r="J115" s="54">
        <f t="shared" si="69"/>
        <v>0</v>
      </c>
      <c r="K115" s="54">
        <f t="shared" si="69"/>
        <v>0</v>
      </c>
      <c r="L115" s="54">
        <f t="shared" si="69"/>
        <v>0</v>
      </c>
      <c r="M115" s="54">
        <f t="shared" si="69"/>
        <v>0</v>
      </c>
      <c r="N115" s="54">
        <f t="shared" si="69"/>
        <v>0</v>
      </c>
      <c r="O115" s="54">
        <f t="shared" si="69"/>
        <v>0</v>
      </c>
      <c r="P115" s="54">
        <f t="shared" si="69"/>
        <v>0</v>
      </c>
      <c r="Q115" s="54">
        <f t="shared" si="69"/>
        <v>0</v>
      </c>
      <c r="R115" s="54">
        <f t="shared" si="69"/>
        <v>0</v>
      </c>
      <c r="S115" s="54">
        <f t="shared" si="69"/>
        <v>0</v>
      </c>
      <c r="T115" s="54">
        <f t="shared" si="69"/>
        <v>0</v>
      </c>
      <c r="U115" s="54">
        <f t="shared" si="69"/>
        <v>0</v>
      </c>
      <c r="V115" s="54">
        <f t="shared" si="69"/>
        <v>0</v>
      </c>
      <c r="W115" s="54">
        <f t="shared" si="69"/>
        <v>59</v>
      </c>
      <c r="X115" s="54">
        <f t="shared" si="69"/>
        <v>30</v>
      </c>
      <c r="Y115" s="54">
        <f t="shared" si="69"/>
        <v>29</v>
      </c>
      <c r="Z115" s="55">
        <f t="shared" si="69"/>
        <v>29.00721</v>
      </c>
      <c r="AA115" s="53">
        <f t="shared" si="64"/>
        <v>7</v>
      </c>
      <c r="AB115" s="52" t="str">
        <f t="shared" si="62"/>
        <v>Valiente</v>
      </c>
      <c r="AC115" s="13"/>
    </row>
    <row r="116" spans="1:29" ht="12.75">
      <c r="A116" s="53">
        <f aca="true" t="shared" si="70" ref="A116:Z116">IF($AD79&gt;0,INDEX(A$72:A$104,$AD79),"")</f>
        <v>265</v>
      </c>
      <c r="B116" s="52" t="str">
        <f t="shared" si="70"/>
        <v>Gostosa</v>
      </c>
      <c r="C116" s="52" t="str">
        <f t="shared" si="70"/>
        <v>Hayes/Kirchhoff&lt;br&gt;Gilford, NH</v>
      </c>
      <c r="D116" s="54">
        <f t="shared" si="70"/>
        <v>13</v>
      </c>
      <c r="E116" s="54">
        <f t="shared" si="70"/>
        <v>3.5</v>
      </c>
      <c r="F116" s="54">
        <f t="shared" si="70"/>
        <v>17</v>
      </c>
      <c r="G116" s="54">
        <f t="shared" si="70"/>
        <v>13</v>
      </c>
      <c r="H116" s="54">
        <f t="shared" si="70"/>
        <v>4</v>
      </c>
      <c r="I116" s="54">
        <f t="shared" si="70"/>
        <v>2</v>
      </c>
      <c r="J116" s="54">
        <f t="shared" si="70"/>
        <v>0</v>
      </c>
      <c r="K116" s="54">
        <f t="shared" si="70"/>
        <v>0</v>
      </c>
      <c r="L116" s="54">
        <f t="shared" si="70"/>
        <v>0</v>
      </c>
      <c r="M116" s="54">
        <f t="shared" si="70"/>
        <v>0</v>
      </c>
      <c r="N116" s="54">
        <f t="shared" si="70"/>
        <v>0</v>
      </c>
      <c r="O116" s="54">
        <f t="shared" si="70"/>
        <v>0</v>
      </c>
      <c r="P116" s="54">
        <f t="shared" si="70"/>
        <v>0</v>
      </c>
      <c r="Q116" s="54">
        <f t="shared" si="70"/>
        <v>0</v>
      </c>
      <c r="R116" s="54">
        <f t="shared" si="70"/>
        <v>0</v>
      </c>
      <c r="S116" s="54">
        <f t="shared" si="70"/>
        <v>0</v>
      </c>
      <c r="T116" s="54">
        <f t="shared" si="70"/>
        <v>0</v>
      </c>
      <c r="U116" s="54">
        <f t="shared" si="70"/>
        <v>0</v>
      </c>
      <c r="V116" s="54">
        <f t="shared" si="70"/>
        <v>0</v>
      </c>
      <c r="W116" s="54">
        <f t="shared" si="70"/>
        <v>52.5</v>
      </c>
      <c r="X116" s="54">
        <f t="shared" si="70"/>
        <v>17</v>
      </c>
      <c r="Y116" s="54">
        <f t="shared" si="70"/>
        <v>35.5</v>
      </c>
      <c r="Z116" s="55">
        <f t="shared" si="70"/>
        <v>35.51012</v>
      </c>
      <c r="AA116" s="53">
        <f t="shared" si="64"/>
        <v>8</v>
      </c>
      <c r="AB116" s="52" t="str">
        <f t="shared" si="62"/>
        <v>Gostosa</v>
      </c>
      <c r="AC116" s="13"/>
    </row>
    <row r="117" spans="1:29" ht="12.75">
      <c r="A117" s="53">
        <f aca="true" t="shared" si="71" ref="A117:Z117">IF($AD80&gt;0,INDEX(A$72:A$104,$AD80),"")</f>
        <v>285</v>
      </c>
      <c r="B117" s="52" t="str">
        <f t="shared" si="71"/>
        <v>Crush</v>
      </c>
      <c r="C117" s="52" t="str">
        <f t="shared" si="71"/>
        <v>Mark Gorman&lt;br&gt;Perth Amboy, NJ</v>
      </c>
      <c r="D117" s="54">
        <f t="shared" si="71"/>
        <v>12</v>
      </c>
      <c r="E117" s="54">
        <f t="shared" si="71"/>
        <v>9</v>
      </c>
      <c r="F117" s="54">
        <f t="shared" si="71"/>
        <v>2</v>
      </c>
      <c r="G117" s="54">
        <f t="shared" si="71"/>
        <v>28</v>
      </c>
      <c r="H117" s="54">
        <f t="shared" si="71"/>
        <v>11</v>
      </c>
      <c r="I117" s="54">
        <f t="shared" si="71"/>
        <v>2</v>
      </c>
      <c r="J117" s="54">
        <f t="shared" si="71"/>
        <v>0</v>
      </c>
      <c r="K117" s="54">
        <f t="shared" si="71"/>
        <v>0</v>
      </c>
      <c r="L117" s="54">
        <f t="shared" si="71"/>
        <v>0</v>
      </c>
      <c r="M117" s="54">
        <f t="shared" si="71"/>
        <v>0</v>
      </c>
      <c r="N117" s="54">
        <f t="shared" si="71"/>
        <v>0</v>
      </c>
      <c r="O117" s="54">
        <f t="shared" si="71"/>
        <v>0</v>
      </c>
      <c r="P117" s="54">
        <f t="shared" si="71"/>
        <v>0</v>
      </c>
      <c r="Q117" s="54">
        <f t="shared" si="71"/>
        <v>0</v>
      </c>
      <c r="R117" s="54">
        <f t="shared" si="71"/>
        <v>0</v>
      </c>
      <c r="S117" s="54">
        <f t="shared" si="71"/>
        <v>0</v>
      </c>
      <c r="T117" s="54">
        <f t="shared" si="71"/>
        <v>0</v>
      </c>
      <c r="U117" s="54">
        <f t="shared" si="71"/>
        <v>0</v>
      </c>
      <c r="V117" s="54">
        <f t="shared" si="71"/>
        <v>0</v>
      </c>
      <c r="W117" s="54">
        <f t="shared" si="71"/>
        <v>64</v>
      </c>
      <c r="X117" s="54">
        <f t="shared" si="71"/>
        <v>28</v>
      </c>
      <c r="Y117" s="54">
        <f t="shared" si="71"/>
        <v>36</v>
      </c>
      <c r="Z117" s="55">
        <f t="shared" si="71"/>
        <v>36.006190000000004</v>
      </c>
      <c r="AA117" s="53">
        <f t="shared" si="64"/>
        <v>9</v>
      </c>
      <c r="AB117" s="52" t="str">
        <f t="shared" si="62"/>
        <v>Crush</v>
      </c>
      <c r="AC117" s="13"/>
    </row>
    <row r="118" spans="1:29" ht="12.75">
      <c r="A118" s="53">
        <f aca="true" t="shared" si="72" ref="A118:Z118">IF($AD81&gt;0,INDEX(A$72:A$104,$AD81),"")</f>
        <v>158</v>
      </c>
      <c r="B118" s="52" t="str">
        <f t="shared" si="72"/>
        <v>Excitable Boy</v>
      </c>
      <c r="C118" s="52" t="str">
        <f t="shared" si="72"/>
        <v>Paul Delgado/Ed Philpot&lt;br&gt;Laconia, NH</v>
      </c>
      <c r="D118" s="54">
        <f t="shared" si="72"/>
        <v>18</v>
      </c>
      <c r="E118" s="54">
        <f t="shared" si="72"/>
        <v>5</v>
      </c>
      <c r="F118" s="54">
        <f t="shared" si="72"/>
        <v>15</v>
      </c>
      <c r="G118" s="54">
        <f t="shared" si="72"/>
        <v>9</v>
      </c>
      <c r="H118" s="54">
        <f t="shared" si="72"/>
        <v>8</v>
      </c>
      <c r="I118" s="54">
        <f t="shared" si="72"/>
        <v>2</v>
      </c>
      <c r="J118" s="54">
        <f t="shared" si="72"/>
        <v>0</v>
      </c>
      <c r="K118" s="54">
        <f t="shared" si="72"/>
        <v>0</v>
      </c>
      <c r="L118" s="54">
        <f t="shared" si="72"/>
        <v>0</v>
      </c>
      <c r="M118" s="54">
        <f t="shared" si="72"/>
        <v>0</v>
      </c>
      <c r="N118" s="54">
        <f t="shared" si="72"/>
        <v>0</v>
      </c>
      <c r="O118" s="54">
        <f t="shared" si="72"/>
        <v>0</v>
      </c>
      <c r="P118" s="54">
        <f t="shared" si="72"/>
        <v>0</v>
      </c>
      <c r="Q118" s="54">
        <f t="shared" si="72"/>
        <v>0</v>
      </c>
      <c r="R118" s="54">
        <f t="shared" si="72"/>
        <v>0</v>
      </c>
      <c r="S118" s="54">
        <f t="shared" si="72"/>
        <v>0</v>
      </c>
      <c r="T118" s="54">
        <f t="shared" si="72"/>
        <v>0</v>
      </c>
      <c r="U118" s="54">
        <f t="shared" si="72"/>
        <v>0</v>
      </c>
      <c r="V118" s="54">
        <f t="shared" si="72"/>
        <v>0</v>
      </c>
      <c r="W118" s="54">
        <f t="shared" si="72"/>
        <v>57</v>
      </c>
      <c r="X118" s="54">
        <f t="shared" si="72"/>
        <v>18</v>
      </c>
      <c r="Y118" s="54">
        <f t="shared" si="72"/>
        <v>39</v>
      </c>
      <c r="Z118" s="55">
        <f t="shared" si="72"/>
        <v>39.01216</v>
      </c>
      <c r="AA118" s="53">
        <f t="shared" si="64"/>
        <v>10</v>
      </c>
      <c r="AB118" s="52" t="str">
        <f t="shared" si="62"/>
        <v>Excitable Boy</v>
      </c>
      <c r="AC118" s="13"/>
    </row>
    <row r="119" spans="1:29" ht="12.75">
      <c r="A119" s="53">
        <f aca="true" t="shared" si="73" ref="A119:Z119">IF($AD82&gt;0,INDEX(A$72:A$104,$AD82),"")</f>
        <v>91</v>
      </c>
      <c r="B119" s="52" t="str">
        <f t="shared" si="73"/>
        <v>Moosetaken Identity</v>
      </c>
      <c r="C119" s="52" t="str">
        <f t="shared" si="73"/>
        <v>Marty Olsen&lt;br&gt;Colchester, Vermont</v>
      </c>
      <c r="D119" s="54">
        <f t="shared" si="73"/>
        <v>11</v>
      </c>
      <c r="E119" s="54">
        <f t="shared" si="73"/>
        <v>17</v>
      </c>
      <c r="F119" s="54">
        <f t="shared" si="73"/>
        <v>6</v>
      </c>
      <c r="G119" s="54">
        <f t="shared" si="73"/>
        <v>17</v>
      </c>
      <c r="H119" s="54">
        <f t="shared" si="73"/>
        <v>14</v>
      </c>
      <c r="I119" s="54">
        <f t="shared" si="73"/>
        <v>2</v>
      </c>
      <c r="J119" s="54">
        <f t="shared" si="73"/>
        <v>0</v>
      </c>
      <c r="K119" s="54">
        <f t="shared" si="73"/>
        <v>0</v>
      </c>
      <c r="L119" s="54">
        <f t="shared" si="73"/>
        <v>0</v>
      </c>
      <c r="M119" s="54">
        <f t="shared" si="73"/>
        <v>0</v>
      </c>
      <c r="N119" s="54">
        <f t="shared" si="73"/>
        <v>0</v>
      </c>
      <c r="O119" s="54">
        <f t="shared" si="73"/>
        <v>0</v>
      </c>
      <c r="P119" s="54">
        <f t="shared" si="73"/>
        <v>0</v>
      </c>
      <c r="Q119" s="54">
        <f t="shared" si="73"/>
        <v>0</v>
      </c>
      <c r="R119" s="54">
        <f t="shared" si="73"/>
        <v>0</v>
      </c>
      <c r="S119" s="54">
        <f t="shared" si="73"/>
        <v>0</v>
      </c>
      <c r="T119" s="54">
        <f t="shared" si="73"/>
        <v>0</v>
      </c>
      <c r="U119" s="54">
        <f t="shared" si="73"/>
        <v>0</v>
      </c>
      <c r="V119" s="54">
        <f t="shared" si="73"/>
        <v>0</v>
      </c>
      <c r="W119" s="54">
        <f t="shared" si="73"/>
        <v>67</v>
      </c>
      <c r="X119" s="54">
        <f t="shared" si="73"/>
        <v>17</v>
      </c>
      <c r="Y119" s="54">
        <f t="shared" si="73"/>
        <v>50</v>
      </c>
      <c r="Z119" s="55">
        <f t="shared" si="73"/>
        <v>50.01322</v>
      </c>
      <c r="AA119" s="53">
        <f t="shared" si="64"/>
        <v>11</v>
      </c>
      <c r="AB119" s="52" t="str">
        <f t="shared" si="62"/>
        <v>Moosetaken Identity</v>
      </c>
      <c r="AC119" s="13"/>
    </row>
    <row r="120" spans="1:29" ht="12.75">
      <c r="A120" s="53">
        <f aca="true" t="shared" si="74" ref="A120:Z120">IF($AD83&gt;0,INDEX(A$72:A$104,$AD83),"")</f>
        <v>82</v>
      </c>
      <c r="B120" s="52" t="str">
        <f t="shared" si="74"/>
        <v>Blues Power</v>
      </c>
      <c r="C120" s="52" t="str">
        <f t="shared" si="74"/>
        <v>Bob Lemaire&lt;br&gt;Wolfeboro/NH</v>
      </c>
      <c r="D120" s="54">
        <f t="shared" si="74"/>
        <v>4</v>
      </c>
      <c r="E120" s="54">
        <f t="shared" si="74"/>
        <v>12</v>
      </c>
      <c r="F120" s="54">
        <f t="shared" si="74"/>
        <v>18</v>
      </c>
      <c r="G120" s="54">
        <f t="shared" si="74"/>
        <v>15</v>
      </c>
      <c r="H120" s="54">
        <f t="shared" si="74"/>
        <v>21</v>
      </c>
      <c r="I120" s="54">
        <f t="shared" si="74"/>
        <v>2</v>
      </c>
      <c r="J120" s="54">
        <f t="shared" si="74"/>
        <v>0</v>
      </c>
      <c r="K120" s="54">
        <f t="shared" si="74"/>
        <v>0</v>
      </c>
      <c r="L120" s="54">
        <f t="shared" si="74"/>
        <v>0</v>
      </c>
      <c r="M120" s="54">
        <f t="shared" si="74"/>
        <v>0</v>
      </c>
      <c r="N120" s="54">
        <f t="shared" si="74"/>
        <v>0</v>
      </c>
      <c r="O120" s="54">
        <f t="shared" si="74"/>
        <v>0</v>
      </c>
      <c r="P120" s="54">
        <f t="shared" si="74"/>
        <v>0</v>
      </c>
      <c r="Q120" s="54">
        <f t="shared" si="74"/>
        <v>0</v>
      </c>
      <c r="R120" s="54">
        <f t="shared" si="74"/>
        <v>0</v>
      </c>
      <c r="S120" s="54">
        <f t="shared" si="74"/>
        <v>0</v>
      </c>
      <c r="T120" s="54">
        <f t="shared" si="74"/>
        <v>0</v>
      </c>
      <c r="U120" s="54">
        <f t="shared" si="74"/>
        <v>0</v>
      </c>
      <c r="V120" s="54">
        <f t="shared" si="74"/>
        <v>0</v>
      </c>
      <c r="W120" s="54">
        <f t="shared" si="74"/>
        <v>72</v>
      </c>
      <c r="X120" s="54">
        <f t="shared" si="74"/>
        <v>21</v>
      </c>
      <c r="Y120" s="54">
        <f t="shared" si="74"/>
        <v>51</v>
      </c>
      <c r="Z120" s="55">
        <f t="shared" si="74"/>
        <v>51.00929</v>
      </c>
      <c r="AA120" s="53">
        <f t="shared" si="64"/>
        <v>12</v>
      </c>
      <c r="AB120" s="52" t="str">
        <f t="shared" si="62"/>
        <v>Blues Power</v>
      </c>
      <c r="AC120" s="13"/>
    </row>
    <row r="121" spans="1:29" ht="12.75">
      <c r="A121" s="53">
        <f aca="true" t="shared" si="75" ref="A121:Z121">IF($AD84&gt;0,INDEX(A$72:A$104,$AD84),"")</f>
        <v>220</v>
      </c>
      <c r="B121" s="52">
        <f t="shared" si="75"/>
        <v>220</v>
      </c>
      <c r="C121" s="52" t="str">
        <f t="shared" si="75"/>
        <v>Jason Blais&lt;br&gt;Gilford, NH</v>
      </c>
      <c r="D121" s="54">
        <f t="shared" si="75"/>
        <v>9</v>
      </c>
      <c r="E121" s="54">
        <f t="shared" si="75"/>
        <v>16</v>
      </c>
      <c r="F121" s="54">
        <f t="shared" si="75"/>
        <v>23</v>
      </c>
      <c r="G121" s="54">
        <f t="shared" si="75"/>
        <v>8</v>
      </c>
      <c r="H121" s="54">
        <f t="shared" si="75"/>
        <v>16</v>
      </c>
      <c r="I121" s="54">
        <f t="shared" si="75"/>
        <v>2</v>
      </c>
      <c r="J121" s="54">
        <f t="shared" si="75"/>
        <v>0</v>
      </c>
      <c r="K121" s="54">
        <f t="shared" si="75"/>
        <v>0</v>
      </c>
      <c r="L121" s="54">
        <f t="shared" si="75"/>
        <v>0</v>
      </c>
      <c r="M121" s="54">
        <f t="shared" si="75"/>
        <v>0</v>
      </c>
      <c r="N121" s="54">
        <f t="shared" si="75"/>
        <v>0</v>
      </c>
      <c r="O121" s="54">
        <f t="shared" si="75"/>
        <v>0</v>
      </c>
      <c r="P121" s="54">
        <f t="shared" si="75"/>
        <v>0</v>
      </c>
      <c r="Q121" s="54">
        <f t="shared" si="75"/>
        <v>0</v>
      </c>
      <c r="R121" s="54">
        <f t="shared" si="75"/>
        <v>0</v>
      </c>
      <c r="S121" s="54">
        <f t="shared" si="75"/>
        <v>0</v>
      </c>
      <c r="T121" s="54">
        <f t="shared" si="75"/>
        <v>0</v>
      </c>
      <c r="U121" s="54">
        <f t="shared" si="75"/>
        <v>0</v>
      </c>
      <c r="V121" s="54">
        <f t="shared" si="75"/>
        <v>0</v>
      </c>
      <c r="W121" s="54">
        <f t="shared" si="75"/>
        <v>74</v>
      </c>
      <c r="X121" s="54">
        <f t="shared" si="75"/>
        <v>23</v>
      </c>
      <c r="Y121" s="54">
        <f t="shared" si="75"/>
        <v>51</v>
      </c>
      <c r="Z121" s="55">
        <f t="shared" si="75"/>
        <v>51.01524</v>
      </c>
      <c r="AA121" s="53">
        <f t="shared" si="64"/>
        <v>13</v>
      </c>
      <c r="AB121" s="52">
        <f t="shared" si="62"/>
        <v>220</v>
      </c>
      <c r="AC121" s="13"/>
    </row>
    <row r="122" spans="1:29" ht="12.75">
      <c r="A122" s="53">
        <f aca="true" t="shared" si="76" ref="A122:Z122">IF($AD85&gt;0,INDEX(A$72:A$104,$AD85),"")</f>
        <v>485</v>
      </c>
      <c r="B122" s="52" t="str">
        <f t="shared" si="76"/>
        <v>Argo III</v>
      </c>
      <c r="C122" s="52" t="str">
        <f t="shared" si="76"/>
        <v>Casey Nickerson&lt;br&gt;Gilford, NH</v>
      </c>
      <c r="D122" s="54">
        <f t="shared" si="76"/>
        <v>15</v>
      </c>
      <c r="E122" s="54">
        <f t="shared" si="76"/>
        <v>15</v>
      </c>
      <c r="F122" s="54">
        <f t="shared" si="76"/>
        <v>9</v>
      </c>
      <c r="G122" s="54">
        <f t="shared" si="76"/>
        <v>10</v>
      </c>
      <c r="H122" s="54">
        <f t="shared" si="76"/>
        <v>26</v>
      </c>
      <c r="I122" s="54">
        <f t="shared" si="76"/>
        <v>2</v>
      </c>
      <c r="J122" s="54">
        <f t="shared" si="76"/>
        <v>0</v>
      </c>
      <c r="K122" s="54">
        <f t="shared" si="76"/>
        <v>0</v>
      </c>
      <c r="L122" s="54">
        <f t="shared" si="76"/>
        <v>0</v>
      </c>
      <c r="M122" s="54">
        <f t="shared" si="76"/>
        <v>0</v>
      </c>
      <c r="N122" s="54">
        <f t="shared" si="76"/>
        <v>0</v>
      </c>
      <c r="O122" s="54">
        <f t="shared" si="76"/>
        <v>0</v>
      </c>
      <c r="P122" s="54">
        <f t="shared" si="76"/>
        <v>0</v>
      </c>
      <c r="Q122" s="54">
        <f t="shared" si="76"/>
        <v>0</v>
      </c>
      <c r="R122" s="54">
        <f t="shared" si="76"/>
        <v>0</v>
      </c>
      <c r="S122" s="54">
        <f t="shared" si="76"/>
        <v>0</v>
      </c>
      <c r="T122" s="54">
        <f t="shared" si="76"/>
        <v>0</v>
      </c>
      <c r="U122" s="54">
        <f t="shared" si="76"/>
        <v>0</v>
      </c>
      <c r="V122" s="54">
        <f t="shared" si="76"/>
        <v>0</v>
      </c>
      <c r="W122" s="54">
        <f t="shared" si="76"/>
        <v>77</v>
      </c>
      <c r="X122" s="54">
        <f t="shared" si="76"/>
        <v>26</v>
      </c>
      <c r="Y122" s="54">
        <f t="shared" si="76"/>
        <v>51</v>
      </c>
      <c r="Z122" s="55">
        <f t="shared" si="76"/>
        <v>51.01834</v>
      </c>
      <c r="AA122" s="53">
        <f t="shared" si="64"/>
        <v>14</v>
      </c>
      <c r="AB122" s="52" t="str">
        <f t="shared" si="62"/>
        <v>Argo III</v>
      </c>
      <c r="AC122" s="13"/>
    </row>
    <row r="123" spans="1:29" ht="12.75">
      <c r="A123" s="53">
        <f aca="true" t="shared" si="77" ref="A123:Z123">IF($AD86&gt;0,INDEX(A$72:A$104,$AD86),"")</f>
        <v>52</v>
      </c>
      <c r="B123" s="52" t="str">
        <f t="shared" si="77"/>
        <v>Pinocchio</v>
      </c>
      <c r="C123" s="52" t="str">
        <f t="shared" si="77"/>
        <v>Bob Knowles&lt;br&gt;Meredith, NH</v>
      </c>
      <c r="D123" s="54">
        <f t="shared" si="77"/>
        <v>20</v>
      </c>
      <c r="E123" s="54">
        <f t="shared" si="77"/>
        <v>10</v>
      </c>
      <c r="F123" s="54">
        <f t="shared" si="77"/>
        <v>11</v>
      </c>
      <c r="G123" s="54">
        <f t="shared" si="77"/>
        <v>27</v>
      </c>
      <c r="H123" s="54">
        <f t="shared" si="77"/>
        <v>9</v>
      </c>
      <c r="I123" s="54">
        <f t="shared" si="77"/>
        <v>2</v>
      </c>
      <c r="J123" s="54">
        <f t="shared" si="77"/>
        <v>0</v>
      </c>
      <c r="K123" s="54">
        <f t="shared" si="77"/>
        <v>0</v>
      </c>
      <c r="L123" s="54">
        <f t="shared" si="77"/>
        <v>0</v>
      </c>
      <c r="M123" s="54">
        <f t="shared" si="77"/>
        <v>0</v>
      </c>
      <c r="N123" s="54">
        <f t="shared" si="77"/>
        <v>0</v>
      </c>
      <c r="O123" s="54">
        <f t="shared" si="77"/>
        <v>0</v>
      </c>
      <c r="P123" s="54">
        <f t="shared" si="77"/>
        <v>0</v>
      </c>
      <c r="Q123" s="54">
        <f t="shared" si="77"/>
        <v>0</v>
      </c>
      <c r="R123" s="54">
        <f t="shared" si="77"/>
        <v>0</v>
      </c>
      <c r="S123" s="54">
        <f t="shared" si="77"/>
        <v>0</v>
      </c>
      <c r="T123" s="54">
        <f t="shared" si="77"/>
        <v>0</v>
      </c>
      <c r="U123" s="54">
        <f t="shared" si="77"/>
        <v>0</v>
      </c>
      <c r="V123" s="54">
        <f t="shared" si="77"/>
        <v>0</v>
      </c>
      <c r="W123" s="54">
        <f t="shared" si="77"/>
        <v>79</v>
      </c>
      <c r="X123" s="54">
        <f t="shared" si="77"/>
        <v>27</v>
      </c>
      <c r="Y123" s="54">
        <f t="shared" si="77"/>
        <v>52</v>
      </c>
      <c r="Z123" s="55">
        <f t="shared" si="77"/>
        <v>52.01717</v>
      </c>
      <c r="AA123" s="53">
        <f t="shared" si="64"/>
        <v>15</v>
      </c>
      <c r="AB123" s="52" t="str">
        <f t="shared" si="62"/>
        <v>Pinocchio</v>
      </c>
      <c r="AC123" s="13"/>
    </row>
    <row r="124" spans="1:29" ht="12.75">
      <c r="A124" s="53">
        <f aca="true" t="shared" si="78" ref="A124:Z124">IF($AD87&gt;0,INDEX(A$72:A$104,$AD87),"")</f>
        <v>16</v>
      </c>
      <c r="B124" s="52" t="str">
        <f t="shared" si="78"/>
        <v>Shamrock IV</v>
      </c>
      <c r="C124" s="52" t="str">
        <f t="shared" si="78"/>
        <v>Thomas Mullen&lt;br&gt;Welch Island, NH</v>
      </c>
      <c r="D124" s="54">
        <f t="shared" si="78"/>
        <v>23</v>
      </c>
      <c r="E124" s="54">
        <f t="shared" si="78"/>
        <v>14</v>
      </c>
      <c r="F124" s="54">
        <f t="shared" si="78"/>
        <v>24</v>
      </c>
      <c r="G124" s="54">
        <f t="shared" si="78"/>
        <v>4</v>
      </c>
      <c r="H124" s="54">
        <f t="shared" si="78"/>
        <v>10</v>
      </c>
      <c r="I124" s="54">
        <f t="shared" si="78"/>
        <v>2</v>
      </c>
      <c r="J124" s="54">
        <f t="shared" si="78"/>
        <v>0</v>
      </c>
      <c r="K124" s="54">
        <f t="shared" si="78"/>
        <v>0</v>
      </c>
      <c r="L124" s="54">
        <f t="shared" si="78"/>
        <v>0</v>
      </c>
      <c r="M124" s="54">
        <f t="shared" si="78"/>
        <v>0</v>
      </c>
      <c r="N124" s="54">
        <f t="shared" si="78"/>
        <v>0</v>
      </c>
      <c r="O124" s="54">
        <f t="shared" si="78"/>
        <v>0</v>
      </c>
      <c r="P124" s="54">
        <f t="shared" si="78"/>
        <v>0</v>
      </c>
      <c r="Q124" s="54">
        <f t="shared" si="78"/>
        <v>0</v>
      </c>
      <c r="R124" s="54">
        <f t="shared" si="78"/>
        <v>0</v>
      </c>
      <c r="S124" s="54">
        <f t="shared" si="78"/>
        <v>0</v>
      </c>
      <c r="T124" s="54">
        <f t="shared" si="78"/>
        <v>0</v>
      </c>
      <c r="U124" s="54">
        <f t="shared" si="78"/>
        <v>0</v>
      </c>
      <c r="V124" s="54">
        <f t="shared" si="78"/>
        <v>0</v>
      </c>
      <c r="W124" s="54">
        <f t="shared" si="78"/>
        <v>77</v>
      </c>
      <c r="X124" s="54">
        <f t="shared" si="78"/>
        <v>24</v>
      </c>
      <c r="Y124" s="54">
        <f t="shared" si="78"/>
        <v>53</v>
      </c>
      <c r="Z124" s="55">
        <f t="shared" si="78"/>
        <v>53.00818</v>
      </c>
      <c r="AA124" s="53">
        <f t="shared" si="64"/>
        <v>16</v>
      </c>
      <c r="AB124" s="52" t="str">
        <f t="shared" si="62"/>
        <v>Shamrock IV</v>
      </c>
      <c r="AC124" s="13"/>
    </row>
    <row r="125" spans="1:29" ht="12.75">
      <c r="A125" s="53">
        <f aca="true" t="shared" si="79" ref="A125:Z125">IF($AD88&gt;0,INDEX(A$72:A$104,$AD88),"")</f>
        <v>588</v>
      </c>
      <c r="B125" s="52" t="str">
        <f t="shared" si="79"/>
        <v>Gallant Fox</v>
      </c>
      <c r="C125" s="52" t="str">
        <f t="shared" si="79"/>
        <v>Bob Dempsey&lt;br&gt;Malvern, PA</v>
      </c>
      <c r="D125" s="54">
        <f t="shared" si="79"/>
        <v>25</v>
      </c>
      <c r="E125" s="54">
        <f t="shared" si="79"/>
        <v>11</v>
      </c>
      <c r="F125" s="54">
        <f t="shared" si="79"/>
        <v>12</v>
      </c>
      <c r="G125" s="54">
        <f t="shared" si="79"/>
        <v>11</v>
      </c>
      <c r="H125" s="54">
        <f t="shared" si="79"/>
        <v>25</v>
      </c>
      <c r="I125" s="54">
        <f t="shared" si="79"/>
        <v>2</v>
      </c>
      <c r="J125" s="54">
        <f t="shared" si="79"/>
        <v>0</v>
      </c>
      <c r="K125" s="54">
        <f t="shared" si="79"/>
        <v>0</v>
      </c>
      <c r="L125" s="54">
        <f t="shared" si="79"/>
        <v>0</v>
      </c>
      <c r="M125" s="54">
        <f t="shared" si="79"/>
        <v>0</v>
      </c>
      <c r="N125" s="54">
        <f t="shared" si="79"/>
        <v>0</v>
      </c>
      <c r="O125" s="54">
        <f t="shared" si="79"/>
        <v>0</v>
      </c>
      <c r="P125" s="54">
        <f t="shared" si="79"/>
        <v>0</v>
      </c>
      <c r="Q125" s="54">
        <f t="shared" si="79"/>
        <v>0</v>
      </c>
      <c r="R125" s="54">
        <f t="shared" si="79"/>
        <v>0</v>
      </c>
      <c r="S125" s="54">
        <f t="shared" si="79"/>
        <v>0</v>
      </c>
      <c r="T125" s="54">
        <f t="shared" si="79"/>
        <v>0</v>
      </c>
      <c r="U125" s="54">
        <f t="shared" si="79"/>
        <v>0</v>
      </c>
      <c r="V125" s="54">
        <f t="shared" si="79"/>
        <v>0</v>
      </c>
      <c r="W125" s="54">
        <f t="shared" si="79"/>
        <v>86</v>
      </c>
      <c r="X125" s="54">
        <f t="shared" si="79"/>
        <v>25</v>
      </c>
      <c r="Y125" s="54">
        <f t="shared" si="79"/>
        <v>61</v>
      </c>
      <c r="Z125" s="55">
        <f t="shared" si="79"/>
        <v>61.02033</v>
      </c>
      <c r="AA125" s="53">
        <f t="shared" si="64"/>
        <v>17</v>
      </c>
      <c r="AB125" s="52" t="str">
        <f t="shared" si="62"/>
        <v>Gallant Fox</v>
      </c>
      <c r="AC125" s="13"/>
    </row>
    <row r="126" spans="1:29" ht="12.75">
      <c r="A126" s="53">
        <f aca="true" t="shared" si="80" ref="A126:Z126">IF($AD89&gt;0,INDEX(A$72:A$104,$AD89),"")</f>
        <v>676</v>
      </c>
      <c r="B126" s="52" t="str">
        <f t="shared" si="80"/>
        <v>Paradox</v>
      </c>
      <c r="C126" s="52" t="str">
        <f t="shared" si="80"/>
        <v>David Stowe&lt;br&gt;Gilford, NH</v>
      </c>
      <c r="D126" s="54">
        <f t="shared" si="80"/>
        <v>14</v>
      </c>
      <c r="E126" s="54">
        <f t="shared" si="80"/>
        <v>21</v>
      </c>
      <c r="F126" s="54">
        <f t="shared" si="80"/>
        <v>14</v>
      </c>
      <c r="G126" s="54">
        <f t="shared" si="80"/>
        <v>24</v>
      </c>
      <c r="H126" s="54">
        <f t="shared" si="80"/>
        <v>12</v>
      </c>
      <c r="I126" s="54">
        <f t="shared" si="80"/>
        <v>2</v>
      </c>
      <c r="J126" s="54">
        <f t="shared" si="80"/>
        <v>0</v>
      </c>
      <c r="K126" s="54">
        <f t="shared" si="80"/>
        <v>0</v>
      </c>
      <c r="L126" s="54">
        <f t="shared" si="80"/>
        <v>0</v>
      </c>
      <c r="M126" s="54">
        <f t="shared" si="80"/>
        <v>0</v>
      </c>
      <c r="N126" s="54">
        <f t="shared" si="80"/>
        <v>0</v>
      </c>
      <c r="O126" s="54">
        <f t="shared" si="80"/>
        <v>0</v>
      </c>
      <c r="P126" s="54">
        <f t="shared" si="80"/>
        <v>0</v>
      </c>
      <c r="Q126" s="54">
        <f t="shared" si="80"/>
        <v>0</v>
      </c>
      <c r="R126" s="54">
        <f t="shared" si="80"/>
        <v>0</v>
      </c>
      <c r="S126" s="54">
        <f t="shared" si="80"/>
        <v>0</v>
      </c>
      <c r="T126" s="54">
        <f t="shared" si="80"/>
        <v>0</v>
      </c>
      <c r="U126" s="54">
        <f t="shared" si="80"/>
        <v>0</v>
      </c>
      <c r="V126" s="54">
        <f t="shared" si="80"/>
        <v>0</v>
      </c>
      <c r="W126" s="54">
        <f t="shared" si="80"/>
        <v>87</v>
      </c>
      <c r="X126" s="54">
        <f t="shared" si="80"/>
        <v>24</v>
      </c>
      <c r="Y126" s="54">
        <f t="shared" si="80"/>
        <v>63</v>
      </c>
      <c r="Z126" s="55">
        <f t="shared" si="80"/>
        <v>63.0212</v>
      </c>
      <c r="AA126" s="53">
        <f t="shared" si="64"/>
        <v>18</v>
      </c>
      <c r="AB126" s="52" t="str">
        <f t="shared" si="62"/>
        <v>Paradox</v>
      </c>
      <c r="AC126" s="13"/>
    </row>
    <row r="127" spans="1:29" ht="12.75">
      <c r="A127" s="53">
        <f aca="true" t="shared" si="81" ref="A127:Z127">IF($AD90&gt;0,INDEX(A$72:A$104,$AD90),"")</f>
        <v>281</v>
      </c>
      <c r="B127" s="52" t="str">
        <f t="shared" si="81"/>
        <v>8-Ball</v>
      </c>
      <c r="C127" s="52" t="str">
        <f t="shared" si="81"/>
        <v>David Bunting&lt;br&gt;Boston, MA</v>
      </c>
      <c r="D127" s="54">
        <f t="shared" si="81"/>
        <v>21</v>
      </c>
      <c r="E127" s="54">
        <f t="shared" si="81"/>
        <v>28</v>
      </c>
      <c r="F127" s="54">
        <f t="shared" si="81"/>
        <v>10</v>
      </c>
      <c r="G127" s="54">
        <f t="shared" si="81"/>
        <v>18</v>
      </c>
      <c r="H127" s="54">
        <f t="shared" si="81"/>
        <v>15</v>
      </c>
      <c r="I127" s="54">
        <f t="shared" si="81"/>
        <v>2</v>
      </c>
      <c r="J127" s="54">
        <f t="shared" si="81"/>
        <v>0</v>
      </c>
      <c r="K127" s="54">
        <f t="shared" si="81"/>
        <v>0</v>
      </c>
      <c r="L127" s="54">
        <f t="shared" si="81"/>
        <v>0</v>
      </c>
      <c r="M127" s="54">
        <f t="shared" si="81"/>
        <v>0</v>
      </c>
      <c r="N127" s="54">
        <f t="shared" si="81"/>
        <v>0</v>
      </c>
      <c r="O127" s="54">
        <f t="shared" si="81"/>
        <v>0</v>
      </c>
      <c r="P127" s="54">
        <f t="shared" si="81"/>
        <v>0</v>
      </c>
      <c r="Q127" s="54">
        <f t="shared" si="81"/>
        <v>0</v>
      </c>
      <c r="R127" s="54">
        <f t="shared" si="81"/>
        <v>0</v>
      </c>
      <c r="S127" s="54">
        <f t="shared" si="81"/>
        <v>0</v>
      </c>
      <c r="T127" s="54">
        <f t="shared" si="81"/>
        <v>0</v>
      </c>
      <c r="U127" s="54">
        <f t="shared" si="81"/>
        <v>0</v>
      </c>
      <c r="V127" s="54">
        <f t="shared" si="81"/>
        <v>0</v>
      </c>
      <c r="W127" s="54">
        <f t="shared" si="81"/>
        <v>94</v>
      </c>
      <c r="X127" s="54">
        <f t="shared" si="81"/>
        <v>28</v>
      </c>
      <c r="Y127" s="54">
        <f t="shared" si="81"/>
        <v>66</v>
      </c>
      <c r="Z127" s="55">
        <f t="shared" si="81"/>
        <v>66.01923000000001</v>
      </c>
      <c r="AA127" s="53">
        <f t="shared" si="64"/>
        <v>19</v>
      </c>
      <c r="AB127" s="52" t="str">
        <f t="shared" si="62"/>
        <v>8-Ball</v>
      </c>
      <c r="AC127" s="13"/>
    </row>
    <row r="128" spans="1:29" ht="12.75">
      <c r="A128" s="53">
        <f aca="true" t="shared" si="82" ref="A128:Z128">IF($AD91&gt;0,INDEX(A$72:A$104,$AD91),"")</f>
        <v>679</v>
      </c>
      <c r="B128" s="52" t="str">
        <f t="shared" si="82"/>
        <v>Misty Two Six</v>
      </c>
      <c r="C128" s="52" t="str">
        <f t="shared" si="82"/>
        <v>Don Sibson&lt;br&gt;Gilford, NH</v>
      </c>
      <c r="D128" s="54">
        <f t="shared" si="82"/>
        <v>6</v>
      </c>
      <c r="E128" s="54">
        <f t="shared" si="82"/>
        <v>22</v>
      </c>
      <c r="F128" s="54">
        <f t="shared" si="82"/>
        <v>25</v>
      </c>
      <c r="G128" s="54">
        <f t="shared" si="82"/>
        <v>14</v>
      </c>
      <c r="H128" s="54">
        <f t="shared" si="82"/>
        <v>24</v>
      </c>
      <c r="I128" s="54">
        <f t="shared" si="82"/>
        <v>2</v>
      </c>
      <c r="J128" s="54">
        <f t="shared" si="82"/>
        <v>0</v>
      </c>
      <c r="K128" s="54">
        <f t="shared" si="82"/>
        <v>0</v>
      </c>
      <c r="L128" s="54">
        <f t="shared" si="82"/>
        <v>0</v>
      </c>
      <c r="M128" s="54">
        <f t="shared" si="82"/>
        <v>0</v>
      </c>
      <c r="N128" s="54">
        <f t="shared" si="82"/>
        <v>0</v>
      </c>
      <c r="O128" s="54">
        <f t="shared" si="82"/>
        <v>0</v>
      </c>
      <c r="P128" s="54">
        <f t="shared" si="82"/>
        <v>0</v>
      </c>
      <c r="Q128" s="54">
        <f t="shared" si="82"/>
        <v>0</v>
      </c>
      <c r="R128" s="54">
        <f t="shared" si="82"/>
        <v>0</v>
      </c>
      <c r="S128" s="54">
        <f t="shared" si="82"/>
        <v>0</v>
      </c>
      <c r="T128" s="54">
        <f t="shared" si="82"/>
        <v>0</v>
      </c>
      <c r="U128" s="54">
        <f t="shared" si="82"/>
        <v>0</v>
      </c>
      <c r="V128" s="54">
        <f t="shared" si="82"/>
        <v>0</v>
      </c>
      <c r="W128" s="54">
        <f t="shared" si="82"/>
        <v>93</v>
      </c>
      <c r="X128" s="54">
        <f t="shared" si="82"/>
        <v>25</v>
      </c>
      <c r="Y128" s="54">
        <f t="shared" si="82"/>
        <v>68</v>
      </c>
      <c r="Z128" s="55">
        <f t="shared" si="82"/>
        <v>68.01432</v>
      </c>
      <c r="AA128" s="53">
        <f t="shared" si="64"/>
        <v>20</v>
      </c>
      <c r="AB128" s="52" t="str">
        <f t="shared" si="62"/>
        <v>Misty Two Six</v>
      </c>
      <c r="AC128" s="13"/>
    </row>
    <row r="129" spans="1:29" ht="12.75">
      <c r="A129" s="53">
        <f aca="true" t="shared" si="83" ref="A129:Z129">IF($AD92&gt;0,INDEX(A$72:A$104,$AD92),"")</f>
        <v>357</v>
      </c>
      <c r="B129" s="52" t="str">
        <f t="shared" si="83"/>
        <v>Dragonfly</v>
      </c>
      <c r="C129" s="52" t="str">
        <f t="shared" si="83"/>
        <v>Chris Johnson&lt;br&gt;Annapolis, MD</v>
      </c>
      <c r="D129" s="54">
        <f t="shared" si="83"/>
        <v>27</v>
      </c>
      <c r="E129" s="54">
        <f t="shared" si="83"/>
        <v>8</v>
      </c>
      <c r="F129" s="54">
        <f t="shared" si="83"/>
        <v>21</v>
      </c>
      <c r="G129" s="54">
        <f t="shared" si="83"/>
        <v>12</v>
      </c>
      <c r="H129" s="54">
        <f t="shared" si="83"/>
        <v>27</v>
      </c>
      <c r="I129" s="54">
        <f t="shared" si="83"/>
        <v>2</v>
      </c>
      <c r="J129" s="54">
        <f t="shared" si="83"/>
        <v>0</v>
      </c>
      <c r="K129" s="54">
        <f t="shared" si="83"/>
        <v>0</v>
      </c>
      <c r="L129" s="54">
        <f t="shared" si="83"/>
        <v>0</v>
      </c>
      <c r="M129" s="54">
        <f t="shared" si="83"/>
        <v>0</v>
      </c>
      <c r="N129" s="54">
        <f t="shared" si="83"/>
        <v>0</v>
      </c>
      <c r="O129" s="54">
        <f t="shared" si="83"/>
        <v>0</v>
      </c>
      <c r="P129" s="54">
        <f t="shared" si="83"/>
        <v>0</v>
      </c>
      <c r="Q129" s="54">
        <f t="shared" si="83"/>
        <v>0</v>
      </c>
      <c r="R129" s="54">
        <f t="shared" si="83"/>
        <v>0</v>
      </c>
      <c r="S129" s="54">
        <f t="shared" si="83"/>
        <v>0</v>
      </c>
      <c r="T129" s="54">
        <f t="shared" si="83"/>
        <v>0</v>
      </c>
      <c r="U129" s="54">
        <f t="shared" si="83"/>
        <v>0</v>
      </c>
      <c r="V129" s="54">
        <f t="shared" si="83"/>
        <v>0</v>
      </c>
      <c r="W129" s="54">
        <f t="shared" si="83"/>
        <v>97</v>
      </c>
      <c r="X129" s="54">
        <f t="shared" si="83"/>
        <v>27</v>
      </c>
      <c r="Y129" s="54">
        <f t="shared" si="83"/>
        <v>70</v>
      </c>
      <c r="Z129" s="55">
        <f t="shared" si="83"/>
        <v>70.01635</v>
      </c>
      <c r="AA129" s="53">
        <f t="shared" si="64"/>
        <v>21</v>
      </c>
      <c r="AB129" s="52" t="str">
        <f t="shared" si="62"/>
        <v>Dragonfly</v>
      </c>
      <c r="AC129" s="13"/>
    </row>
    <row r="130" spans="1:29" ht="12.75">
      <c r="A130" s="53">
        <f aca="true" t="shared" si="84" ref="A130:Z130">IF($AD93&gt;0,INDEX(A$72:A$104,$AD93),"")</f>
        <v>32</v>
      </c>
      <c r="B130" s="52" t="str">
        <f t="shared" si="84"/>
        <v>Plan B</v>
      </c>
      <c r="C130" s="52" t="str">
        <f t="shared" si="84"/>
        <v>Greg Packard&lt;br&gt;Cataumet. Ma.</v>
      </c>
      <c r="D130" s="54">
        <f t="shared" si="84"/>
        <v>16</v>
      </c>
      <c r="E130" s="54">
        <f t="shared" si="84"/>
        <v>20</v>
      </c>
      <c r="F130" s="54">
        <f t="shared" si="84"/>
        <v>22</v>
      </c>
      <c r="G130" s="54">
        <f t="shared" si="84"/>
        <v>21</v>
      </c>
      <c r="H130" s="54">
        <f t="shared" si="84"/>
        <v>20</v>
      </c>
      <c r="I130" s="54">
        <f t="shared" si="84"/>
        <v>2</v>
      </c>
      <c r="J130" s="54">
        <f t="shared" si="84"/>
        <v>0</v>
      </c>
      <c r="K130" s="54">
        <f t="shared" si="84"/>
        <v>0</v>
      </c>
      <c r="L130" s="54">
        <f t="shared" si="84"/>
        <v>0</v>
      </c>
      <c r="M130" s="54">
        <f t="shared" si="84"/>
        <v>0</v>
      </c>
      <c r="N130" s="54">
        <f t="shared" si="84"/>
        <v>0</v>
      </c>
      <c r="O130" s="54">
        <f t="shared" si="84"/>
        <v>0</v>
      </c>
      <c r="P130" s="54">
        <f t="shared" si="84"/>
        <v>0</v>
      </c>
      <c r="Q130" s="54">
        <f t="shared" si="84"/>
        <v>0</v>
      </c>
      <c r="R130" s="54">
        <f t="shared" si="84"/>
        <v>0</v>
      </c>
      <c r="S130" s="54">
        <f t="shared" si="84"/>
        <v>0</v>
      </c>
      <c r="T130" s="54">
        <f t="shared" si="84"/>
        <v>0</v>
      </c>
      <c r="U130" s="54">
        <f t="shared" si="84"/>
        <v>0</v>
      </c>
      <c r="V130" s="54">
        <f t="shared" si="84"/>
        <v>0</v>
      </c>
      <c r="W130" s="54">
        <f t="shared" si="84"/>
        <v>101</v>
      </c>
      <c r="X130" s="54">
        <f t="shared" si="84"/>
        <v>22</v>
      </c>
      <c r="Y130" s="54">
        <f t="shared" si="84"/>
        <v>79</v>
      </c>
      <c r="Z130" s="55">
        <f t="shared" si="84"/>
        <v>79.02228000000001</v>
      </c>
      <c r="AA130" s="53">
        <f t="shared" si="64"/>
        <v>22</v>
      </c>
      <c r="AB130" s="52" t="str">
        <f t="shared" si="62"/>
        <v>Plan B</v>
      </c>
      <c r="AC130" s="13"/>
    </row>
    <row r="131" spans="1:29" ht="12.75">
      <c r="A131" s="53">
        <f aca="true" t="shared" si="85" ref="A131:Z131">IF($AD94&gt;0,INDEX(A$72:A$104,$AD94),"")</f>
        <v>381</v>
      </c>
      <c r="B131" s="52" t="str">
        <f t="shared" si="85"/>
        <v>BIGAMY</v>
      </c>
      <c r="C131" s="52" t="str">
        <f t="shared" si="85"/>
        <v>Dennis Meichel&lt;br&gt;Pittstown, NJ</v>
      </c>
      <c r="D131" s="54">
        <f t="shared" si="85"/>
        <v>19</v>
      </c>
      <c r="E131" s="54">
        <f t="shared" si="85"/>
        <v>27</v>
      </c>
      <c r="F131" s="54">
        <f t="shared" si="85"/>
        <v>19</v>
      </c>
      <c r="G131" s="54">
        <f t="shared" si="85"/>
        <v>23</v>
      </c>
      <c r="H131" s="54">
        <f t="shared" si="85"/>
        <v>17</v>
      </c>
      <c r="I131" s="54">
        <f t="shared" si="85"/>
        <v>2</v>
      </c>
      <c r="J131" s="54">
        <f t="shared" si="85"/>
        <v>0</v>
      </c>
      <c r="K131" s="54">
        <f t="shared" si="85"/>
        <v>0</v>
      </c>
      <c r="L131" s="54">
        <f t="shared" si="85"/>
        <v>0</v>
      </c>
      <c r="M131" s="54">
        <f t="shared" si="85"/>
        <v>0</v>
      </c>
      <c r="N131" s="54">
        <f t="shared" si="85"/>
        <v>0</v>
      </c>
      <c r="O131" s="54">
        <f t="shared" si="85"/>
        <v>0</v>
      </c>
      <c r="P131" s="54">
        <f t="shared" si="85"/>
        <v>0</v>
      </c>
      <c r="Q131" s="54">
        <f t="shared" si="85"/>
        <v>0</v>
      </c>
      <c r="R131" s="54">
        <f t="shared" si="85"/>
        <v>0</v>
      </c>
      <c r="S131" s="54">
        <f t="shared" si="85"/>
        <v>0</v>
      </c>
      <c r="T131" s="54">
        <f t="shared" si="85"/>
        <v>0</v>
      </c>
      <c r="U131" s="54">
        <f t="shared" si="85"/>
        <v>0</v>
      </c>
      <c r="V131" s="54">
        <f t="shared" si="85"/>
        <v>0</v>
      </c>
      <c r="W131" s="54">
        <f t="shared" si="85"/>
        <v>107</v>
      </c>
      <c r="X131" s="54">
        <f t="shared" si="85"/>
        <v>27</v>
      </c>
      <c r="Y131" s="54">
        <f t="shared" si="85"/>
        <v>80</v>
      </c>
      <c r="Z131" s="55">
        <f t="shared" si="85"/>
        <v>80.02525</v>
      </c>
      <c r="AA131" s="53">
        <f t="shared" si="64"/>
        <v>23</v>
      </c>
      <c r="AB131" s="52" t="str">
        <f t="shared" si="62"/>
        <v>BIGAMY</v>
      </c>
      <c r="AC131" s="13"/>
    </row>
    <row r="132" spans="1:29" ht="12.75">
      <c r="A132" s="53">
        <f aca="true" t="shared" si="86" ref="A132:Z135">IF($AD95&gt;0,INDEX(A$72:A$104,$AD95),"")</f>
        <v>205</v>
      </c>
      <c r="B132" s="52" t="str">
        <f t="shared" si="86"/>
        <v>The Office</v>
      </c>
      <c r="C132" s="52" t="str">
        <f t="shared" si="86"/>
        <v>Steve Coneys&lt;br&gt;Gilford, NH</v>
      </c>
      <c r="D132" s="54">
        <f t="shared" si="86"/>
        <v>24</v>
      </c>
      <c r="E132" s="54">
        <f t="shared" si="86"/>
        <v>19</v>
      </c>
      <c r="F132" s="54">
        <f t="shared" si="86"/>
        <v>16</v>
      </c>
      <c r="G132" s="54">
        <f t="shared" si="86"/>
        <v>25</v>
      </c>
      <c r="H132" s="54">
        <f t="shared" si="86"/>
        <v>23</v>
      </c>
      <c r="I132" s="54">
        <f t="shared" si="86"/>
        <v>2</v>
      </c>
      <c r="J132" s="54">
        <f t="shared" si="86"/>
        <v>0</v>
      </c>
      <c r="K132" s="54">
        <f t="shared" si="86"/>
        <v>0</v>
      </c>
      <c r="L132" s="54">
        <f t="shared" si="86"/>
        <v>0</v>
      </c>
      <c r="M132" s="54">
        <f t="shared" si="86"/>
        <v>0</v>
      </c>
      <c r="N132" s="54">
        <f t="shared" si="86"/>
        <v>0</v>
      </c>
      <c r="O132" s="54">
        <f t="shared" si="86"/>
        <v>0</v>
      </c>
      <c r="P132" s="54">
        <f t="shared" si="86"/>
        <v>0</v>
      </c>
      <c r="Q132" s="54">
        <f t="shared" si="86"/>
        <v>0</v>
      </c>
      <c r="R132" s="54">
        <f t="shared" si="86"/>
        <v>0</v>
      </c>
      <c r="S132" s="54">
        <f t="shared" si="86"/>
        <v>0</v>
      </c>
      <c r="T132" s="54">
        <f t="shared" si="86"/>
        <v>0</v>
      </c>
      <c r="U132" s="54">
        <f t="shared" si="86"/>
        <v>0</v>
      </c>
      <c r="V132" s="54">
        <f t="shared" si="86"/>
        <v>0</v>
      </c>
      <c r="W132" s="54">
        <f t="shared" si="86"/>
        <v>109</v>
      </c>
      <c r="X132" s="54">
        <f t="shared" si="86"/>
        <v>25</v>
      </c>
      <c r="Y132" s="54">
        <f t="shared" si="86"/>
        <v>84</v>
      </c>
      <c r="Z132" s="55">
        <f t="shared" si="86"/>
        <v>84.02231</v>
      </c>
      <c r="AA132" s="53">
        <f t="shared" si="64"/>
        <v>24</v>
      </c>
      <c r="AB132" s="52" t="str">
        <f t="shared" si="62"/>
        <v>The Office</v>
      </c>
      <c r="AC132" s="13"/>
    </row>
    <row r="133" spans="1:29" ht="12.75">
      <c r="A133" s="53">
        <f t="shared" si="86"/>
        <v>484</v>
      </c>
      <c r="B133" s="52" t="str">
        <f t="shared" si="86"/>
        <v>Jolly Mon</v>
      </c>
      <c r="C133" s="52" t="str">
        <f t="shared" si="86"/>
        <v>Anne LaVin/Jon Rochlis&lt;br&gt;Gilford, NH</v>
      </c>
      <c r="D133" s="54">
        <f t="shared" si="86"/>
        <v>28</v>
      </c>
      <c r="E133" s="54">
        <f t="shared" si="86"/>
        <v>24</v>
      </c>
      <c r="F133" s="54">
        <f t="shared" si="86"/>
        <v>26</v>
      </c>
      <c r="G133" s="54">
        <f t="shared" si="86"/>
        <v>16</v>
      </c>
      <c r="H133" s="54">
        <f t="shared" si="86"/>
        <v>19</v>
      </c>
      <c r="I133" s="54">
        <f t="shared" si="86"/>
        <v>2</v>
      </c>
      <c r="J133" s="54">
        <f t="shared" si="86"/>
        <v>0</v>
      </c>
      <c r="K133" s="54">
        <f t="shared" si="86"/>
        <v>0</v>
      </c>
      <c r="L133" s="54">
        <f t="shared" si="86"/>
        <v>0</v>
      </c>
      <c r="M133" s="54">
        <f t="shared" si="86"/>
        <v>0</v>
      </c>
      <c r="N133" s="54">
        <f t="shared" si="86"/>
        <v>0</v>
      </c>
      <c r="O133" s="54">
        <f t="shared" si="86"/>
        <v>0</v>
      </c>
      <c r="P133" s="54">
        <f t="shared" si="86"/>
        <v>0</v>
      </c>
      <c r="Q133" s="54">
        <f t="shared" si="86"/>
        <v>0</v>
      </c>
      <c r="R133" s="54">
        <f t="shared" si="86"/>
        <v>0</v>
      </c>
      <c r="S133" s="54">
        <f t="shared" si="86"/>
        <v>0</v>
      </c>
      <c r="T133" s="54">
        <f t="shared" si="86"/>
        <v>0</v>
      </c>
      <c r="U133" s="54">
        <f t="shared" si="86"/>
        <v>0</v>
      </c>
      <c r="V133" s="54">
        <f t="shared" si="86"/>
        <v>0</v>
      </c>
      <c r="W133" s="54">
        <f t="shared" si="86"/>
        <v>115</v>
      </c>
      <c r="X133" s="54">
        <f t="shared" si="86"/>
        <v>28</v>
      </c>
      <c r="Y133" s="54">
        <f t="shared" si="86"/>
        <v>87</v>
      </c>
      <c r="Z133" s="55">
        <f t="shared" si="86"/>
        <v>87.02227</v>
      </c>
      <c r="AA133" s="53">
        <f>IF(AA132&lt;ScoredBoats,AA132+1,"")</f>
        <v>25</v>
      </c>
      <c r="AB133" s="52" t="str">
        <f t="shared" si="62"/>
        <v>Jolly Mon</v>
      </c>
      <c r="AC133" s="13"/>
    </row>
    <row r="134" spans="1:29" ht="12.75">
      <c r="A134" s="53">
        <f t="shared" si="86"/>
        <v>97</v>
      </c>
      <c r="B134" s="52" t="str">
        <f t="shared" si="86"/>
        <v>Schatz</v>
      </c>
      <c r="C134" s="52" t="str">
        <f t="shared" si="86"/>
        <v>Al Herte&lt;br&gt;Gilford, NH</v>
      </c>
      <c r="D134" s="54">
        <f t="shared" si="86"/>
        <v>22</v>
      </c>
      <c r="E134" s="54">
        <f t="shared" si="86"/>
        <v>26</v>
      </c>
      <c r="F134" s="54">
        <f t="shared" si="86"/>
        <v>20</v>
      </c>
      <c r="G134" s="54">
        <f t="shared" si="86"/>
        <v>20</v>
      </c>
      <c r="H134" s="54">
        <f t="shared" si="86"/>
        <v>28</v>
      </c>
      <c r="I134" s="54">
        <f t="shared" si="86"/>
        <v>2</v>
      </c>
      <c r="J134" s="54">
        <f t="shared" si="86"/>
        <v>0</v>
      </c>
      <c r="K134" s="54">
        <f t="shared" si="86"/>
        <v>0</v>
      </c>
      <c r="L134" s="54">
        <f t="shared" si="86"/>
        <v>0</v>
      </c>
      <c r="M134" s="54">
        <f t="shared" si="86"/>
        <v>0</v>
      </c>
      <c r="N134" s="54">
        <f t="shared" si="86"/>
        <v>0</v>
      </c>
      <c r="O134" s="54">
        <f t="shared" si="86"/>
        <v>0</v>
      </c>
      <c r="P134" s="54">
        <f t="shared" si="86"/>
        <v>0</v>
      </c>
      <c r="Q134" s="54">
        <f t="shared" si="86"/>
        <v>0</v>
      </c>
      <c r="R134" s="54">
        <f t="shared" si="86"/>
        <v>0</v>
      </c>
      <c r="S134" s="54">
        <f t="shared" si="86"/>
        <v>0</v>
      </c>
      <c r="T134" s="54">
        <f t="shared" si="86"/>
        <v>0</v>
      </c>
      <c r="U134" s="54">
        <f t="shared" si="86"/>
        <v>0</v>
      </c>
      <c r="V134" s="54">
        <f t="shared" si="86"/>
        <v>0</v>
      </c>
      <c r="W134" s="54">
        <f t="shared" si="86"/>
        <v>118</v>
      </c>
      <c r="X134" s="54">
        <f t="shared" si="86"/>
        <v>28</v>
      </c>
      <c r="Y134" s="54">
        <f t="shared" si="86"/>
        <v>90</v>
      </c>
      <c r="Z134" s="55">
        <f t="shared" si="86"/>
        <v>90.02736</v>
      </c>
      <c r="AA134" s="53">
        <f aca="true" t="shared" si="87" ref="AA134:AA142">IF(AA133&lt;ScoredBoats,AA133+1,"")</f>
        <v>26</v>
      </c>
      <c r="AB134" s="52" t="str">
        <f t="shared" si="62"/>
        <v>Schatz</v>
      </c>
      <c r="AC134" s="13"/>
    </row>
    <row r="135" spans="1:29" ht="12.75">
      <c r="A135" s="53">
        <f t="shared" si="86"/>
        <v>249</v>
      </c>
      <c r="B135" s="52" t="str">
        <f t="shared" si="86"/>
        <v>Dolce</v>
      </c>
      <c r="C135" s="52" t="str">
        <f t="shared" si="86"/>
        <v>Ed Sonn&lt;br&gt;Carlise, MA</v>
      </c>
      <c r="D135" s="54">
        <f t="shared" si="86"/>
        <v>17</v>
      </c>
      <c r="E135" s="54">
        <f t="shared" si="86"/>
        <v>18</v>
      </c>
      <c r="F135" s="54">
        <f t="shared" si="86"/>
        <v>27</v>
      </c>
      <c r="G135" s="54">
        <f t="shared" si="86"/>
        <v>29</v>
      </c>
      <c r="H135" s="54">
        <f t="shared" si="86"/>
        <v>29</v>
      </c>
      <c r="I135" s="54">
        <f t="shared" si="86"/>
        <v>2</v>
      </c>
      <c r="J135" s="54">
        <f t="shared" si="86"/>
        <v>0</v>
      </c>
      <c r="K135" s="54">
        <f t="shared" si="86"/>
        <v>0</v>
      </c>
      <c r="L135" s="54">
        <f t="shared" si="86"/>
        <v>0</v>
      </c>
      <c r="M135" s="54">
        <f t="shared" si="86"/>
        <v>0</v>
      </c>
      <c r="N135" s="54">
        <f t="shared" si="86"/>
        <v>0</v>
      </c>
      <c r="O135" s="54">
        <f t="shared" si="86"/>
        <v>0</v>
      </c>
      <c r="P135" s="54">
        <f t="shared" si="86"/>
        <v>0</v>
      </c>
      <c r="Q135" s="54">
        <f t="shared" si="86"/>
        <v>0</v>
      </c>
      <c r="R135" s="54">
        <f t="shared" si="86"/>
        <v>0</v>
      </c>
      <c r="S135" s="54">
        <f t="shared" si="86"/>
        <v>0</v>
      </c>
      <c r="T135" s="54">
        <f t="shared" si="86"/>
        <v>0</v>
      </c>
      <c r="U135" s="54">
        <f t="shared" si="86"/>
        <v>0</v>
      </c>
      <c r="V135" s="54">
        <f t="shared" si="86"/>
        <v>0</v>
      </c>
      <c r="W135" s="54">
        <f t="shared" si="86"/>
        <v>122</v>
      </c>
      <c r="X135" s="54">
        <f t="shared" si="86"/>
        <v>29</v>
      </c>
      <c r="Y135" s="54">
        <f t="shared" si="86"/>
        <v>93</v>
      </c>
      <c r="Z135" s="55">
        <f t="shared" si="86"/>
        <v>93.02537000000001</v>
      </c>
      <c r="AA135" s="53">
        <f t="shared" si="87"/>
        <v>27</v>
      </c>
      <c r="AB135" s="52" t="str">
        <f t="shared" si="62"/>
        <v>Dolce</v>
      </c>
      <c r="AC135" s="13"/>
    </row>
    <row r="136" spans="1:29" ht="12.75">
      <c r="A136" s="53">
        <f aca="true" t="shared" si="88" ref="A136:Z142">IF($AD99&gt;0,INDEX(A$72:A$104,$AD99),"")</f>
        <v>175</v>
      </c>
      <c r="B136" s="52" t="str">
        <f t="shared" si="88"/>
        <v>Over the Edge</v>
      </c>
      <c r="C136" s="52" t="str">
        <f t="shared" si="88"/>
        <v>Thomas Scott&lt;br&gt;Laconia, NH</v>
      </c>
      <c r="D136" s="54">
        <f t="shared" si="88"/>
        <v>26</v>
      </c>
      <c r="E136" s="54">
        <f t="shared" si="88"/>
        <v>23</v>
      </c>
      <c r="F136" s="54">
        <f t="shared" si="88"/>
        <v>29</v>
      </c>
      <c r="G136" s="54">
        <f t="shared" si="88"/>
        <v>26</v>
      </c>
      <c r="H136" s="54">
        <f t="shared" si="88"/>
        <v>18</v>
      </c>
      <c r="I136" s="54">
        <f t="shared" si="88"/>
        <v>2</v>
      </c>
      <c r="J136" s="54">
        <f t="shared" si="88"/>
        <v>0</v>
      </c>
      <c r="K136" s="54">
        <f t="shared" si="88"/>
        <v>0</v>
      </c>
      <c r="L136" s="54">
        <f t="shared" si="88"/>
        <v>0</v>
      </c>
      <c r="M136" s="54">
        <f t="shared" si="88"/>
        <v>0</v>
      </c>
      <c r="N136" s="54">
        <f t="shared" si="88"/>
        <v>0</v>
      </c>
      <c r="O136" s="54">
        <f t="shared" si="88"/>
        <v>0</v>
      </c>
      <c r="P136" s="54">
        <f t="shared" si="88"/>
        <v>0</v>
      </c>
      <c r="Q136" s="54">
        <f t="shared" si="88"/>
        <v>0</v>
      </c>
      <c r="R136" s="54">
        <f t="shared" si="88"/>
        <v>0</v>
      </c>
      <c r="S136" s="54">
        <f t="shared" si="88"/>
        <v>0</v>
      </c>
      <c r="T136" s="54">
        <f t="shared" si="88"/>
        <v>0</v>
      </c>
      <c r="U136" s="54">
        <f t="shared" si="88"/>
        <v>0</v>
      </c>
      <c r="V136" s="54">
        <f t="shared" si="88"/>
        <v>0</v>
      </c>
      <c r="W136" s="54">
        <f t="shared" si="88"/>
        <v>124</v>
      </c>
      <c r="X136" s="54">
        <f t="shared" si="88"/>
        <v>29</v>
      </c>
      <c r="Y136" s="54">
        <f t="shared" si="88"/>
        <v>95</v>
      </c>
      <c r="Z136" s="55">
        <f t="shared" si="88"/>
        <v>95.02726</v>
      </c>
      <c r="AA136" s="53">
        <f t="shared" si="87"/>
        <v>28</v>
      </c>
      <c r="AB136" s="52" t="str">
        <f t="shared" si="62"/>
        <v>Over the Edge</v>
      </c>
      <c r="AC136" s="13"/>
    </row>
    <row r="137" spans="1:29" ht="12.75">
      <c r="A137" s="53">
        <f t="shared" si="88"/>
        <v>259</v>
      </c>
      <c r="B137" s="52" t="str">
        <f t="shared" si="88"/>
        <v>Spank Me</v>
      </c>
      <c r="C137" s="52" t="str">
        <f t="shared" si="88"/>
        <v>Bob Limoggio&lt;br&gt;New York</v>
      </c>
      <c r="D137" s="54">
        <f t="shared" si="88"/>
        <v>29</v>
      </c>
      <c r="E137" s="54">
        <f t="shared" si="88"/>
        <v>25</v>
      </c>
      <c r="F137" s="54">
        <f t="shared" si="88"/>
        <v>28</v>
      </c>
      <c r="G137" s="54">
        <f t="shared" si="88"/>
        <v>22</v>
      </c>
      <c r="H137" s="54">
        <f t="shared" si="88"/>
        <v>22</v>
      </c>
      <c r="I137" s="54">
        <f t="shared" si="88"/>
        <v>2</v>
      </c>
      <c r="J137" s="54">
        <f t="shared" si="88"/>
        <v>0</v>
      </c>
      <c r="K137" s="54">
        <f t="shared" si="88"/>
        <v>0</v>
      </c>
      <c r="L137" s="54">
        <f t="shared" si="88"/>
        <v>0</v>
      </c>
      <c r="M137" s="54">
        <f t="shared" si="88"/>
        <v>0</v>
      </c>
      <c r="N137" s="54">
        <f t="shared" si="88"/>
        <v>0</v>
      </c>
      <c r="O137" s="54">
        <f t="shared" si="88"/>
        <v>0</v>
      </c>
      <c r="P137" s="54">
        <f t="shared" si="88"/>
        <v>0</v>
      </c>
      <c r="Q137" s="54">
        <f t="shared" si="88"/>
        <v>0</v>
      </c>
      <c r="R137" s="54">
        <f t="shared" si="88"/>
        <v>0</v>
      </c>
      <c r="S137" s="54">
        <f t="shared" si="88"/>
        <v>0</v>
      </c>
      <c r="T137" s="54">
        <f t="shared" si="88"/>
        <v>0</v>
      </c>
      <c r="U137" s="54">
        <f t="shared" si="88"/>
        <v>0</v>
      </c>
      <c r="V137" s="54">
        <f t="shared" si="88"/>
        <v>0</v>
      </c>
      <c r="W137" s="54">
        <f t="shared" si="88"/>
        <v>128</v>
      </c>
      <c r="X137" s="54">
        <f t="shared" si="88"/>
        <v>29</v>
      </c>
      <c r="Y137" s="54">
        <f t="shared" si="88"/>
        <v>99</v>
      </c>
      <c r="Z137" s="55">
        <f t="shared" si="88"/>
        <v>99.0273</v>
      </c>
      <c r="AA137" s="53">
        <f t="shared" si="87"/>
        <v>29</v>
      </c>
      <c r="AB137" s="52" t="str">
        <f t="shared" si="62"/>
        <v>Spank Me</v>
      </c>
      <c r="AC137" s="13"/>
    </row>
    <row r="138" spans="1:29" ht="12.75">
      <c r="A138" s="53">
        <f t="shared" si="88"/>
      </c>
      <c r="B138" s="52">
        <f t="shared" si="88"/>
      </c>
      <c r="C138" s="52">
        <f t="shared" si="88"/>
      </c>
      <c r="D138" s="54">
        <f t="shared" si="88"/>
      </c>
      <c r="E138" s="54">
        <f t="shared" si="88"/>
      </c>
      <c r="F138" s="54">
        <f t="shared" si="88"/>
      </c>
      <c r="G138" s="54">
        <f t="shared" si="88"/>
      </c>
      <c r="H138" s="54">
        <f t="shared" si="88"/>
      </c>
      <c r="I138" s="54">
        <f t="shared" si="88"/>
      </c>
      <c r="J138" s="54">
        <f t="shared" si="88"/>
      </c>
      <c r="K138" s="54">
        <f t="shared" si="88"/>
      </c>
      <c r="L138" s="54">
        <f t="shared" si="88"/>
      </c>
      <c r="M138" s="54">
        <f t="shared" si="88"/>
      </c>
      <c r="N138" s="54">
        <f t="shared" si="88"/>
      </c>
      <c r="O138" s="54">
        <f t="shared" si="88"/>
      </c>
      <c r="P138" s="54">
        <f t="shared" si="88"/>
      </c>
      <c r="Q138" s="54">
        <f t="shared" si="88"/>
      </c>
      <c r="R138" s="54">
        <f t="shared" si="88"/>
      </c>
      <c r="S138" s="54">
        <f t="shared" si="88"/>
      </c>
      <c r="T138" s="54">
        <f t="shared" si="88"/>
      </c>
      <c r="U138" s="54">
        <f t="shared" si="88"/>
      </c>
      <c r="V138" s="54">
        <f t="shared" si="88"/>
      </c>
      <c r="W138" s="54">
        <f t="shared" si="88"/>
      </c>
      <c r="X138" s="54">
        <f t="shared" si="88"/>
      </c>
      <c r="Y138" s="54">
        <f t="shared" si="88"/>
      </c>
      <c r="Z138" s="55">
        <f t="shared" si="88"/>
      </c>
      <c r="AA138" s="53">
        <f t="shared" si="87"/>
      </c>
      <c r="AB138" s="52">
        <f t="shared" si="62"/>
      </c>
      <c r="AC138" s="13"/>
    </row>
    <row r="139" spans="1:29" ht="12.75">
      <c r="A139" s="53">
        <f t="shared" si="88"/>
      </c>
      <c r="B139" s="52">
        <f t="shared" si="88"/>
      </c>
      <c r="C139" s="52">
        <f t="shared" si="88"/>
      </c>
      <c r="D139" s="54">
        <f t="shared" si="88"/>
      </c>
      <c r="E139" s="54">
        <f t="shared" si="88"/>
      </c>
      <c r="F139" s="54">
        <f t="shared" si="88"/>
      </c>
      <c r="G139" s="54">
        <f t="shared" si="88"/>
      </c>
      <c r="H139" s="54">
        <f t="shared" si="88"/>
      </c>
      <c r="I139" s="54">
        <f t="shared" si="88"/>
      </c>
      <c r="J139" s="54">
        <f t="shared" si="88"/>
      </c>
      <c r="K139" s="54">
        <f t="shared" si="88"/>
      </c>
      <c r="L139" s="54">
        <f t="shared" si="88"/>
      </c>
      <c r="M139" s="54">
        <f t="shared" si="88"/>
      </c>
      <c r="N139" s="54">
        <f t="shared" si="88"/>
      </c>
      <c r="O139" s="54">
        <f t="shared" si="88"/>
      </c>
      <c r="P139" s="54">
        <f t="shared" si="88"/>
      </c>
      <c r="Q139" s="54">
        <f t="shared" si="88"/>
      </c>
      <c r="R139" s="54">
        <f t="shared" si="88"/>
      </c>
      <c r="S139" s="54">
        <f t="shared" si="88"/>
      </c>
      <c r="T139" s="54">
        <f t="shared" si="88"/>
      </c>
      <c r="U139" s="54">
        <f t="shared" si="88"/>
      </c>
      <c r="V139" s="54">
        <f t="shared" si="88"/>
      </c>
      <c r="W139" s="54">
        <f t="shared" si="88"/>
      </c>
      <c r="X139" s="54">
        <f t="shared" si="88"/>
      </c>
      <c r="Y139" s="54">
        <f t="shared" si="88"/>
      </c>
      <c r="Z139" s="55">
        <f t="shared" si="88"/>
      </c>
      <c r="AA139" s="53">
        <f t="shared" si="87"/>
      </c>
      <c r="AB139" s="52">
        <f t="shared" si="62"/>
      </c>
      <c r="AC139" s="13"/>
    </row>
    <row r="140" spans="1:29" ht="12.75">
      <c r="A140" s="53">
        <f t="shared" si="88"/>
      </c>
      <c r="B140" s="52">
        <f t="shared" si="88"/>
      </c>
      <c r="C140" s="52">
        <f t="shared" si="88"/>
      </c>
      <c r="D140" s="54">
        <f t="shared" si="88"/>
      </c>
      <c r="E140" s="54">
        <f t="shared" si="88"/>
      </c>
      <c r="F140" s="54">
        <f t="shared" si="88"/>
      </c>
      <c r="G140" s="54">
        <f t="shared" si="88"/>
      </c>
      <c r="H140" s="54">
        <f t="shared" si="88"/>
      </c>
      <c r="I140" s="54">
        <f t="shared" si="88"/>
      </c>
      <c r="J140" s="54">
        <f t="shared" si="88"/>
      </c>
      <c r="K140" s="54">
        <f t="shared" si="88"/>
      </c>
      <c r="L140" s="54">
        <f t="shared" si="88"/>
      </c>
      <c r="M140" s="54">
        <f t="shared" si="88"/>
      </c>
      <c r="N140" s="54">
        <f t="shared" si="88"/>
      </c>
      <c r="O140" s="54">
        <f t="shared" si="88"/>
      </c>
      <c r="P140" s="54">
        <f t="shared" si="88"/>
      </c>
      <c r="Q140" s="54">
        <f t="shared" si="88"/>
      </c>
      <c r="R140" s="54">
        <f t="shared" si="88"/>
      </c>
      <c r="S140" s="54">
        <f t="shared" si="88"/>
      </c>
      <c r="T140" s="54">
        <f t="shared" si="88"/>
      </c>
      <c r="U140" s="54">
        <f t="shared" si="88"/>
      </c>
      <c r="V140" s="54">
        <f t="shared" si="88"/>
      </c>
      <c r="W140" s="54">
        <f t="shared" si="88"/>
      </c>
      <c r="X140" s="54">
        <f t="shared" si="88"/>
      </c>
      <c r="Y140" s="54">
        <f t="shared" si="88"/>
      </c>
      <c r="Z140" s="55">
        <f t="shared" si="88"/>
      </c>
      <c r="AA140" s="53">
        <f t="shared" si="87"/>
      </c>
      <c r="AB140" s="52">
        <f t="shared" si="62"/>
      </c>
      <c r="AC140" s="13"/>
    </row>
    <row r="141" spans="1:29" ht="12.75">
      <c r="A141" s="53">
        <f t="shared" si="88"/>
      </c>
      <c r="B141" s="52">
        <f t="shared" si="88"/>
      </c>
      <c r="C141" s="52">
        <f t="shared" si="88"/>
      </c>
      <c r="D141" s="54">
        <f t="shared" si="88"/>
      </c>
      <c r="E141" s="54">
        <f t="shared" si="88"/>
      </c>
      <c r="F141" s="54">
        <f t="shared" si="88"/>
      </c>
      <c r="G141" s="54">
        <f t="shared" si="88"/>
      </c>
      <c r="H141" s="54">
        <f t="shared" si="88"/>
      </c>
      <c r="I141" s="54">
        <f t="shared" si="88"/>
      </c>
      <c r="J141" s="54">
        <f t="shared" si="88"/>
      </c>
      <c r="K141" s="54">
        <f t="shared" si="88"/>
      </c>
      <c r="L141" s="54">
        <f t="shared" si="88"/>
      </c>
      <c r="M141" s="54">
        <f t="shared" si="88"/>
      </c>
      <c r="N141" s="54">
        <f t="shared" si="88"/>
      </c>
      <c r="O141" s="54">
        <f t="shared" si="88"/>
      </c>
      <c r="P141" s="54">
        <f t="shared" si="88"/>
      </c>
      <c r="Q141" s="54">
        <f t="shared" si="88"/>
      </c>
      <c r="R141" s="54">
        <f t="shared" si="88"/>
      </c>
      <c r="S141" s="54">
        <f t="shared" si="88"/>
      </c>
      <c r="T141" s="54">
        <f t="shared" si="88"/>
      </c>
      <c r="U141" s="54">
        <f t="shared" si="88"/>
      </c>
      <c r="V141" s="54">
        <f t="shared" si="88"/>
      </c>
      <c r="W141" s="54">
        <f t="shared" si="88"/>
      </c>
      <c r="X141" s="54">
        <f t="shared" si="88"/>
      </c>
      <c r="Y141" s="54">
        <f t="shared" si="88"/>
      </c>
      <c r="Z141" s="55">
        <f t="shared" si="88"/>
      </c>
      <c r="AA141" s="53">
        <f t="shared" si="87"/>
      </c>
      <c r="AB141" s="52">
        <f t="shared" si="62"/>
      </c>
      <c r="AC141" s="13"/>
    </row>
    <row r="142" spans="1:29" ht="12.75">
      <c r="A142" s="53">
        <f t="shared" si="88"/>
      </c>
      <c r="B142" s="52">
        <f t="shared" si="88"/>
      </c>
      <c r="C142" s="52">
        <f t="shared" si="88"/>
      </c>
      <c r="D142" s="54">
        <f t="shared" si="88"/>
      </c>
      <c r="E142" s="54">
        <f t="shared" si="88"/>
      </c>
      <c r="F142" s="54">
        <f t="shared" si="88"/>
      </c>
      <c r="G142" s="54">
        <f t="shared" si="88"/>
      </c>
      <c r="H142" s="54">
        <f t="shared" si="88"/>
      </c>
      <c r="I142" s="54">
        <f t="shared" si="88"/>
      </c>
      <c r="J142" s="54">
        <f t="shared" si="88"/>
      </c>
      <c r="K142" s="54">
        <f t="shared" si="88"/>
      </c>
      <c r="L142" s="54">
        <f t="shared" si="88"/>
      </c>
      <c r="M142" s="54">
        <f t="shared" si="88"/>
      </c>
      <c r="N142" s="54">
        <f t="shared" si="88"/>
      </c>
      <c r="O142" s="54">
        <f t="shared" si="88"/>
      </c>
      <c r="P142" s="54">
        <f t="shared" si="88"/>
      </c>
      <c r="Q142" s="54">
        <f t="shared" si="88"/>
      </c>
      <c r="R142" s="54">
        <f t="shared" si="88"/>
      </c>
      <c r="S142" s="54">
        <f t="shared" si="88"/>
      </c>
      <c r="T142" s="54">
        <f t="shared" si="88"/>
      </c>
      <c r="U142" s="54">
        <f t="shared" si="88"/>
      </c>
      <c r="V142" s="54">
        <f t="shared" si="88"/>
      </c>
      <c r="W142" s="54">
        <f t="shared" si="88"/>
      </c>
      <c r="X142" s="54">
        <f t="shared" si="88"/>
      </c>
      <c r="Y142" s="54">
        <f t="shared" si="88"/>
      </c>
      <c r="Z142" s="55">
        <f t="shared" si="88"/>
      </c>
      <c r="AA142" s="53">
        <f t="shared" si="87"/>
      </c>
      <c r="AB142" s="52">
        <f t="shared" si="62"/>
      </c>
      <c r="AC142" s="13"/>
    </row>
    <row r="143" ht="12.75">
      <c r="B143" s="8" t="s">
        <v>29</v>
      </c>
    </row>
  </sheetData>
  <mergeCells count="2">
    <mergeCell ref="B1:W2"/>
    <mergeCell ref="B3:W13"/>
  </mergeCells>
  <printOptions/>
  <pageMargins left="0.75" right="0.75" top="1" bottom="1" header="0.5" footer="0.5"/>
  <pageSetup horizontalDpi="300" verticalDpi="300" orientation="landscape" r:id="rId4"/>
  <drawing r:id="rId3"/>
  <legacyDrawing r:id="rId2"/>
</worksheet>
</file>

<file path=xl/worksheets/sheet10.xml><?xml version="1.0" encoding="utf-8"?>
<worksheet xmlns="http://schemas.openxmlformats.org/spreadsheetml/2006/main" xmlns:r="http://schemas.openxmlformats.org/officeDocument/2006/relationships">
  <dimension ref="A1:G19"/>
  <sheetViews>
    <sheetView workbookViewId="0" topLeftCell="A1">
      <selection activeCell="D1" sqref="D1:D16384"/>
      <selection activeCell="C17" sqref="C17"/>
    </sheetView>
  </sheetViews>
  <sheetFormatPr defaultColWidth="9.140625" defaultRowHeight="12.75"/>
  <sheetData>
    <row r="1" ht="12.75">
      <c r="A1" t="s">
        <v>205</v>
      </c>
    </row>
    <row r="2" spans="2:7" ht="12.75">
      <c r="B2" s="157">
        <v>38953</v>
      </c>
      <c r="C2" s="157">
        <v>38953</v>
      </c>
      <c r="D2" s="157"/>
      <c r="E2" s="157">
        <v>38960</v>
      </c>
      <c r="F2" s="157">
        <v>38960</v>
      </c>
      <c r="G2" s="157">
        <v>38960</v>
      </c>
    </row>
    <row r="3" spans="1:7" ht="12.75">
      <c r="A3">
        <v>1</v>
      </c>
      <c r="B3">
        <v>52</v>
      </c>
      <c r="C3">
        <v>220</v>
      </c>
      <c r="E3">
        <v>220</v>
      </c>
      <c r="F3">
        <v>485</v>
      </c>
      <c r="G3">
        <v>249</v>
      </c>
    </row>
    <row r="4" spans="1:7" ht="12.75">
      <c r="A4">
        <f aca="true" t="shared" si="0" ref="A4:A19">A3+1</f>
        <v>2</v>
      </c>
      <c r="B4">
        <v>16</v>
      </c>
      <c r="C4">
        <v>679</v>
      </c>
      <c r="E4">
        <v>155</v>
      </c>
      <c r="F4">
        <v>588</v>
      </c>
      <c r="G4">
        <v>265</v>
      </c>
    </row>
    <row r="5" spans="1:7" ht="12.75">
      <c r="A5">
        <f t="shared" si="0"/>
        <v>3</v>
      </c>
      <c r="B5">
        <v>485</v>
      </c>
      <c r="C5">
        <v>16</v>
      </c>
      <c r="E5">
        <v>16</v>
      </c>
      <c r="F5">
        <v>155</v>
      </c>
      <c r="G5">
        <v>16</v>
      </c>
    </row>
    <row r="6" spans="1:7" ht="12.75">
      <c r="A6">
        <f t="shared" si="0"/>
        <v>4</v>
      </c>
      <c r="B6">
        <v>155</v>
      </c>
      <c r="C6">
        <v>676</v>
      </c>
      <c r="E6">
        <v>588</v>
      </c>
      <c r="F6">
        <v>175</v>
      </c>
      <c r="G6">
        <v>588</v>
      </c>
    </row>
    <row r="7" spans="1:7" ht="12.75">
      <c r="A7">
        <f t="shared" si="0"/>
        <v>5</v>
      </c>
      <c r="B7">
        <v>265</v>
      </c>
      <c r="C7">
        <v>265</v>
      </c>
      <c r="E7">
        <v>265</v>
      </c>
      <c r="F7">
        <v>220</v>
      </c>
      <c r="G7">
        <v>155</v>
      </c>
    </row>
    <row r="8" spans="1:7" ht="12.75">
      <c r="A8">
        <f t="shared" si="0"/>
        <v>6</v>
      </c>
      <c r="B8">
        <v>158</v>
      </c>
      <c r="C8">
        <v>97</v>
      </c>
      <c r="E8">
        <v>676</v>
      </c>
      <c r="F8">
        <v>16</v>
      </c>
      <c r="G8">
        <v>676</v>
      </c>
    </row>
    <row r="9" spans="1:7" ht="12.75">
      <c r="A9">
        <f t="shared" si="0"/>
        <v>7</v>
      </c>
      <c r="B9">
        <v>679</v>
      </c>
      <c r="C9">
        <v>588</v>
      </c>
      <c r="E9">
        <v>175</v>
      </c>
      <c r="F9">
        <v>249</v>
      </c>
      <c r="G9">
        <v>485</v>
      </c>
    </row>
    <row r="10" spans="1:7" ht="12.75">
      <c r="A10">
        <f t="shared" si="0"/>
        <v>8</v>
      </c>
      <c r="B10">
        <v>220</v>
      </c>
      <c r="C10">
        <v>485</v>
      </c>
      <c r="E10">
        <v>281</v>
      </c>
      <c r="F10">
        <v>281</v>
      </c>
      <c r="G10">
        <v>97</v>
      </c>
    </row>
    <row r="11" spans="1:7" ht="12.75">
      <c r="A11">
        <f t="shared" si="0"/>
        <v>9</v>
      </c>
      <c r="B11">
        <v>249</v>
      </c>
      <c r="C11">
        <v>52</v>
      </c>
      <c r="E11">
        <v>485</v>
      </c>
      <c r="F11">
        <v>484</v>
      </c>
      <c r="G11">
        <v>281</v>
      </c>
    </row>
    <row r="12" spans="1:7" ht="12.75">
      <c r="A12">
        <f t="shared" si="0"/>
        <v>10</v>
      </c>
      <c r="B12">
        <v>205</v>
      </c>
      <c r="C12" t="s">
        <v>207</v>
      </c>
      <c r="E12">
        <v>679</v>
      </c>
      <c r="F12">
        <v>265</v>
      </c>
      <c r="G12">
        <v>679</v>
      </c>
    </row>
    <row r="13" spans="1:7" ht="12.75">
      <c r="A13">
        <f t="shared" si="0"/>
        <v>11</v>
      </c>
      <c r="B13">
        <v>676</v>
      </c>
      <c r="C13" t="s">
        <v>206</v>
      </c>
      <c r="E13">
        <v>484</v>
      </c>
      <c r="F13">
        <v>676</v>
      </c>
      <c r="G13">
        <v>175</v>
      </c>
    </row>
    <row r="14" spans="1:6" ht="12.75">
      <c r="A14">
        <f t="shared" si="0"/>
        <v>12</v>
      </c>
      <c r="B14">
        <v>97</v>
      </c>
      <c r="C14" t="s">
        <v>208</v>
      </c>
      <c r="E14">
        <v>249</v>
      </c>
      <c r="F14">
        <v>679</v>
      </c>
    </row>
    <row r="15" spans="1:6" ht="12.75">
      <c r="A15">
        <f t="shared" si="0"/>
        <v>13</v>
      </c>
      <c r="B15">
        <v>588</v>
      </c>
      <c r="C15" t="s">
        <v>209</v>
      </c>
      <c r="E15">
        <v>97</v>
      </c>
      <c r="F15">
        <v>97</v>
      </c>
    </row>
    <row r="16" spans="1:7" ht="12.75">
      <c r="A16">
        <f t="shared" si="0"/>
        <v>14</v>
      </c>
      <c r="B16">
        <v>281</v>
      </c>
      <c r="C16" t="s">
        <v>210</v>
      </c>
      <c r="G16" t="s">
        <v>204</v>
      </c>
    </row>
    <row r="17" ht="12.75">
      <c r="A17">
        <f t="shared" si="0"/>
        <v>15</v>
      </c>
    </row>
    <row r="18" ht="12.75">
      <c r="A18">
        <f t="shared" si="0"/>
        <v>16</v>
      </c>
    </row>
    <row r="19" ht="12.75">
      <c r="A19">
        <f t="shared" si="0"/>
        <v>17</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R30"/>
  <sheetViews>
    <sheetView workbookViewId="0" topLeftCell="A1">
      <selection activeCell="C46" sqref="C46"/>
      <selection activeCell="A1" sqref="A1"/>
    </sheetView>
  </sheetViews>
  <sheetFormatPr defaultColWidth="9.140625" defaultRowHeight="12.75"/>
  <sheetData>
    <row r="1" ht="12.75">
      <c r="A1" t="s">
        <v>197</v>
      </c>
    </row>
    <row r="2" spans="1:18" ht="12.75">
      <c r="A2">
        <f>'from RC Jamboree'!A10</f>
        <v>1</v>
      </c>
      <c r="B2">
        <f aca="true" t="shared" si="0" ref="B2:R2">MOD(A2+1,29)+1</f>
        <v>3</v>
      </c>
      <c r="C2">
        <f t="shared" si="0"/>
        <v>5</v>
      </c>
      <c r="D2">
        <f t="shared" si="0"/>
        <v>7</v>
      </c>
      <c r="E2">
        <f t="shared" si="0"/>
        <v>9</v>
      </c>
      <c r="F2">
        <f t="shared" si="0"/>
        <v>11</v>
      </c>
      <c r="G2">
        <f t="shared" si="0"/>
        <v>13</v>
      </c>
      <c r="H2">
        <f t="shared" si="0"/>
        <v>15</v>
      </c>
      <c r="I2">
        <f t="shared" si="0"/>
        <v>17</v>
      </c>
      <c r="J2">
        <f t="shared" si="0"/>
        <v>19</v>
      </c>
      <c r="K2">
        <f t="shared" si="0"/>
        <v>21</v>
      </c>
      <c r="L2">
        <f t="shared" si="0"/>
        <v>23</v>
      </c>
      <c r="M2">
        <f t="shared" si="0"/>
        <v>25</v>
      </c>
      <c r="N2">
        <f t="shared" si="0"/>
        <v>27</v>
      </c>
      <c r="O2">
        <f t="shared" si="0"/>
        <v>29</v>
      </c>
      <c r="P2">
        <f t="shared" si="0"/>
        <v>2</v>
      </c>
      <c r="Q2">
        <f t="shared" si="0"/>
        <v>4</v>
      </c>
      <c r="R2">
        <f t="shared" si="0"/>
        <v>6</v>
      </c>
    </row>
    <row r="3" spans="1:18" ht="12.75">
      <c r="A3">
        <f>'from RC Jamboree'!A11</f>
        <v>2</v>
      </c>
      <c r="B3">
        <f aca="true" t="shared" si="1" ref="B3:R3">MOD(A3+1,29)+1</f>
        <v>4</v>
      </c>
      <c r="C3">
        <f t="shared" si="1"/>
        <v>6</v>
      </c>
      <c r="D3">
        <f t="shared" si="1"/>
        <v>8</v>
      </c>
      <c r="E3">
        <f t="shared" si="1"/>
        <v>10</v>
      </c>
      <c r="F3">
        <f t="shared" si="1"/>
        <v>12</v>
      </c>
      <c r="G3">
        <f t="shared" si="1"/>
        <v>14</v>
      </c>
      <c r="H3">
        <f t="shared" si="1"/>
        <v>16</v>
      </c>
      <c r="I3">
        <f t="shared" si="1"/>
        <v>18</v>
      </c>
      <c r="J3">
        <f t="shared" si="1"/>
        <v>20</v>
      </c>
      <c r="K3">
        <f t="shared" si="1"/>
        <v>22</v>
      </c>
      <c r="L3">
        <f t="shared" si="1"/>
        <v>24</v>
      </c>
      <c r="M3">
        <f t="shared" si="1"/>
        <v>26</v>
      </c>
      <c r="N3">
        <f t="shared" si="1"/>
        <v>28</v>
      </c>
      <c r="O3">
        <f t="shared" si="1"/>
        <v>1</v>
      </c>
      <c r="P3">
        <f t="shared" si="1"/>
        <v>3</v>
      </c>
      <c r="Q3">
        <f t="shared" si="1"/>
        <v>5</v>
      </c>
      <c r="R3">
        <f t="shared" si="1"/>
        <v>7</v>
      </c>
    </row>
    <row r="4" spans="1:18" ht="12.75">
      <c r="A4">
        <f>'from RC Jamboree'!A12</f>
        <v>3</v>
      </c>
      <c r="B4">
        <f aca="true" t="shared" si="2" ref="B4:R4">MOD(A4+1,29)+1</f>
        <v>5</v>
      </c>
      <c r="C4">
        <f t="shared" si="2"/>
        <v>7</v>
      </c>
      <c r="D4">
        <f t="shared" si="2"/>
        <v>9</v>
      </c>
      <c r="E4">
        <f t="shared" si="2"/>
        <v>11</v>
      </c>
      <c r="F4">
        <f t="shared" si="2"/>
        <v>13</v>
      </c>
      <c r="G4">
        <f t="shared" si="2"/>
        <v>15</v>
      </c>
      <c r="H4">
        <f t="shared" si="2"/>
        <v>17</v>
      </c>
      <c r="I4">
        <f t="shared" si="2"/>
        <v>19</v>
      </c>
      <c r="J4">
        <f t="shared" si="2"/>
        <v>21</v>
      </c>
      <c r="K4">
        <f t="shared" si="2"/>
        <v>23</v>
      </c>
      <c r="L4">
        <f t="shared" si="2"/>
        <v>25</v>
      </c>
      <c r="M4">
        <f t="shared" si="2"/>
        <v>27</v>
      </c>
      <c r="N4">
        <f t="shared" si="2"/>
        <v>29</v>
      </c>
      <c r="O4">
        <f t="shared" si="2"/>
        <v>2</v>
      </c>
      <c r="P4">
        <f t="shared" si="2"/>
        <v>4</v>
      </c>
      <c r="Q4">
        <f t="shared" si="2"/>
        <v>6</v>
      </c>
      <c r="R4">
        <f t="shared" si="2"/>
        <v>8</v>
      </c>
    </row>
    <row r="5" spans="1:18" ht="12.75">
      <c r="A5">
        <f>'from RC Jamboree'!A13</f>
        <v>4</v>
      </c>
      <c r="B5">
        <f aca="true" t="shared" si="3" ref="B5:R5">MOD(A5+1,29)+1</f>
        <v>6</v>
      </c>
      <c r="C5">
        <f t="shared" si="3"/>
        <v>8</v>
      </c>
      <c r="D5">
        <f t="shared" si="3"/>
        <v>10</v>
      </c>
      <c r="E5">
        <f t="shared" si="3"/>
        <v>12</v>
      </c>
      <c r="F5">
        <f t="shared" si="3"/>
        <v>14</v>
      </c>
      <c r="G5">
        <f t="shared" si="3"/>
        <v>16</v>
      </c>
      <c r="H5">
        <f t="shared" si="3"/>
        <v>18</v>
      </c>
      <c r="I5">
        <f t="shared" si="3"/>
        <v>20</v>
      </c>
      <c r="J5">
        <f t="shared" si="3"/>
        <v>22</v>
      </c>
      <c r="K5">
        <f t="shared" si="3"/>
        <v>24</v>
      </c>
      <c r="L5">
        <f t="shared" si="3"/>
        <v>26</v>
      </c>
      <c r="M5">
        <f t="shared" si="3"/>
        <v>28</v>
      </c>
      <c r="N5">
        <f t="shared" si="3"/>
        <v>1</v>
      </c>
      <c r="O5">
        <f t="shared" si="3"/>
        <v>3</v>
      </c>
      <c r="P5">
        <f t="shared" si="3"/>
        <v>5</v>
      </c>
      <c r="Q5">
        <f t="shared" si="3"/>
        <v>7</v>
      </c>
      <c r="R5">
        <f t="shared" si="3"/>
        <v>9</v>
      </c>
    </row>
    <row r="6" spans="1:18" ht="12.75">
      <c r="A6">
        <f>'from RC Jamboree'!A14</f>
        <v>5</v>
      </c>
      <c r="B6">
        <f aca="true" t="shared" si="4" ref="B6:R6">MOD(A6+1,29)+1</f>
        <v>7</v>
      </c>
      <c r="C6">
        <f t="shared" si="4"/>
        <v>9</v>
      </c>
      <c r="D6">
        <f t="shared" si="4"/>
        <v>11</v>
      </c>
      <c r="E6">
        <f t="shared" si="4"/>
        <v>13</v>
      </c>
      <c r="F6">
        <f t="shared" si="4"/>
        <v>15</v>
      </c>
      <c r="G6">
        <f t="shared" si="4"/>
        <v>17</v>
      </c>
      <c r="H6">
        <f t="shared" si="4"/>
        <v>19</v>
      </c>
      <c r="I6">
        <f t="shared" si="4"/>
        <v>21</v>
      </c>
      <c r="J6">
        <f t="shared" si="4"/>
        <v>23</v>
      </c>
      <c r="K6">
        <f t="shared" si="4"/>
        <v>25</v>
      </c>
      <c r="L6">
        <f t="shared" si="4"/>
        <v>27</v>
      </c>
      <c r="M6">
        <f t="shared" si="4"/>
        <v>29</v>
      </c>
      <c r="N6">
        <f t="shared" si="4"/>
        <v>2</v>
      </c>
      <c r="O6">
        <f t="shared" si="4"/>
        <v>4</v>
      </c>
      <c r="P6">
        <f t="shared" si="4"/>
        <v>6</v>
      </c>
      <c r="Q6">
        <f t="shared" si="4"/>
        <v>8</v>
      </c>
      <c r="R6">
        <f t="shared" si="4"/>
        <v>10</v>
      </c>
    </row>
    <row r="7" spans="1:18" ht="12.75">
      <c r="A7">
        <f>'from RC Jamboree'!A15</f>
        <v>6</v>
      </c>
      <c r="B7">
        <f aca="true" t="shared" si="5" ref="B7:R7">MOD(A7+1,29)+1</f>
        <v>8</v>
      </c>
      <c r="C7">
        <f t="shared" si="5"/>
        <v>10</v>
      </c>
      <c r="D7">
        <f t="shared" si="5"/>
        <v>12</v>
      </c>
      <c r="E7">
        <f t="shared" si="5"/>
        <v>14</v>
      </c>
      <c r="F7">
        <f t="shared" si="5"/>
        <v>16</v>
      </c>
      <c r="G7">
        <f t="shared" si="5"/>
        <v>18</v>
      </c>
      <c r="H7">
        <f t="shared" si="5"/>
        <v>20</v>
      </c>
      <c r="I7">
        <f t="shared" si="5"/>
        <v>22</v>
      </c>
      <c r="J7">
        <f t="shared" si="5"/>
        <v>24</v>
      </c>
      <c r="K7">
        <f t="shared" si="5"/>
        <v>26</v>
      </c>
      <c r="L7">
        <f t="shared" si="5"/>
        <v>28</v>
      </c>
      <c r="M7">
        <f t="shared" si="5"/>
        <v>1</v>
      </c>
      <c r="N7">
        <f t="shared" si="5"/>
        <v>3</v>
      </c>
      <c r="O7">
        <f t="shared" si="5"/>
        <v>5</v>
      </c>
      <c r="P7">
        <f t="shared" si="5"/>
        <v>7</v>
      </c>
      <c r="Q7">
        <f t="shared" si="5"/>
        <v>9</v>
      </c>
      <c r="R7">
        <f t="shared" si="5"/>
        <v>11</v>
      </c>
    </row>
    <row r="8" spans="1:18" ht="12.75">
      <c r="A8">
        <f>'from RC Jamboree'!A16</f>
        <v>7</v>
      </c>
      <c r="B8">
        <f aca="true" t="shared" si="6" ref="B8:R8">MOD(A8+1,29)+1</f>
        <v>9</v>
      </c>
      <c r="C8">
        <f t="shared" si="6"/>
        <v>11</v>
      </c>
      <c r="D8">
        <f t="shared" si="6"/>
        <v>13</v>
      </c>
      <c r="E8">
        <f t="shared" si="6"/>
        <v>15</v>
      </c>
      <c r="F8">
        <f t="shared" si="6"/>
        <v>17</v>
      </c>
      <c r="G8">
        <f t="shared" si="6"/>
        <v>19</v>
      </c>
      <c r="H8">
        <f t="shared" si="6"/>
        <v>21</v>
      </c>
      <c r="I8">
        <f t="shared" si="6"/>
        <v>23</v>
      </c>
      <c r="J8">
        <f t="shared" si="6"/>
        <v>25</v>
      </c>
      <c r="K8">
        <f t="shared" si="6"/>
        <v>27</v>
      </c>
      <c r="L8">
        <f t="shared" si="6"/>
        <v>29</v>
      </c>
      <c r="M8">
        <f t="shared" si="6"/>
        <v>2</v>
      </c>
      <c r="N8">
        <f t="shared" si="6"/>
        <v>4</v>
      </c>
      <c r="O8">
        <f t="shared" si="6"/>
        <v>6</v>
      </c>
      <c r="P8">
        <f t="shared" si="6"/>
        <v>8</v>
      </c>
      <c r="Q8">
        <f t="shared" si="6"/>
        <v>10</v>
      </c>
      <c r="R8">
        <f t="shared" si="6"/>
        <v>12</v>
      </c>
    </row>
    <row r="9" spans="1:18" ht="12.75">
      <c r="A9">
        <f>'from RC Jamboree'!A17</f>
        <v>8</v>
      </c>
      <c r="B9">
        <f aca="true" t="shared" si="7" ref="B9:R9">MOD(A9+1,29)+1</f>
        <v>10</v>
      </c>
      <c r="C9">
        <f t="shared" si="7"/>
        <v>12</v>
      </c>
      <c r="D9">
        <f t="shared" si="7"/>
        <v>14</v>
      </c>
      <c r="E9">
        <f t="shared" si="7"/>
        <v>16</v>
      </c>
      <c r="F9">
        <f t="shared" si="7"/>
        <v>18</v>
      </c>
      <c r="G9">
        <f t="shared" si="7"/>
        <v>20</v>
      </c>
      <c r="H9">
        <f t="shared" si="7"/>
        <v>22</v>
      </c>
      <c r="I9">
        <f t="shared" si="7"/>
        <v>24</v>
      </c>
      <c r="J9">
        <f t="shared" si="7"/>
        <v>26</v>
      </c>
      <c r="K9">
        <f t="shared" si="7"/>
        <v>28</v>
      </c>
      <c r="L9">
        <f t="shared" si="7"/>
        <v>1</v>
      </c>
      <c r="M9">
        <f t="shared" si="7"/>
        <v>3</v>
      </c>
      <c r="N9">
        <f t="shared" si="7"/>
        <v>5</v>
      </c>
      <c r="O9">
        <f t="shared" si="7"/>
        <v>7</v>
      </c>
      <c r="P9">
        <f t="shared" si="7"/>
        <v>9</v>
      </c>
      <c r="Q9">
        <f t="shared" si="7"/>
        <v>11</v>
      </c>
      <c r="R9">
        <f t="shared" si="7"/>
        <v>13</v>
      </c>
    </row>
    <row r="10" spans="1:18" ht="12.75">
      <c r="A10">
        <f>'from RC Jamboree'!A18</f>
        <v>9</v>
      </c>
      <c r="B10">
        <f aca="true" t="shared" si="8" ref="B10:R10">MOD(A10+1,29)+1</f>
        <v>11</v>
      </c>
      <c r="C10">
        <f t="shared" si="8"/>
        <v>13</v>
      </c>
      <c r="D10">
        <f t="shared" si="8"/>
        <v>15</v>
      </c>
      <c r="E10">
        <f t="shared" si="8"/>
        <v>17</v>
      </c>
      <c r="F10">
        <f t="shared" si="8"/>
        <v>19</v>
      </c>
      <c r="G10">
        <f t="shared" si="8"/>
        <v>21</v>
      </c>
      <c r="H10">
        <f t="shared" si="8"/>
        <v>23</v>
      </c>
      <c r="I10">
        <f t="shared" si="8"/>
        <v>25</v>
      </c>
      <c r="J10">
        <f t="shared" si="8"/>
        <v>27</v>
      </c>
      <c r="K10">
        <f t="shared" si="8"/>
        <v>29</v>
      </c>
      <c r="L10">
        <f t="shared" si="8"/>
        <v>2</v>
      </c>
      <c r="M10">
        <f t="shared" si="8"/>
        <v>4</v>
      </c>
      <c r="N10">
        <f t="shared" si="8"/>
        <v>6</v>
      </c>
      <c r="O10">
        <f t="shared" si="8"/>
        <v>8</v>
      </c>
      <c r="P10">
        <f t="shared" si="8"/>
        <v>10</v>
      </c>
      <c r="Q10">
        <f t="shared" si="8"/>
        <v>12</v>
      </c>
      <c r="R10">
        <f t="shared" si="8"/>
        <v>14</v>
      </c>
    </row>
    <row r="11" spans="1:18" ht="12.75">
      <c r="A11">
        <f>'from RC Jamboree'!A19</f>
        <v>10</v>
      </c>
      <c r="B11">
        <f aca="true" t="shared" si="9" ref="B11:R11">MOD(A11+1,29)+1</f>
        <v>12</v>
      </c>
      <c r="C11">
        <f t="shared" si="9"/>
        <v>14</v>
      </c>
      <c r="D11">
        <f t="shared" si="9"/>
        <v>16</v>
      </c>
      <c r="E11">
        <f t="shared" si="9"/>
        <v>18</v>
      </c>
      <c r="F11">
        <f t="shared" si="9"/>
        <v>20</v>
      </c>
      <c r="G11">
        <f t="shared" si="9"/>
        <v>22</v>
      </c>
      <c r="H11">
        <f t="shared" si="9"/>
        <v>24</v>
      </c>
      <c r="I11">
        <f t="shared" si="9"/>
        <v>26</v>
      </c>
      <c r="J11">
        <f t="shared" si="9"/>
        <v>28</v>
      </c>
      <c r="K11">
        <f t="shared" si="9"/>
        <v>1</v>
      </c>
      <c r="L11">
        <f t="shared" si="9"/>
        <v>3</v>
      </c>
      <c r="M11">
        <f t="shared" si="9"/>
        <v>5</v>
      </c>
      <c r="N11">
        <f t="shared" si="9"/>
        <v>7</v>
      </c>
      <c r="O11">
        <f t="shared" si="9"/>
        <v>9</v>
      </c>
      <c r="P11">
        <f t="shared" si="9"/>
        <v>11</v>
      </c>
      <c r="Q11">
        <f t="shared" si="9"/>
        <v>13</v>
      </c>
      <c r="R11">
        <f t="shared" si="9"/>
        <v>15</v>
      </c>
    </row>
    <row r="12" spans="1:18" ht="12.75">
      <c r="A12">
        <f>'from RC Jamboree'!A20</f>
        <v>11</v>
      </c>
      <c r="B12">
        <f aca="true" t="shared" si="10" ref="B12:R12">MOD(A12+1,29)+1</f>
        <v>13</v>
      </c>
      <c r="C12">
        <f t="shared" si="10"/>
        <v>15</v>
      </c>
      <c r="D12">
        <f t="shared" si="10"/>
        <v>17</v>
      </c>
      <c r="E12">
        <f t="shared" si="10"/>
        <v>19</v>
      </c>
      <c r="F12">
        <f t="shared" si="10"/>
        <v>21</v>
      </c>
      <c r="G12">
        <f t="shared" si="10"/>
        <v>23</v>
      </c>
      <c r="H12">
        <f t="shared" si="10"/>
        <v>25</v>
      </c>
      <c r="I12">
        <f t="shared" si="10"/>
        <v>27</v>
      </c>
      <c r="J12">
        <f t="shared" si="10"/>
        <v>29</v>
      </c>
      <c r="K12">
        <f t="shared" si="10"/>
        <v>2</v>
      </c>
      <c r="L12">
        <f t="shared" si="10"/>
        <v>4</v>
      </c>
      <c r="M12">
        <f t="shared" si="10"/>
        <v>6</v>
      </c>
      <c r="N12">
        <f t="shared" si="10"/>
        <v>8</v>
      </c>
      <c r="O12">
        <f t="shared" si="10"/>
        <v>10</v>
      </c>
      <c r="P12">
        <f t="shared" si="10"/>
        <v>12</v>
      </c>
      <c r="Q12">
        <f t="shared" si="10"/>
        <v>14</v>
      </c>
      <c r="R12">
        <f t="shared" si="10"/>
        <v>16</v>
      </c>
    </row>
    <row r="13" spans="1:18" ht="12.75">
      <c r="A13">
        <f>'from RC Jamboree'!A21</f>
        <v>12</v>
      </c>
      <c r="B13">
        <f aca="true" t="shared" si="11" ref="B13:R13">MOD(A13+1,29)+1</f>
        <v>14</v>
      </c>
      <c r="C13">
        <f t="shared" si="11"/>
        <v>16</v>
      </c>
      <c r="D13">
        <f t="shared" si="11"/>
        <v>18</v>
      </c>
      <c r="E13">
        <f t="shared" si="11"/>
        <v>20</v>
      </c>
      <c r="F13">
        <f t="shared" si="11"/>
        <v>22</v>
      </c>
      <c r="G13">
        <f t="shared" si="11"/>
        <v>24</v>
      </c>
      <c r="H13">
        <f t="shared" si="11"/>
        <v>26</v>
      </c>
      <c r="I13">
        <f t="shared" si="11"/>
        <v>28</v>
      </c>
      <c r="J13">
        <f t="shared" si="11"/>
        <v>1</v>
      </c>
      <c r="K13">
        <f t="shared" si="11"/>
        <v>3</v>
      </c>
      <c r="L13">
        <f t="shared" si="11"/>
        <v>5</v>
      </c>
      <c r="M13">
        <f t="shared" si="11"/>
        <v>7</v>
      </c>
      <c r="N13">
        <f t="shared" si="11"/>
        <v>9</v>
      </c>
      <c r="O13">
        <f t="shared" si="11"/>
        <v>11</v>
      </c>
      <c r="P13">
        <f t="shared" si="11"/>
        <v>13</v>
      </c>
      <c r="Q13">
        <f t="shared" si="11"/>
        <v>15</v>
      </c>
      <c r="R13">
        <f t="shared" si="11"/>
        <v>17</v>
      </c>
    </row>
    <row r="14" spans="1:18" ht="12.75">
      <c r="A14">
        <f>'from RC Jamboree'!A22</f>
        <v>13</v>
      </c>
      <c r="B14">
        <f aca="true" t="shared" si="12" ref="B14:R14">MOD(A14+1,29)+1</f>
        <v>15</v>
      </c>
      <c r="C14">
        <f t="shared" si="12"/>
        <v>17</v>
      </c>
      <c r="D14">
        <f t="shared" si="12"/>
        <v>19</v>
      </c>
      <c r="E14">
        <f t="shared" si="12"/>
        <v>21</v>
      </c>
      <c r="F14">
        <f t="shared" si="12"/>
        <v>23</v>
      </c>
      <c r="G14">
        <f t="shared" si="12"/>
        <v>25</v>
      </c>
      <c r="H14">
        <f t="shared" si="12"/>
        <v>27</v>
      </c>
      <c r="I14">
        <f t="shared" si="12"/>
        <v>29</v>
      </c>
      <c r="J14">
        <f t="shared" si="12"/>
        <v>2</v>
      </c>
      <c r="K14">
        <f t="shared" si="12"/>
        <v>4</v>
      </c>
      <c r="L14">
        <f t="shared" si="12"/>
        <v>6</v>
      </c>
      <c r="M14">
        <f t="shared" si="12"/>
        <v>8</v>
      </c>
      <c r="N14">
        <f t="shared" si="12"/>
        <v>10</v>
      </c>
      <c r="O14">
        <f t="shared" si="12"/>
        <v>12</v>
      </c>
      <c r="P14">
        <f t="shared" si="12"/>
        <v>14</v>
      </c>
      <c r="Q14">
        <f t="shared" si="12"/>
        <v>16</v>
      </c>
      <c r="R14">
        <f t="shared" si="12"/>
        <v>18</v>
      </c>
    </row>
    <row r="15" spans="1:18" ht="12.75">
      <c r="A15">
        <f>'from RC Jamboree'!A23</f>
        <v>14</v>
      </c>
      <c r="B15">
        <f aca="true" t="shared" si="13" ref="B15:R15">MOD(A15+1,29)+1</f>
        <v>16</v>
      </c>
      <c r="C15">
        <f t="shared" si="13"/>
        <v>18</v>
      </c>
      <c r="D15">
        <f t="shared" si="13"/>
        <v>20</v>
      </c>
      <c r="E15">
        <f t="shared" si="13"/>
        <v>22</v>
      </c>
      <c r="F15">
        <f t="shared" si="13"/>
        <v>24</v>
      </c>
      <c r="G15">
        <f t="shared" si="13"/>
        <v>26</v>
      </c>
      <c r="H15">
        <f t="shared" si="13"/>
        <v>28</v>
      </c>
      <c r="I15">
        <f t="shared" si="13"/>
        <v>1</v>
      </c>
      <c r="J15">
        <f t="shared" si="13"/>
        <v>3</v>
      </c>
      <c r="K15">
        <f t="shared" si="13"/>
        <v>5</v>
      </c>
      <c r="L15">
        <f t="shared" si="13"/>
        <v>7</v>
      </c>
      <c r="M15">
        <f t="shared" si="13"/>
        <v>9</v>
      </c>
      <c r="N15">
        <f t="shared" si="13"/>
        <v>11</v>
      </c>
      <c r="O15">
        <f t="shared" si="13"/>
        <v>13</v>
      </c>
      <c r="P15">
        <f t="shared" si="13"/>
        <v>15</v>
      </c>
      <c r="Q15">
        <f t="shared" si="13"/>
        <v>17</v>
      </c>
      <c r="R15">
        <f t="shared" si="13"/>
        <v>19</v>
      </c>
    </row>
    <row r="16" spans="1:18" ht="12.75">
      <c r="A16">
        <f>'from RC Jamboree'!A24</f>
        <v>15</v>
      </c>
      <c r="B16">
        <f aca="true" t="shared" si="14" ref="B16:R16">MOD(A16+1,29)+1</f>
        <v>17</v>
      </c>
      <c r="C16">
        <f t="shared" si="14"/>
        <v>19</v>
      </c>
      <c r="D16">
        <f t="shared" si="14"/>
        <v>21</v>
      </c>
      <c r="E16">
        <f t="shared" si="14"/>
        <v>23</v>
      </c>
      <c r="F16">
        <f t="shared" si="14"/>
        <v>25</v>
      </c>
      <c r="G16">
        <f t="shared" si="14"/>
        <v>27</v>
      </c>
      <c r="H16">
        <f t="shared" si="14"/>
        <v>29</v>
      </c>
      <c r="I16">
        <f t="shared" si="14"/>
        <v>2</v>
      </c>
      <c r="J16">
        <f t="shared" si="14"/>
        <v>4</v>
      </c>
      <c r="K16">
        <f t="shared" si="14"/>
        <v>6</v>
      </c>
      <c r="L16">
        <f t="shared" si="14"/>
        <v>8</v>
      </c>
      <c r="M16">
        <f t="shared" si="14"/>
        <v>10</v>
      </c>
      <c r="N16">
        <f t="shared" si="14"/>
        <v>12</v>
      </c>
      <c r="O16">
        <f t="shared" si="14"/>
        <v>14</v>
      </c>
      <c r="P16">
        <f t="shared" si="14"/>
        <v>16</v>
      </c>
      <c r="Q16">
        <f t="shared" si="14"/>
        <v>18</v>
      </c>
      <c r="R16">
        <f t="shared" si="14"/>
        <v>20</v>
      </c>
    </row>
    <row r="17" spans="1:18" ht="12.75">
      <c r="A17">
        <f>'from RC Jamboree'!A25</f>
        <v>16</v>
      </c>
      <c r="B17">
        <f aca="true" t="shared" si="15" ref="B17:R17">MOD(A17+1,29)+1</f>
        <v>18</v>
      </c>
      <c r="C17">
        <f t="shared" si="15"/>
        <v>20</v>
      </c>
      <c r="D17">
        <f t="shared" si="15"/>
        <v>22</v>
      </c>
      <c r="E17">
        <f t="shared" si="15"/>
        <v>24</v>
      </c>
      <c r="F17">
        <f t="shared" si="15"/>
        <v>26</v>
      </c>
      <c r="G17">
        <f t="shared" si="15"/>
        <v>28</v>
      </c>
      <c r="H17">
        <f t="shared" si="15"/>
        <v>1</v>
      </c>
      <c r="I17">
        <f t="shared" si="15"/>
        <v>3</v>
      </c>
      <c r="J17">
        <f t="shared" si="15"/>
        <v>5</v>
      </c>
      <c r="K17">
        <f t="shared" si="15"/>
        <v>7</v>
      </c>
      <c r="L17">
        <f t="shared" si="15"/>
        <v>9</v>
      </c>
      <c r="M17">
        <f t="shared" si="15"/>
        <v>11</v>
      </c>
      <c r="N17">
        <f t="shared" si="15"/>
        <v>13</v>
      </c>
      <c r="O17">
        <f t="shared" si="15"/>
        <v>15</v>
      </c>
      <c r="P17">
        <f t="shared" si="15"/>
        <v>17</v>
      </c>
      <c r="Q17">
        <f t="shared" si="15"/>
        <v>19</v>
      </c>
      <c r="R17">
        <f t="shared" si="15"/>
        <v>21</v>
      </c>
    </row>
    <row r="18" spans="1:18" ht="12.75">
      <c r="A18">
        <f>'from RC Jamboree'!A26</f>
        <v>17</v>
      </c>
      <c r="B18">
        <f aca="true" t="shared" si="16" ref="B18:R18">MOD(A18+1,29)+1</f>
        <v>19</v>
      </c>
      <c r="C18">
        <f t="shared" si="16"/>
        <v>21</v>
      </c>
      <c r="D18">
        <f t="shared" si="16"/>
        <v>23</v>
      </c>
      <c r="E18">
        <f t="shared" si="16"/>
        <v>25</v>
      </c>
      <c r="F18">
        <f t="shared" si="16"/>
        <v>27</v>
      </c>
      <c r="G18">
        <f t="shared" si="16"/>
        <v>29</v>
      </c>
      <c r="H18">
        <f t="shared" si="16"/>
        <v>2</v>
      </c>
      <c r="I18">
        <f t="shared" si="16"/>
        <v>4</v>
      </c>
      <c r="J18">
        <f t="shared" si="16"/>
        <v>6</v>
      </c>
      <c r="K18">
        <f t="shared" si="16"/>
        <v>8</v>
      </c>
      <c r="L18">
        <f t="shared" si="16"/>
        <v>10</v>
      </c>
      <c r="M18">
        <f t="shared" si="16"/>
        <v>12</v>
      </c>
      <c r="N18">
        <f t="shared" si="16"/>
        <v>14</v>
      </c>
      <c r="O18">
        <f t="shared" si="16"/>
        <v>16</v>
      </c>
      <c r="P18">
        <f t="shared" si="16"/>
        <v>18</v>
      </c>
      <c r="Q18">
        <f t="shared" si="16"/>
        <v>20</v>
      </c>
      <c r="R18">
        <f t="shared" si="16"/>
        <v>22</v>
      </c>
    </row>
    <row r="19" spans="1:18" ht="12.75">
      <c r="A19">
        <f>'from RC Jamboree'!A27</f>
        <v>18</v>
      </c>
      <c r="B19">
        <f aca="true" t="shared" si="17" ref="B19:R19">MOD(A19+1,29)+1</f>
        <v>20</v>
      </c>
      <c r="C19">
        <f t="shared" si="17"/>
        <v>22</v>
      </c>
      <c r="D19">
        <f t="shared" si="17"/>
        <v>24</v>
      </c>
      <c r="E19">
        <f t="shared" si="17"/>
        <v>26</v>
      </c>
      <c r="F19">
        <f t="shared" si="17"/>
        <v>28</v>
      </c>
      <c r="G19">
        <f t="shared" si="17"/>
        <v>1</v>
      </c>
      <c r="H19">
        <f t="shared" si="17"/>
        <v>3</v>
      </c>
      <c r="I19">
        <f t="shared" si="17"/>
        <v>5</v>
      </c>
      <c r="J19">
        <f t="shared" si="17"/>
        <v>7</v>
      </c>
      <c r="K19">
        <f t="shared" si="17"/>
        <v>9</v>
      </c>
      <c r="L19">
        <f t="shared" si="17"/>
        <v>11</v>
      </c>
      <c r="M19">
        <f t="shared" si="17"/>
        <v>13</v>
      </c>
      <c r="N19">
        <f t="shared" si="17"/>
        <v>15</v>
      </c>
      <c r="O19">
        <f t="shared" si="17"/>
        <v>17</v>
      </c>
      <c r="P19">
        <f t="shared" si="17"/>
        <v>19</v>
      </c>
      <c r="Q19">
        <f t="shared" si="17"/>
        <v>21</v>
      </c>
      <c r="R19">
        <f t="shared" si="17"/>
        <v>23</v>
      </c>
    </row>
    <row r="20" spans="1:18" ht="12.75">
      <c r="A20">
        <f>'from RC Jamboree'!A28</f>
        <v>19</v>
      </c>
      <c r="B20">
        <f aca="true" t="shared" si="18" ref="B20:R20">MOD(A20+1,29)+1</f>
        <v>21</v>
      </c>
      <c r="C20">
        <f t="shared" si="18"/>
        <v>23</v>
      </c>
      <c r="D20">
        <f t="shared" si="18"/>
        <v>25</v>
      </c>
      <c r="E20">
        <f t="shared" si="18"/>
        <v>27</v>
      </c>
      <c r="F20">
        <f t="shared" si="18"/>
        <v>29</v>
      </c>
      <c r="G20">
        <f t="shared" si="18"/>
        <v>2</v>
      </c>
      <c r="H20">
        <f t="shared" si="18"/>
        <v>4</v>
      </c>
      <c r="I20">
        <f t="shared" si="18"/>
        <v>6</v>
      </c>
      <c r="J20">
        <f t="shared" si="18"/>
        <v>8</v>
      </c>
      <c r="K20">
        <f t="shared" si="18"/>
        <v>10</v>
      </c>
      <c r="L20">
        <f t="shared" si="18"/>
        <v>12</v>
      </c>
      <c r="M20">
        <f t="shared" si="18"/>
        <v>14</v>
      </c>
      <c r="N20">
        <f t="shared" si="18"/>
        <v>16</v>
      </c>
      <c r="O20">
        <f t="shared" si="18"/>
        <v>18</v>
      </c>
      <c r="P20">
        <f t="shared" si="18"/>
        <v>20</v>
      </c>
      <c r="Q20">
        <f t="shared" si="18"/>
        <v>22</v>
      </c>
      <c r="R20">
        <f t="shared" si="18"/>
        <v>24</v>
      </c>
    </row>
    <row r="21" spans="1:18" ht="12.75">
      <c r="A21">
        <f>'from RC Jamboree'!A29</f>
        <v>20</v>
      </c>
      <c r="B21">
        <f aca="true" t="shared" si="19" ref="B21:R21">MOD(A21+1,29)+1</f>
        <v>22</v>
      </c>
      <c r="C21">
        <f t="shared" si="19"/>
        <v>24</v>
      </c>
      <c r="D21">
        <f t="shared" si="19"/>
        <v>26</v>
      </c>
      <c r="E21">
        <f t="shared" si="19"/>
        <v>28</v>
      </c>
      <c r="F21">
        <f t="shared" si="19"/>
        <v>1</v>
      </c>
      <c r="G21">
        <f t="shared" si="19"/>
        <v>3</v>
      </c>
      <c r="H21">
        <f t="shared" si="19"/>
        <v>5</v>
      </c>
      <c r="I21">
        <f t="shared" si="19"/>
        <v>7</v>
      </c>
      <c r="J21">
        <f t="shared" si="19"/>
        <v>9</v>
      </c>
      <c r="K21">
        <f t="shared" si="19"/>
        <v>11</v>
      </c>
      <c r="L21">
        <f t="shared" si="19"/>
        <v>13</v>
      </c>
      <c r="M21">
        <f t="shared" si="19"/>
        <v>15</v>
      </c>
      <c r="N21">
        <f t="shared" si="19"/>
        <v>17</v>
      </c>
      <c r="O21">
        <f t="shared" si="19"/>
        <v>19</v>
      </c>
      <c r="P21">
        <f t="shared" si="19"/>
        <v>21</v>
      </c>
      <c r="Q21">
        <f t="shared" si="19"/>
        <v>23</v>
      </c>
      <c r="R21">
        <f t="shared" si="19"/>
        <v>25</v>
      </c>
    </row>
    <row r="22" spans="1:18" ht="12.75">
      <c r="A22">
        <f>'from RC Jamboree'!A30</f>
        <v>21</v>
      </c>
      <c r="B22">
        <f aca="true" t="shared" si="20" ref="B22:R22">MOD(A22+1,29)+1</f>
        <v>23</v>
      </c>
      <c r="C22">
        <f t="shared" si="20"/>
        <v>25</v>
      </c>
      <c r="D22">
        <f t="shared" si="20"/>
        <v>27</v>
      </c>
      <c r="E22">
        <f t="shared" si="20"/>
        <v>29</v>
      </c>
      <c r="F22">
        <f t="shared" si="20"/>
        <v>2</v>
      </c>
      <c r="G22">
        <f t="shared" si="20"/>
        <v>4</v>
      </c>
      <c r="H22">
        <f t="shared" si="20"/>
        <v>6</v>
      </c>
      <c r="I22">
        <f t="shared" si="20"/>
        <v>8</v>
      </c>
      <c r="J22">
        <f t="shared" si="20"/>
        <v>10</v>
      </c>
      <c r="K22">
        <f t="shared" si="20"/>
        <v>12</v>
      </c>
      <c r="L22">
        <f t="shared" si="20"/>
        <v>14</v>
      </c>
      <c r="M22">
        <f t="shared" si="20"/>
        <v>16</v>
      </c>
      <c r="N22">
        <f t="shared" si="20"/>
        <v>18</v>
      </c>
      <c r="O22">
        <f t="shared" si="20"/>
        <v>20</v>
      </c>
      <c r="P22">
        <f t="shared" si="20"/>
        <v>22</v>
      </c>
      <c r="Q22">
        <f t="shared" si="20"/>
        <v>24</v>
      </c>
      <c r="R22">
        <f t="shared" si="20"/>
        <v>26</v>
      </c>
    </row>
    <row r="23" spans="1:18" ht="12.75">
      <c r="A23">
        <f>'from RC Jamboree'!A31</f>
        <v>22</v>
      </c>
      <c r="B23">
        <f aca="true" t="shared" si="21" ref="B23:R23">MOD(A23+1,29)+1</f>
        <v>24</v>
      </c>
      <c r="C23">
        <f t="shared" si="21"/>
        <v>26</v>
      </c>
      <c r="D23">
        <f t="shared" si="21"/>
        <v>28</v>
      </c>
      <c r="E23">
        <f t="shared" si="21"/>
        <v>1</v>
      </c>
      <c r="F23">
        <f t="shared" si="21"/>
        <v>3</v>
      </c>
      <c r="G23">
        <f t="shared" si="21"/>
        <v>5</v>
      </c>
      <c r="H23">
        <f t="shared" si="21"/>
        <v>7</v>
      </c>
      <c r="I23">
        <f t="shared" si="21"/>
        <v>9</v>
      </c>
      <c r="J23">
        <f t="shared" si="21"/>
        <v>11</v>
      </c>
      <c r="K23">
        <f t="shared" si="21"/>
        <v>13</v>
      </c>
      <c r="L23">
        <f t="shared" si="21"/>
        <v>15</v>
      </c>
      <c r="M23">
        <f t="shared" si="21"/>
        <v>17</v>
      </c>
      <c r="N23">
        <f t="shared" si="21"/>
        <v>19</v>
      </c>
      <c r="O23">
        <f t="shared" si="21"/>
        <v>21</v>
      </c>
      <c r="P23">
        <f t="shared" si="21"/>
        <v>23</v>
      </c>
      <c r="Q23">
        <f t="shared" si="21"/>
        <v>25</v>
      </c>
      <c r="R23">
        <f t="shared" si="21"/>
        <v>27</v>
      </c>
    </row>
    <row r="24" spans="1:18" ht="12.75">
      <c r="A24">
        <f>'from RC Jamboree'!A32</f>
        <v>23</v>
      </c>
      <c r="B24">
        <f aca="true" t="shared" si="22" ref="B24:R24">MOD(A24+1,29)+1</f>
        <v>25</v>
      </c>
      <c r="C24">
        <f t="shared" si="22"/>
        <v>27</v>
      </c>
      <c r="D24">
        <f t="shared" si="22"/>
        <v>29</v>
      </c>
      <c r="E24">
        <f t="shared" si="22"/>
        <v>2</v>
      </c>
      <c r="F24">
        <f t="shared" si="22"/>
        <v>4</v>
      </c>
      <c r="G24">
        <f t="shared" si="22"/>
        <v>6</v>
      </c>
      <c r="H24">
        <f t="shared" si="22"/>
        <v>8</v>
      </c>
      <c r="I24">
        <f t="shared" si="22"/>
        <v>10</v>
      </c>
      <c r="J24">
        <f t="shared" si="22"/>
        <v>12</v>
      </c>
      <c r="K24">
        <f t="shared" si="22"/>
        <v>14</v>
      </c>
      <c r="L24">
        <f t="shared" si="22"/>
        <v>16</v>
      </c>
      <c r="M24">
        <f t="shared" si="22"/>
        <v>18</v>
      </c>
      <c r="N24">
        <f t="shared" si="22"/>
        <v>20</v>
      </c>
      <c r="O24">
        <f t="shared" si="22"/>
        <v>22</v>
      </c>
      <c r="P24">
        <f t="shared" si="22"/>
        <v>24</v>
      </c>
      <c r="Q24">
        <f t="shared" si="22"/>
        <v>26</v>
      </c>
      <c r="R24">
        <f t="shared" si="22"/>
        <v>28</v>
      </c>
    </row>
    <row r="25" spans="1:18" ht="12.75">
      <c r="A25">
        <f>'from RC Jamboree'!A33</f>
        <v>24</v>
      </c>
      <c r="B25">
        <f aca="true" t="shared" si="23" ref="B25:R25">MOD(A25+1,29)+1</f>
        <v>26</v>
      </c>
      <c r="C25">
        <f t="shared" si="23"/>
        <v>28</v>
      </c>
      <c r="D25">
        <f t="shared" si="23"/>
        <v>1</v>
      </c>
      <c r="E25">
        <f t="shared" si="23"/>
        <v>3</v>
      </c>
      <c r="F25">
        <f t="shared" si="23"/>
        <v>5</v>
      </c>
      <c r="G25">
        <f t="shared" si="23"/>
        <v>7</v>
      </c>
      <c r="H25">
        <f t="shared" si="23"/>
        <v>9</v>
      </c>
      <c r="I25">
        <f t="shared" si="23"/>
        <v>11</v>
      </c>
      <c r="J25">
        <f t="shared" si="23"/>
        <v>13</v>
      </c>
      <c r="K25">
        <f t="shared" si="23"/>
        <v>15</v>
      </c>
      <c r="L25">
        <f t="shared" si="23"/>
        <v>17</v>
      </c>
      <c r="M25">
        <f t="shared" si="23"/>
        <v>19</v>
      </c>
      <c r="N25">
        <f t="shared" si="23"/>
        <v>21</v>
      </c>
      <c r="O25">
        <f t="shared" si="23"/>
        <v>23</v>
      </c>
      <c r="P25">
        <f t="shared" si="23"/>
        <v>25</v>
      </c>
      <c r="Q25">
        <f t="shared" si="23"/>
        <v>27</v>
      </c>
      <c r="R25">
        <f t="shared" si="23"/>
        <v>29</v>
      </c>
    </row>
    <row r="26" spans="1:18" ht="12.75">
      <c r="A26">
        <f>'from RC Jamboree'!A34</f>
        <v>25</v>
      </c>
      <c r="B26">
        <f aca="true" t="shared" si="24" ref="B26:R26">MOD(A26+1,29)+1</f>
        <v>27</v>
      </c>
      <c r="C26">
        <f t="shared" si="24"/>
        <v>29</v>
      </c>
      <c r="D26">
        <f t="shared" si="24"/>
        <v>2</v>
      </c>
      <c r="E26">
        <f t="shared" si="24"/>
        <v>4</v>
      </c>
      <c r="F26">
        <f t="shared" si="24"/>
        <v>6</v>
      </c>
      <c r="G26">
        <f t="shared" si="24"/>
        <v>8</v>
      </c>
      <c r="H26">
        <f t="shared" si="24"/>
        <v>10</v>
      </c>
      <c r="I26">
        <f t="shared" si="24"/>
        <v>12</v>
      </c>
      <c r="J26">
        <f t="shared" si="24"/>
        <v>14</v>
      </c>
      <c r="K26">
        <f t="shared" si="24"/>
        <v>16</v>
      </c>
      <c r="L26">
        <f t="shared" si="24"/>
        <v>18</v>
      </c>
      <c r="M26">
        <f t="shared" si="24"/>
        <v>20</v>
      </c>
      <c r="N26">
        <f t="shared" si="24"/>
        <v>22</v>
      </c>
      <c r="O26">
        <f t="shared" si="24"/>
        <v>24</v>
      </c>
      <c r="P26">
        <f t="shared" si="24"/>
        <v>26</v>
      </c>
      <c r="Q26">
        <f t="shared" si="24"/>
        <v>28</v>
      </c>
      <c r="R26">
        <f t="shared" si="24"/>
        <v>1</v>
      </c>
    </row>
    <row r="27" spans="1:18" ht="12.75">
      <c r="A27">
        <f>'from RC Jamboree'!A35</f>
        <v>26</v>
      </c>
      <c r="B27">
        <f aca="true" t="shared" si="25" ref="B27:R27">MOD(A27+1,29)+1</f>
        <v>28</v>
      </c>
      <c r="C27">
        <f t="shared" si="25"/>
        <v>1</v>
      </c>
      <c r="D27">
        <f t="shared" si="25"/>
        <v>3</v>
      </c>
      <c r="E27">
        <f t="shared" si="25"/>
        <v>5</v>
      </c>
      <c r="F27">
        <f t="shared" si="25"/>
        <v>7</v>
      </c>
      <c r="G27">
        <f t="shared" si="25"/>
        <v>9</v>
      </c>
      <c r="H27">
        <f t="shared" si="25"/>
        <v>11</v>
      </c>
      <c r="I27">
        <f t="shared" si="25"/>
        <v>13</v>
      </c>
      <c r="J27">
        <f t="shared" si="25"/>
        <v>15</v>
      </c>
      <c r="K27">
        <f t="shared" si="25"/>
        <v>17</v>
      </c>
      <c r="L27">
        <f t="shared" si="25"/>
        <v>19</v>
      </c>
      <c r="M27">
        <f t="shared" si="25"/>
        <v>21</v>
      </c>
      <c r="N27">
        <f t="shared" si="25"/>
        <v>23</v>
      </c>
      <c r="O27">
        <f t="shared" si="25"/>
        <v>25</v>
      </c>
      <c r="P27">
        <f t="shared" si="25"/>
        <v>27</v>
      </c>
      <c r="Q27">
        <f t="shared" si="25"/>
        <v>29</v>
      </c>
      <c r="R27">
        <f t="shared" si="25"/>
        <v>2</v>
      </c>
    </row>
    <row r="28" spans="1:18" ht="12.75">
      <c r="A28">
        <f>'from RC Jamboree'!A36</f>
        <v>27</v>
      </c>
      <c r="B28">
        <f aca="true" t="shared" si="26" ref="B28:R28">MOD(A28+1,29)+1</f>
        <v>29</v>
      </c>
      <c r="C28">
        <f t="shared" si="26"/>
        <v>2</v>
      </c>
      <c r="D28">
        <f t="shared" si="26"/>
        <v>4</v>
      </c>
      <c r="E28">
        <f t="shared" si="26"/>
        <v>6</v>
      </c>
      <c r="F28">
        <f t="shared" si="26"/>
        <v>8</v>
      </c>
      <c r="G28">
        <f t="shared" si="26"/>
        <v>10</v>
      </c>
      <c r="H28">
        <f t="shared" si="26"/>
        <v>12</v>
      </c>
      <c r="I28">
        <f t="shared" si="26"/>
        <v>14</v>
      </c>
      <c r="J28">
        <f t="shared" si="26"/>
        <v>16</v>
      </c>
      <c r="K28">
        <f t="shared" si="26"/>
        <v>18</v>
      </c>
      <c r="L28">
        <f t="shared" si="26"/>
        <v>20</v>
      </c>
      <c r="M28">
        <f t="shared" si="26"/>
        <v>22</v>
      </c>
      <c r="N28">
        <f t="shared" si="26"/>
        <v>24</v>
      </c>
      <c r="O28">
        <f t="shared" si="26"/>
        <v>26</v>
      </c>
      <c r="P28">
        <f t="shared" si="26"/>
        <v>28</v>
      </c>
      <c r="Q28">
        <f t="shared" si="26"/>
        <v>1</v>
      </c>
      <c r="R28">
        <f t="shared" si="26"/>
        <v>3</v>
      </c>
    </row>
    <row r="29" spans="1:18" ht="12.75">
      <c r="A29">
        <f>'from RC Jamboree'!A37</f>
        <v>28</v>
      </c>
      <c r="B29">
        <f aca="true" t="shared" si="27" ref="B29:R29">MOD(A29+1,29)+1</f>
        <v>1</v>
      </c>
      <c r="C29">
        <f t="shared" si="27"/>
        <v>3</v>
      </c>
      <c r="D29">
        <f t="shared" si="27"/>
        <v>5</v>
      </c>
      <c r="E29">
        <f t="shared" si="27"/>
        <v>7</v>
      </c>
      <c r="F29">
        <f t="shared" si="27"/>
        <v>9</v>
      </c>
      <c r="G29">
        <f t="shared" si="27"/>
        <v>11</v>
      </c>
      <c r="H29">
        <f t="shared" si="27"/>
        <v>13</v>
      </c>
      <c r="I29">
        <f t="shared" si="27"/>
        <v>15</v>
      </c>
      <c r="J29">
        <f t="shared" si="27"/>
        <v>17</v>
      </c>
      <c r="K29">
        <f t="shared" si="27"/>
        <v>19</v>
      </c>
      <c r="L29">
        <f t="shared" si="27"/>
        <v>21</v>
      </c>
      <c r="M29">
        <f t="shared" si="27"/>
        <v>23</v>
      </c>
      <c r="N29">
        <f t="shared" si="27"/>
        <v>25</v>
      </c>
      <c r="O29">
        <f t="shared" si="27"/>
        <v>27</v>
      </c>
      <c r="P29">
        <f t="shared" si="27"/>
        <v>29</v>
      </c>
      <c r="Q29">
        <f t="shared" si="27"/>
        <v>2</v>
      </c>
      <c r="R29">
        <f t="shared" si="27"/>
        <v>4</v>
      </c>
    </row>
    <row r="30" spans="1:18" ht="12.75">
      <c r="A30">
        <f>'from RC Jamboree'!A38</f>
        <v>29</v>
      </c>
      <c r="B30">
        <f aca="true" t="shared" si="28" ref="B30:R30">MOD(A30+1,29)+1</f>
        <v>2</v>
      </c>
      <c r="C30">
        <f t="shared" si="28"/>
        <v>4</v>
      </c>
      <c r="D30">
        <f t="shared" si="28"/>
        <v>6</v>
      </c>
      <c r="E30">
        <f t="shared" si="28"/>
        <v>8</v>
      </c>
      <c r="F30">
        <f t="shared" si="28"/>
        <v>10</v>
      </c>
      <c r="G30">
        <f t="shared" si="28"/>
        <v>12</v>
      </c>
      <c r="H30">
        <f t="shared" si="28"/>
        <v>14</v>
      </c>
      <c r="I30">
        <f t="shared" si="28"/>
        <v>16</v>
      </c>
      <c r="J30">
        <f t="shared" si="28"/>
        <v>18</v>
      </c>
      <c r="K30">
        <f t="shared" si="28"/>
        <v>20</v>
      </c>
      <c r="L30">
        <f t="shared" si="28"/>
        <v>22</v>
      </c>
      <c r="M30">
        <f t="shared" si="28"/>
        <v>24</v>
      </c>
      <c r="N30">
        <f t="shared" si="28"/>
        <v>26</v>
      </c>
      <c r="O30">
        <f t="shared" si="28"/>
        <v>28</v>
      </c>
      <c r="P30">
        <f t="shared" si="28"/>
        <v>1</v>
      </c>
      <c r="Q30">
        <f t="shared" si="28"/>
        <v>3</v>
      </c>
      <c r="R30">
        <f t="shared" si="28"/>
        <v>5</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8"/>
  <dimension ref="A1:T46"/>
  <sheetViews>
    <sheetView workbookViewId="0" topLeftCell="A1">
      <selection activeCell="I37" sqref="I37"/>
      <selection activeCell="G40" sqref="G40"/>
    </sheetView>
  </sheetViews>
  <sheetFormatPr defaultColWidth="9.140625" defaultRowHeight="12.75"/>
  <sheetData>
    <row r="1" ht="12.75">
      <c r="A1" s="153" t="s">
        <v>187</v>
      </c>
    </row>
    <row r="2" ht="12.75">
      <c r="A2" t="s">
        <v>188</v>
      </c>
    </row>
    <row r="3" ht="12.75">
      <c r="A3" s="153"/>
    </row>
    <row r="4" ht="12.75">
      <c r="A4" t="s">
        <v>189</v>
      </c>
    </row>
    <row r="5" ht="12.75">
      <c r="A5" t="s">
        <v>190</v>
      </c>
    </row>
    <row r="7" ht="12.75">
      <c r="B7" t="s">
        <v>70</v>
      </c>
    </row>
    <row r="8" spans="1:19" s="140" customFormat="1" ht="12.75">
      <c r="A8" t="s">
        <v>185</v>
      </c>
      <c r="B8" s="140">
        <v>1</v>
      </c>
      <c r="C8" s="140">
        <f aca="true" t="shared" si="0" ref="C8:S8">B8+1</f>
        <v>2</v>
      </c>
      <c r="D8" s="140">
        <f t="shared" si="0"/>
        <v>3</v>
      </c>
      <c r="E8" s="140">
        <f t="shared" si="0"/>
        <v>4</v>
      </c>
      <c r="F8" s="140">
        <f t="shared" si="0"/>
        <v>5</v>
      </c>
      <c r="G8" s="140">
        <f t="shared" si="0"/>
        <v>6</v>
      </c>
      <c r="H8" s="140">
        <f t="shared" si="0"/>
        <v>7</v>
      </c>
      <c r="I8" s="140">
        <f t="shared" si="0"/>
        <v>8</v>
      </c>
      <c r="J8" s="140">
        <f t="shared" si="0"/>
        <v>9</v>
      </c>
      <c r="K8" s="140">
        <f t="shared" si="0"/>
        <v>10</v>
      </c>
      <c r="L8" s="140">
        <f t="shared" si="0"/>
        <v>11</v>
      </c>
      <c r="M8" s="140">
        <f t="shared" si="0"/>
        <v>12</v>
      </c>
      <c r="N8" s="140">
        <f t="shared" si="0"/>
        <v>13</v>
      </c>
      <c r="O8" s="140">
        <f t="shared" si="0"/>
        <v>14</v>
      </c>
      <c r="P8" s="140">
        <f t="shared" si="0"/>
        <v>15</v>
      </c>
      <c r="Q8" s="140">
        <f t="shared" si="0"/>
        <v>16</v>
      </c>
      <c r="R8" s="140">
        <f t="shared" si="0"/>
        <v>17</v>
      </c>
      <c r="S8" s="140">
        <f t="shared" si="0"/>
        <v>18</v>
      </c>
    </row>
    <row r="9" spans="1:19" ht="12.75">
      <c r="A9" t="s">
        <v>186</v>
      </c>
      <c r="B9" s="141">
        <v>38969</v>
      </c>
      <c r="C9" s="141">
        <v>38969</v>
      </c>
      <c r="D9" s="141">
        <v>38969</v>
      </c>
      <c r="E9" s="141">
        <v>38970</v>
      </c>
      <c r="F9" s="141">
        <v>38970</v>
      </c>
      <c r="G9" s="141">
        <v>38970</v>
      </c>
      <c r="H9" s="141"/>
      <c r="I9" s="141"/>
      <c r="J9" s="141"/>
      <c r="K9" s="141"/>
      <c r="L9" s="141"/>
      <c r="M9" s="141"/>
      <c r="N9" s="141"/>
      <c r="O9" s="141"/>
      <c r="P9" s="141"/>
      <c r="Q9" s="141"/>
      <c r="R9" s="141"/>
      <c r="S9" s="141"/>
    </row>
    <row r="10" spans="1:20" s="11" customFormat="1" ht="12.75">
      <c r="A10" s="11">
        <v>1</v>
      </c>
      <c r="B10" s="11">
        <v>19</v>
      </c>
      <c r="C10" s="11">
        <v>19</v>
      </c>
      <c r="D10" s="11">
        <v>21</v>
      </c>
      <c r="E10" s="11">
        <v>19</v>
      </c>
      <c r="F10" s="11">
        <v>21</v>
      </c>
      <c r="G10" s="11">
        <v>3</v>
      </c>
      <c r="T10"/>
    </row>
    <row r="11" spans="1:6" s="8" customFormat="1" ht="12.75">
      <c r="A11" s="8">
        <f aca="true" t="shared" si="1" ref="A11:A26">A10+1</f>
        <v>2</v>
      </c>
      <c r="B11" s="8">
        <v>21</v>
      </c>
      <c r="C11" s="8">
        <v>13</v>
      </c>
      <c r="D11" s="8">
        <v>7</v>
      </c>
      <c r="E11" s="8">
        <v>16</v>
      </c>
      <c r="F11" s="8">
        <v>3</v>
      </c>
    </row>
    <row r="12" spans="1:20" s="11" customFormat="1" ht="12.75">
      <c r="A12" s="11">
        <f t="shared" si="1"/>
        <v>3</v>
      </c>
      <c r="B12" s="11">
        <v>25</v>
      </c>
      <c r="C12" s="156">
        <v>6</v>
      </c>
      <c r="D12" s="11">
        <v>19</v>
      </c>
      <c r="E12" s="11">
        <v>21</v>
      </c>
      <c r="F12" s="11">
        <v>13</v>
      </c>
      <c r="T12"/>
    </row>
    <row r="13" spans="1:6" s="8" customFormat="1" ht="12.75">
      <c r="A13" s="8">
        <f t="shared" si="1"/>
        <v>4</v>
      </c>
      <c r="B13" s="8">
        <v>29</v>
      </c>
      <c r="C13" s="156">
        <v>4</v>
      </c>
      <c r="D13" s="8">
        <v>25</v>
      </c>
      <c r="E13" s="8">
        <v>24</v>
      </c>
      <c r="F13" s="8">
        <v>4</v>
      </c>
    </row>
    <row r="14" spans="1:20" s="11" customFormat="1" ht="12.75">
      <c r="A14" s="11">
        <f t="shared" si="1"/>
        <v>5</v>
      </c>
      <c r="B14" s="11">
        <v>16</v>
      </c>
      <c r="C14" s="86">
        <v>18</v>
      </c>
      <c r="D14" s="11">
        <v>6</v>
      </c>
      <c r="E14" s="11">
        <v>13</v>
      </c>
      <c r="F14" s="11">
        <v>19</v>
      </c>
      <c r="T14"/>
    </row>
    <row r="15" spans="1:6" s="8" customFormat="1" ht="12.75">
      <c r="A15" s="8">
        <f t="shared" si="1"/>
        <v>6</v>
      </c>
      <c r="B15" s="8">
        <v>26</v>
      </c>
      <c r="C15" s="8">
        <v>16</v>
      </c>
      <c r="D15" s="8">
        <v>9</v>
      </c>
      <c r="E15" s="8">
        <v>6</v>
      </c>
      <c r="F15" s="8">
        <v>6</v>
      </c>
    </row>
    <row r="16" spans="1:20" s="11" customFormat="1" ht="12.75">
      <c r="A16" s="11">
        <f t="shared" si="1"/>
        <v>7</v>
      </c>
      <c r="B16" s="11">
        <v>3</v>
      </c>
      <c r="C16" s="11">
        <v>3</v>
      </c>
      <c r="D16" s="11">
        <v>13</v>
      </c>
      <c r="E16" s="11">
        <v>25</v>
      </c>
      <c r="F16" s="11">
        <v>16</v>
      </c>
      <c r="T16"/>
    </row>
    <row r="17" spans="1:6" s="8" customFormat="1" ht="12.75">
      <c r="A17" s="8">
        <f t="shared" si="1"/>
        <v>8</v>
      </c>
      <c r="B17" s="8">
        <v>13</v>
      </c>
      <c r="C17" s="8">
        <v>8</v>
      </c>
      <c r="D17" s="8">
        <v>3</v>
      </c>
      <c r="E17" s="8">
        <v>17</v>
      </c>
      <c r="F17" s="8">
        <v>18</v>
      </c>
    </row>
    <row r="18" spans="1:20" s="11" customFormat="1" ht="12.75">
      <c r="A18" s="11">
        <f t="shared" si="1"/>
        <v>9</v>
      </c>
      <c r="B18" s="11">
        <v>17</v>
      </c>
      <c r="C18" s="11">
        <v>7</v>
      </c>
      <c r="D18" s="11">
        <v>1</v>
      </c>
      <c r="E18" s="11">
        <v>18</v>
      </c>
      <c r="F18" s="11">
        <v>10</v>
      </c>
      <c r="T18"/>
    </row>
    <row r="19" spans="1:6" s="8" customFormat="1" ht="12.75">
      <c r="A19" s="8">
        <f t="shared" si="1"/>
        <v>10</v>
      </c>
      <c r="B19" s="8">
        <v>6</v>
      </c>
      <c r="C19" s="8">
        <v>10</v>
      </c>
      <c r="D19" s="8">
        <v>12</v>
      </c>
      <c r="E19" s="8">
        <v>1</v>
      </c>
      <c r="F19" s="8">
        <v>24</v>
      </c>
    </row>
    <row r="20" spans="1:20" s="11" customFormat="1" ht="12.75">
      <c r="A20" s="11">
        <f t="shared" si="1"/>
        <v>11</v>
      </c>
      <c r="B20" s="11">
        <v>9</v>
      </c>
      <c r="C20" s="11">
        <v>15</v>
      </c>
      <c r="D20" s="11">
        <v>10</v>
      </c>
      <c r="E20" s="11">
        <v>15</v>
      </c>
      <c r="F20" s="11">
        <v>7</v>
      </c>
      <c r="T20"/>
    </row>
    <row r="21" spans="1:6" s="8" customFormat="1" ht="12.75">
      <c r="A21" s="8">
        <f t="shared" si="1"/>
        <v>12</v>
      </c>
      <c r="B21" s="8">
        <v>7</v>
      </c>
      <c r="C21" s="8">
        <v>29</v>
      </c>
      <c r="D21" s="8">
        <v>15</v>
      </c>
      <c r="E21" s="8">
        <v>8</v>
      </c>
      <c r="F21" s="8">
        <v>11</v>
      </c>
    </row>
    <row r="22" spans="1:20" s="11" customFormat="1" ht="12.75">
      <c r="A22" s="11">
        <f t="shared" si="1"/>
        <v>13</v>
      </c>
      <c r="B22" s="11">
        <v>4</v>
      </c>
      <c r="C22" s="11">
        <v>21</v>
      </c>
      <c r="D22" s="11">
        <v>16</v>
      </c>
      <c r="E22" s="11">
        <v>4</v>
      </c>
      <c r="F22" s="11">
        <v>25</v>
      </c>
      <c r="T22"/>
    </row>
    <row r="23" spans="1:6" s="8" customFormat="1" ht="12.75">
      <c r="A23" s="8">
        <f t="shared" si="1"/>
        <v>14</v>
      </c>
      <c r="B23" s="8">
        <v>11</v>
      </c>
      <c r="C23" s="8">
        <v>24</v>
      </c>
      <c r="D23" s="8">
        <v>11</v>
      </c>
      <c r="E23" s="8">
        <v>26</v>
      </c>
      <c r="F23" s="8">
        <v>9</v>
      </c>
    </row>
    <row r="24" spans="1:20" s="11" customFormat="1" ht="12.75">
      <c r="A24" s="11">
        <f t="shared" si="1"/>
        <v>15</v>
      </c>
      <c r="B24" s="11">
        <v>1</v>
      </c>
      <c r="C24" s="11">
        <v>1</v>
      </c>
      <c r="D24" s="11">
        <v>18</v>
      </c>
      <c r="E24" s="11">
        <v>29</v>
      </c>
      <c r="F24" s="11">
        <v>12</v>
      </c>
      <c r="T24"/>
    </row>
    <row r="25" spans="1:6" s="8" customFormat="1" ht="12.75">
      <c r="A25" s="8">
        <f t="shared" si="1"/>
        <v>16</v>
      </c>
      <c r="B25" s="8">
        <v>20</v>
      </c>
      <c r="C25" s="8">
        <v>17</v>
      </c>
      <c r="D25" s="8">
        <v>2</v>
      </c>
      <c r="E25" s="8">
        <v>27</v>
      </c>
      <c r="F25" s="8">
        <v>17</v>
      </c>
    </row>
    <row r="26" spans="1:6" ht="12.75">
      <c r="A26">
        <f t="shared" si="1"/>
        <v>17</v>
      </c>
      <c r="B26" s="11">
        <v>23</v>
      </c>
      <c r="C26" s="11">
        <v>9</v>
      </c>
      <c r="D26" s="11">
        <v>4</v>
      </c>
      <c r="E26" s="11">
        <v>9</v>
      </c>
      <c r="F26" s="11">
        <v>22</v>
      </c>
    </row>
    <row r="27" spans="1:6" s="8" customFormat="1" ht="12.75">
      <c r="A27" s="8">
        <f aca="true" t="shared" si="2" ref="A27:A44">A26+1</f>
        <v>18</v>
      </c>
      <c r="B27" s="8">
        <v>18</v>
      </c>
      <c r="C27" s="8">
        <v>23</v>
      </c>
      <c r="D27" s="8">
        <v>29</v>
      </c>
      <c r="E27" s="8">
        <v>12</v>
      </c>
      <c r="F27" s="8">
        <v>14</v>
      </c>
    </row>
    <row r="28" spans="1:6" ht="12.75">
      <c r="A28">
        <f t="shared" si="2"/>
        <v>19</v>
      </c>
      <c r="B28" s="11">
        <v>22</v>
      </c>
      <c r="C28" s="11">
        <v>2</v>
      </c>
      <c r="D28" s="11">
        <v>22</v>
      </c>
      <c r="E28" s="11">
        <v>3</v>
      </c>
      <c r="F28" s="11">
        <v>27</v>
      </c>
    </row>
    <row r="29" spans="1:6" s="8" customFormat="1" ht="12.75">
      <c r="A29" s="8">
        <f t="shared" si="2"/>
        <v>20</v>
      </c>
      <c r="B29" s="8">
        <v>10</v>
      </c>
      <c r="C29" s="8">
        <v>20</v>
      </c>
      <c r="D29" s="8">
        <v>28</v>
      </c>
      <c r="E29" s="8">
        <v>28</v>
      </c>
      <c r="F29" s="8">
        <v>20</v>
      </c>
    </row>
    <row r="30" spans="1:6" ht="12.75">
      <c r="A30">
        <f t="shared" si="2"/>
        <v>21</v>
      </c>
      <c r="B30" s="11">
        <v>12</v>
      </c>
      <c r="C30" s="11">
        <v>11</v>
      </c>
      <c r="D30" s="11">
        <v>8</v>
      </c>
      <c r="E30" s="11">
        <v>20</v>
      </c>
      <c r="F30" s="11">
        <v>29</v>
      </c>
    </row>
    <row r="31" spans="1:6" s="8" customFormat="1" ht="12.75">
      <c r="A31" s="8">
        <f t="shared" si="2"/>
        <v>22</v>
      </c>
      <c r="B31" s="8">
        <v>28</v>
      </c>
      <c r="C31" s="8">
        <v>26</v>
      </c>
      <c r="D31" s="8">
        <v>20</v>
      </c>
      <c r="E31" s="8">
        <v>5</v>
      </c>
      <c r="F31" s="8">
        <v>5</v>
      </c>
    </row>
    <row r="32" spans="1:6" ht="12.75">
      <c r="A32">
        <f t="shared" si="2"/>
        <v>23</v>
      </c>
      <c r="B32" s="11">
        <v>24</v>
      </c>
      <c r="C32" s="11">
        <v>14</v>
      </c>
      <c r="D32" s="11">
        <v>17</v>
      </c>
      <c r="E32" s="11">
        <v>22</v>
      </c>
      <c r="F32" s="11">
        <v>2</v>
      </c>
    </row>
    <row r="33" spans="1:6" s="8" customFormat="1" ht="12.75">
      <c r="A33" s="8">
        <f t="shared" si="2"/>
        <v>24</v>
      </c>
      <c r="B33" s="8">
        <v>2</v>
      </c>
      <c r="C33" s="8">
        <v>27</v>
      </c>
      <c r="D33" s="8">
        <v>24</v>
      </c>
      <c r="E33" s="8">
        <v>11</v>
      </c>
      <c r="F33" s="8">
        <v>26</v>
      </c>
    </row>
    <row r="34" spans="1:6" ht="12.75">
      <c r="A34">
        <f t="shared" si="2"/>
        <v>25</v>
      </c>
      <c r="B34" s="11">
        <v>15</v>
      </c>
      <c r="C34" s="11">
        <v>5</v>
      </c>
      <c r="D34" s="11">
        <v>26</v>
      </c>
      <c r="E34" s="11">
        <v>2</v>
      </c>
      <c r="F34" s="11">
        <v>15</v>
      </c>
    </row>
    <row r="35" spans="1:6" s="8" customFormat="1" ht="12.75">
      <c r="A35" s="8">
        <f t="shared" si="2"/>
        <v>26</v>
      </c>
      <c r="B35" s="8">
        <v>14</v>
      </c>
      <c r="C35" s="8">
        <v>28</v>
      </c>
      <c r="D35" s="8">
        <v>27</v>
      </c>
      <c r="E35" s="8">
        <v>14</v>
      </c>
      <c r="F35" s="8">
        <v>1</v>
      </c>
    </row>
    <row r="36" spans="1:6" ht="12.75">
      <c r="A36">
        <f t="shared" si="2"/>
        <v>27</v>
      </c>
      <c r="B36" s="11">
        <v>8</v>
      </c>
      <c r="C36" s="11">
        <v>22</v>
      </c>
      <c r="D36" s="11">
        <v>23</v>
      </c>
      <c r="E36" s="11">
        <v>10</v>
      </c>
      <c r="F36" s="11">
        <v>8</v>
      </c>
    </row>
    <row r="37" spans="1:6" s="8" customFormat="1" ht="12.75">
      <c r="A37" s="8">
        <f t="shared" si="2"/>
        <v>28</v>
      </c>
      <c r="B37" s="8">
        <v>27</v>
      </c>
      <c r="C37" s="11">
        <v>12</v>
      </c>
      <c r="D37" s="8">
        <v>5</v>
      </c>
      <c r="E37" s="8">
        <v>7</v>
      </c>
      <c r="F37" s="8">
        <v>28</v>
      </c>
    </row>
    <row r="38" spans="1:6" ht="12.75">
      <c r="A38">
        <f t="shared" si="2"/>
        <v>29</v>
      </c>
      <c r="B38" s="11">
        <v>5</v>
      </c>
      <c r="C38" s="11"/>
      <c r="D38" s="11">
        <v>14</v>
      </c>
      <c r="E38" s="11">
        <v>23</v>
      </c>
      <c r="F38" s="11">
        <v>23</v>
      </c>
    </row>
    <row r="39" spans="1:7" s="8" customFormat="1" ht="12.75">
      <c r="A39" s="8">
        <f t="shared" si="2"/>
        <v>30</v>
      </c>
      <c r="C39" s="8" t="s">
        <v>199</v>
      </c>
      <c r="G39" s="8" t="s">
        <v>203</v>
      </c>
    </row>
    <row r="40" spans="1:3" ht="12.75">
      <c r="A40">
        <f t="shared" si="2"/>
        <v>31</v>
      </c>
      <c r="C40" s="8" t="s">
        <v>200</v>
      </c>
    </row>
    <row r="41" s="8" customFormat="1" ht="12.75">
      <c r="A41" s="8">
        <f t="shared" si="2"/>
        <v>32</v>
      </c>
    </row>
    <row r="42" spans="1:14" ht="12.75">
      <c r="A42">
        <f t="shared" si="2"/>
        <v>33</v>
      </c>
      <c r="M42" s="11"/>
      <c r="N42" s="11"/>
    </row>
    <row r="43" s="8" customFormat="1" ht="12.75">
      <c r="A43" s="8">
        <f t="shared" si="2"/>
        <v>34</v>
      </c>
    </row>
    <row r="44" spans="1:14" ht="12.75">
      <c r="A44">
        <f t="shared" si="2"/>
        <v>35</v>
      </c>
      <c r="C44">
        <v>22</v>
      </c>
      <c r="M44" s="11"/>
      <c r="N44" s="11"/>
    </row>
    <row r="45" ht="12.75">
      <c r="C45">
        <v>25</v>
      </c>
    </row>
    <row r="46" spans="1:7" ht="12.75">
      <c r="A46" t="s">
        <v>201</v>
      </c>
      <c r="B46">
        <f>SUM(B10:B38)</f>
        <v>435</v>
      </c>
      <c r="C46">
        <f>SUM(C10:C38)+C44+C45</f>
        <v>457</v>
      </c>
      <c r="D46">
        <f>SUM(D10:D38)</f>
        <v>435</v>
      </c>
      <c r="E46">
        <f>SUM(E10:E38)</f>
        <v>435</v>
      </c>
      <c r="F46">
        <f>SUM(F10:F38)</f>
        <v>435</v>
      </c>
      <c r="G46">
        <f>SUM(G10:G38)</f>
        <v>3</v>
      </c>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W117"/>
  <sheetViews>
    <sheetView tabSelected="1" workbookViewId="0" topLeftCell="A35">
      <selection activeCell="C24" sqref="C24"/>
      <selection activeCell="A61" sqref="A61"/>
    </sheetView>
  </sheetViews>
  <sheetFormatPr defaultColWidth="9.140625" defaultRowHeight="12.75"/>
  <cols>
    <col min="1" max="1" width="9.140625" style="1" customWidth="1"/>
    <col min="2" max="3" width="15.7109375" style="0" customWidth="1"/>
    <col min="4" max="21" width="5.28125" style="0" customWidth="1"/>
    <col min="22" max="22" width="7.28125" style="0" customWidth="1"/>
    <col min="23" max="23" width="6.7109375" style="0" customWidth="1"/>
    <col min="24" max="24" width="6.421875" style="0" customWidth="1"/>
    <col min="26" max="26" width="9.8515625" style="0" customWidth="1"/>
    <col min="27" max="27" width="11.00390625" style="0" customWidth="1"/>
    <col min="28" max="28" width="16.421875" style="0" customWidth="1"/>
    <col min="29" max="30" width="6.7109375" style="0" customWidth="1"/>
    <col min="31" max="42" width="3.7109375" style="0" customWidth="1"/>
    <col min="43" max="43" width="6.28125" style="0" customWidth="1"/>
    <col min="44" max="44" width="20.140625" style="0" customWidth="1"/>
    <col min="45" max="45" width="11.7109375" style="0" customWidth="1"/>
    <col min="46" max="46" width="7.140625" style="0" customWidth="1"/>
    <col min="47" max="47" width="6.00390625" style="0" customWidth="1"/>
    <col min="48" max="48" width="9.57421875" style="0" customWidth="1"/>
  </cols>
  <sheetData>
    <row r="1" spans="2:23" ht="12.75">
      <c r="B1" s="159" t="s">
        <v>25</v>
      </c>
      <c r="C1" s="160"/>
      <c r="D1" s="160"/>
      <c r="E1" s="160"/>
      <c r="F1" s="160"/>
      <c r="G1" s="160"/>
      <c r="H1" s="160"/>
      <c r="I1" s="160"/>
      <c r="J1" s="160"/>
      <c r="K1" s="160"/>
      <c r="L1" s="160"/>
      <c r="M1" s="160"/>
      <c r="N1" s="160"/>
      <c r="O1" s="160"/>
      <c r="P1" s="160"/>
      <c r="Q1" s="160"/>
      <c r="R1" s="160"/>
      <c r="S1" s="160"/>
      <c r="T1" s="160"/>
      <c r="U1" s="160"/>
      <c r="V1" s="160"/>
      <c r="W1" s="161"/>
    </row>
    <row r="2" spans="2:23" ht="12.75">
      <c r="B2" s="162"/>
      <c r="C2" s="163"/>
      <c r="D2" s="163"/>
      <c r="E2" s="163"/>
      <c r="F2" s="163"/>
      <c r="G2" s="163"/>
      <c r="H2" s="163"/>
      <c r="I2" s="163"/>
      <c r="J2" s="163"/>
      <c r="K2" s="163"/>
      <c r="L2" s="163"/>
      <c r="M2" s="163"/>
      <c r="N2" s="163"/>
      <c r="O2" s="163"/>
      <c r="P2" s="163"/>
      <c r="Q2" s="163"/>
      <c r="R2" s="163"/>
      <c r="S2" s="163"/>
      <c r="T2" s="163"/>
      <c r="U2" s="163"/>
      <c r="V2" s="163"/>
      <c r="W2" s="164"/>
    </row>
    <row r="3" spans="2:23" ht="12.75" customHeight="1">
      <c r="B3" s="165" t="s">
        <v>98</v>
      </c>
      <c r="C3" s="166"/>
      <c r="D3" s="166"/>
      <c r="E3" s="166"/>
      <c r="F3" s="166"/>
      <c r="G3" s="166"/>
      <c r="H3" s="166"/>
      <c r="I3" s="166"/>
      <c r="J3" s="166"/>
      <c r="K3" s="166"/>
      <c r="L3" s="166"/>
      <c r="M3" s="166"/>
      <c r="N3" s="166"/>
      <c r="O3" s="166"/>
      <c r="P3" s="166"/>
      <c r="Q3" s="166"/>
      <c r="R3" s="166"/>
      <c r="S3" s="166"/>
      <c r="T3" s="166"/>
      <c r="U3" s="166"/>
      <c r="V3" s="166"/>
      <c r="W3" s="165"/>
    </row>
    <row r="4" spans="2:23" ht="12.75">
      <c r="B4" s="165"/>
      <c r="C4" s="166"/>
      <c r="D4" s="166"/>
      <c r="E4" s="166"/>
      <c r="F4" s="166"/>
      <c r="G4" s="166"/>
      <c r="H4" s="166"/>
      <c r="I4" s="166"/>
      <c r="J4" s="166"/>
      <c r="K4" s="166"/>
      <c r="L4" s="166"/>
      <c r="M4" s="166"/>
      <c r="N4" s="166"/>
      <c r="O4" s="166"/>
      <c r="P4" s="166"/>
      <c r="Q4" s="166"/>
      <c r="R4" s="166"/>
      <c r="S4" s="166"/>
      <c r="T4" s="166"/>
      <c r="U4" s="166"/>
      <c r="V4" s="166"/>
      <c r="W4" s="165"/>
    </row>
    <row r="5" spans="2:23" ht="12.75">
      <c r="B5" s="165"/>
      <c r="C5" s="166"/>
      <c r="D5" s="166"/>
      <c r="E5" s="166"/>
      <c r="F5" s="166"/>
      <c r="G5" s="166"/>
      <c r="H5" s="166"/>
      <c r="I5" s="166"/>
      <c r="J5" s="166"/>
      <c r="K5" s="166"/>
      <c r="L5" s="166"/>
      <c r="M5" s="166"/>
      <c r="N5" s="166"/>
      <c r="O5" s="166"/>
      <c r="P5" s="166"/>
      <c r="Q5" s="166"/>
      <c r="R5" s="166"/>
      <c r="S5" s="166"/>
      <c r="T5" s="166"/>
      <c r="U5" s="166"/>
      <c r="V5" s="166"/>
      <c r="W5" s="165"/>
    </row>
    <row r="6" spans="2:23" ht="12.75">
      <c r="B6" s="165"/>
      <c r="C6" s="166"/>
      <c r="D6" s="166"/>
      <c r="E6" s="166"/>
      <c r="F6" s="166"/>
      <c r="G6" s="166"/>
      <c r="H6" s="166"/>
      <c r="I6" s="166"/>
      <c r="J6" s="166"/>
      <c r="K6" s="166"/>
      <c r="L6" s="166"/>
      <c r="M6" s="166"/>
      <c r="N6" s="166"/>
      <c r="O6" s="166"/>
      <c r="P6" s="166"/>
      <c r="Q6" s="166"/>
      <c r="R6" s="166"/>
      <c r="S6" s="166"/>
      <c r="T6" s="166"/>
      <c r="U6" s="166"/>
      <c r="V6" s="166"/>
      <c r="W6" s="165"/>
    </row>
    <row r="7" spans="2:23" ht="12.75">
      <c r="B7" s="165"/>
      <c r="C7" s="166"/>
      <c r="D7" s="166"/>
      <c r="E7" s="166"/>
      <c r="F7" s="166"/>
      <c r="G7" s="166"/>
      <c r="H7" s="166"/>
      <c r="I7" s="166"/>
      <c r="J7" s="166"/>
      <c r="K7" s="166"/>
      <c r="L7" s="166"/>
      <c r="M7" s="166"/>
      <c r="N7" s="166"/>
      <c r="O7" s="166"/>
      <c r="P7" s="166"/>
      <c r="Q7" s="166"/>
      <c r="R7" s="166"/>
      <c r="S7" s="166"/>
      <c r="T7" s="166"/>
      <c r="U7" s="166"/>
      <c r="V7" s="166"/>
      <c r="W7" s="165"/>
    </row>
    <row r="8" spans="2:23" ht="12.75">
      <c r="B8" s="165"/>
      <c r="C8" s="166"/>
      <c r="D8" s="166"/>
      <c r="E8" s="166"/>
      <c r="F8" s="166"/>
      <c r="G8" s="166"/>
      <c r="H8" s="166"/>
      <c r="I8" s="166"/>
      <c r="J8" s="166"/>
      <c r="K8" s="166"/>
      <c r="L8" s="166"/>
      <c r="M8" s="166"/>
      <c r="N8" s="166"/>
      <c r="O8" s="166"/>
      <c r="P8" s="166"/>
      <c r="Q8" s="166"/>
      <c r="R8" s="166"/>
      <c r="S8" s="166"/>
      <c r="T8" s="166"/>
      <c r="U8" s="166"/>
      <c r="V8" s="166"/>
      <c r="W8" s="165"/>
    </row>
    <row r="9" spans="2:23" ht="12.75">
      <c r="B9" s="165"/>
      <c r="C9" s="166"/>
      <c r="D9" s="166"/>
      <c r="E9" s="166"/>
      <c r="F9" s="166"/>
      <c r="G9" s="166"/>
      <c r="H9" s="166"/>
      <c r="I9" s="166"/>
      <c r="J9" s="166"/>
      <c r="K9" s="166"/>
      <c r="L9" s="166"/>
      <c r="M9" s="166"/>
      <c r="N9" s="166"/>
      <c r="O9" s="166"/>
      <c r="P9" s="166"/>
      <c r="Q9" s="166"/>
      <c r="R9" s="166"/>
      <c r="S9" s="166"/>
      <c r="T9" s="166"/>
      <c r="U9" s="166"/>
      <c r="V9" s="166"/>
      <c r="W9" s="165"/>
    </row>
    <row r="10" spans="2:23" ht="12.75">
      <c r="B10" s="165"/>
      <c r="C10" s="165"/>
      <c r="D10" s="165"/>
      <c r="E10" s="165"/>
      <c r="F10" s="165"/>
      <c r="G10" s="165"/>
      <c r="H10" s="165"/>
      <c r="I10" s="165"/>
      <c r="J10" s="165"/>
      <c r="K10" s="165"/>
      <c r="L10" s="165"/>
      <c r="M10" s="165"/>
      <c r="N10" s="165"/>
      <c r="O10" s="165"/>
      <c r="P10" s="165"/>
      <c r="Q10" s="165"/>
      <c r="R10" s="165"/>
      <c r="S10" s="165"/>
      <c r="T10" s="165"/>
      <c r="U10" s="165"/>
      <c r="V10" s="165"/>
      <c r="W10" s="165"/>
    </row>
    <row r="11" spans="2:23" ht="12.75">
      <c r="B11" s="167"/>
      <c r="C11" s="167"/>
      <c r="D11" s="167"/>
      <c r="E11" s="167"/>
      <c r="F11" s="167"/>
      <c r="G11" s="167"/>
      <c r="H11" s="167"/>
      <c r="I11" s="167"/>
      <c r="J11" s="167"/>
      <c r="K11" s="167"/>
      <c r="L11" s="167"/>
      <c r="M11" s="167"/>
      <c r="N11" s="167"/>
      <c r="O11" s="167"/>
      <c r="P11" s="167"/>
      <c r="Q11" s="167"/>
      <c r="R11" s="167"/>
      <c r="S11" s="167"/>
      <c r="T11" s="167"/>
      <c r="U11" s="167"/>
      <c r="V11" s="167"/>
      <c r="W11" s="167"/>
    </row>
    <row r="12" spans="2:23" ht="12.75">
      <c r="B12" s="167"/>
      <c r="C12" s="167"/>
      <c r="D12" s="167"/>
      <c r="E12" s="167"/>
      <c r="F12" s="167"/>
      <c r="G12" s="167"/>
      <c r="H12" s="167"/>
      <c r="I12" s="167"/>
      <c r="J12" s="167"/>
      <c r="K12" s="167"/>
      <c r="L12" s="167"/>
      <c r="M12" s="167"/>
      <c r="N12" s="167"/>
      <c r="O12" s="167"/>
      <c r="P12" s="167"/>
      <c r="Q12" s="167"/>
      <c r="R12" s="167"/>
      <c r="S12" s="167"/>
      <c r="T12" s="167"/>
      <c r="U12" s="167"/>
      <c r="V12" s="167"/>
      <c r="W12" s="167"/>
    </row>
    <row r="13" spans="2:23" ht="12.75">
      <c r="B13" s="167"/>
      <c r="C13" s="167"/>
      <c r="D13" s="167"/>
      <c r="E13" s="167"/>
      <c r="F13" s="167"/>
      <c r="G13" s="167"/>
      <c r="H13" s="167"/>
      <c r="I13" s="167"/>
      <c r="J13" s="167"/>
      <c r="K13" s="167"/>
      <c r="L13" s="167"/>
      <c r="M13" s="167"/>
      <c r="N13" s="167"/>
      <c r="O13" s="167"/>
      <c r="P13" s="167"/>
      <c r="Q13" s="167"/>
      <c r="R13" s="167"/>
      <c r="S13" s="167"/>
      <c r="T13" s="167"/>
      <c r="U13" s="167"/>
      <c r="V13" s="167"/>
      <c r="W13" s="167"/>
    </row>
    <row r="14" spans="2:23" ht="12.75">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1:23" ht="23.25">
      <c r="A15" s="158" t="s">
        <v>214</v>
      </c>
      <c r="B15" s="130"/>
      <c r="C15" s="130"/>
      <c r="D15" s="130"/>
      <c r="E15" s="130"/>
      <c r="F15" s="130"/>
      <c r="G15" s="130"/>
      <c r="H15" s="130"/>
      <c r="I15" s="130"/>
      <c r="J15" s="130"/>
      <c r="K15" s="130"/>
      <c r="L15" s="130"/>
      <c r="M15" s="130"/>
      <c r="N15" s="130"/>
      <c r="O15" s="130"/>
      <c r="P15" s="130"/>
      <c r="Q15" s="130"/>
      <c r="R15" s="130"/>
      <c r="S15" s="130"/>
      <c r="T15" s="130"/>
      <c r="U15" s="130"/>
      <c r="V15" s="130"/>
      <c r="W15" s="130"/>
    </row>
    <row r="16" spans="2:3" ht="12.75">
      <c r="B16" s="8" t="s">
        <v>97</v>
      </c>
      <c r="C16" s="7">
        <v>2006</v>
      </c>
    </row>
    <row r="17" spans="2:3" ht="12.75">
      <c r="B17" s="8" t="s">
        <v>27</v>
      </c>
      <c r="C17" s="7" t="s">
        <v>211</v>
      </c>
    </row>
    <row r="18" spans="2:4" ht="12.75">
      <c r="B18" s="8" t="s">
        <v>28</v>
      </c>
      <c r="C18" s="120">
        <v>38953</v>
      </c>
      <c r="D18" t="s">
        <v>36</v>
      </c>
    </row>
    <row r="19" ht="12.75">
      <c r="B19" s="8"/>
    </row>
    <row r="20" ht="12.75">
      <c r="B20" s="8"/>
    </row>
    <row r="21" spans="2:3" ht="12.75">
      <c r="B21" s="8" t="s">
        <v>16</v>
      </c>
      <c r="C21" s="7">
        <v>18</v>
      </c>
    </row>
    <row r="22" spans="2:4" ht="12.75">
      <c r="B22" s="8" t="s">
        <v>30</v>
      </c>
      <c r="C22" s="7">
        <v>2</v>
      </c>
      <c r="D22" t="s">
        <v>213</v>
      </c>
    </row>
    <row r="23" spans="2:3" ht="12.75">
      <c r="B23" s="8" t="s">
        <v>30</v>
      </c>
      <c r="C23" s="7"/>
    </row>
    <row r="24" ht="12.75">
      <c r="C24" s="10"/>
    </row>
    <row r="25" spans="2:5" ht="12.75">
      <c r="B25" s="8" t="s">
        <v>4</v>
      </c>
      <c r="C25" s="10">
        <f>COUNT(D58:U58)</f>
        <v>5</v>
      </c>
      <c r="D25" t="s">
        <v>37</v>
      </c>
      <c r="E25" t="s">
        <v>38</v>
      </c>
    </row>
    <row r="26" spans="2:5" ht="12.75">
      <c r="B26" s="8" t="s">
        <v>24</v>
      </c>
      <c r="C26" s="1">
        <f>IF(Races_Sailed&gt;6,1,0)</f>
        <v>0</v>
      </c>
      <c r="D26" t="s">
        <v>37</v>
      </c>
      <c r="E26" t="s">
        <v>38</v>
      </c>
    </row>
    <row r="27" spans="2:3" ht="13.5" thickBot="1">
      <c r="B27" s="8" t="s">
        <v>94</v>
      </c>
      <c r="C27" s="124" t="s">
        <v>96</v>
      </c>
    </row>
    <row r="28" spans="4:21" ht="12.75">
      <c r="D28" s="69" t="s">
        <v>18</v>
      </c>
      <c r="E28" s="70"/>
      <c r="F28" s="70"/>
      <c r="G28" s="69" t="s">
        <v>19</v>
      </c>
      <c r="H28" s="70"/>
      <c r="I28" s="77"/>
      <c r="J28" s="70" t="s">
        <v>20</v>
      </c>
      <c r="K28" s="70"/>
      <c r="L28" s="70"/>
      <c r="M28" s="69" t="s">
        <v>21</v>
      </c>
      <c r="N28" s="70"/>
      <c r="O28" s="77"/>
      <c r="P28" s="70" t="s">
        <v>22</v>
      </c>
      <c r="Q28" s="70"/>
      <c r="R28" s="70"/>
      <c r="S28" s="78" t="s">
        <v>23</v>
      </c>
      <c r="T28" s="71"/>
      <c r="U28" s="72"/>
    </row>
    <row r="29" spans="1:23" ht="13.5" thickBot="1">
      <c r="A29" s="133" t="s">
        <v>124</v>
      </c>
      <c r="B29" s="132"/>
      <c r="C29" s="1"/>
      <c r="D29" s="73">
        <v>1</v>
      </c>
      <c r="E29" s="58">
        <v>2</v>
      </c>
      <c r="F29" s="58">
        <v>3</v>
      </c>
      <c r="G29" s="73">
        <v>1</v>
      </c>
      <c r="H29" s="58">
        <v>2</v>
      </c>
      <c r="I29" s="74">
        <v>3</v>
      </c>
      <c r="J29" s="58">
        <v>1</v>
      </c>
      <c r="K29" s="58">
        <v>2</v>
      </c>
      <c r="L29" s="58">
        <v>3</v>
      </c>
      <c r="M29" s="73">
        <v>1</v>
      </c>
      <c r="N29" s="58">
        <v>2</v>
      </c>
      <c r="O29" s="74">
        <v>3</v>
      </c>
      <c r="P29" s="58">
        <v>1</v>
      </c>
      <c r="Q29" s="58">
        <v>2</v>
      </c>
      <c r="R29" s="58">
        <v>3</v>
      </c>
      <c r="S29" s="73">
        <v>1</v>
      </c>
      <c r="T29" s="58">
        <v>2</v>
      </c>
      <c r="U29" s="74">
        <v>3</v>
      </c>
      <c r="V29" s="1"/>
      <c r="W29" s="1"/>
    </row>
    <row r="30" spans="1:23" ht="13.5" thickBot="1">
      <c r="A30" s="91" t="s">
        <v>77</v>
      </c>
      <c r="B30" s="92" t="s">
        <v>76</v>
      </c>
      <c r="C30" s="92" t="s">
        <v>78</v>
      </c>
      <c r="D30" s="125">
        <f>C18</f>
        <v>38953</v>
      </c>
      <c r="E30" s="126">
        <f>D30</f>
        <v>38953</v>
      </c>
      <c r="F30" s="127">
        <f>E30</f>
        <v>38953</v>
      </c>
      <c r="G30" s="128">
        <f>D30+7</f>
        <v>38960</v>
      </c>
      <c r="H30" s="126">
        <f>G30</f>
        <v>38960</v>
      </c>
      <c r="I30" s="129">
        <f>H30</f>
        <v>38960</v>
      </c>
      <c r="J30" s="125">
        <f>G30+7</f>
        <v>38967</v>
      </c>
      <c r="K30" s="126">
        <f>J30</f>
        <v>38967</v>
      </c>
      <c r="L30" s="127">
        <f>K30</f>
        <v>38967</v>
      </c>
      <c r="M30" s="128">
        <f>J30+7</f>
        <v>38974</v>
      </c>
      <c r="N30" s="126">
        <f>M30</f>
        <v>38974</v>
      </c>
      <c r="O30" s="129">
        <f>N30</f>
        <v>38974</v>
      </c>
      <c r="P30" s="125">
        <f>M30+7</f>
        <v>38981</v>
      </c>
      <c r="Q30" s="126">
        <f>P30</f>
        <v>38981</v>
      </c>
      <c r="R30" s="127">
        <f>Q30</f>
        <v>38981</v>
      </c>
      <c r="S30" s="128">
        <f>P30+7</f>
        <v>38988</v>
      </c>
      <c r="T30" s="126">
        <f>S30</f>
        <v>38988</v>
      </c>
      <c r="U30" s="129">
        <f>T30</f>
        <v>38988</v>
      </c>
      <c r="V30" s="1"/>
      <c r="W30" s="1"/>
    </row>
    <row r="31" spans="1:22" ht="13.5" thickBot="1">
      <c r="A31" s="101">
        <v>16</v>
      </c>
      <c r="B31" s="102" t="s">
        <v>12</v>
      </c>
      <c r="C31" s="103" t="s">
        <v>46</v>
      </c>
      <c r="D31" s="60">
        <f>MATCH($A31,'from RC Practice'!B$3:B$19,0)</f>
        <v>2</v>
      </c>
      <c r="E31" s="60">
        <f>MATCH($A31,'from RC Practice'!C$3:C$19,0)</f>
        <v>3</v>
      </c>
      <c r="F31" s="60"/>
      <c r="G31" s="60">
        <f>MATCH($A31,'from RC Practice'!E$3:E$19,0)</f>
        <v>3</v>
      </c>
      <c r="H31" s="60">
        <f>MATCH($A31,'from RC Practice'!F$3:F$19,0)</f>
        <v>6</v>
      </c>
      <c r="I31" s="60">
        <f>MATCH($A31,'from RC Practice'!G$3:G$19,0)</f>
        <v>3</v>
      </c>
      <c r="J31" s="60"/>
      <c r="K31" s="60"/>
      <c r="L31" s="60"/>
      <c r="M31" s="60"/>
      <c r="N31" s="60"/>
      <c r="O31" s="60"/>
      <c r="P31" s="60"/>
      <c r="Q31" s="60"/>
      <c r="R31" s="60"/>
      <c r="S31" s="60"/>
      <c r="T31" s="60"/>
      <c r="U31" s="60"/>
      <c r="V31" t="str">
        <f aca="true" t="shared" si="0" ref="V31:V49">IF(B31=0,"",B31)</f>
        <v>Shamrock IV</v>
      </c>
    </row>
    <row r="32" spans="1:22" ht="13.5" thickBot="1">
      <c r="A32" s="87">
        <v>52</v>
      </c>
      <c r="B32" s="81" t="s">
        <v>33</v>
      </c>
      <c r="C32" s="82" t="s">
        <v>39</v>
      </c>
      <c r="D32" s="60">
        <f>MATCH($A32,'from RC Practice'!B$3:B$19,0)</f>
        <v>1</v>
      </c>
      <c r="E32" s="60">
        <f>MATCH($A32,'from RC Practice'!C$3:C$19,0)</f>
        <v>9</v>
      </c>
      <c r="F32" s="60"/>
      <c r="G32" s="60" t="s">
        <v>104</v>
      </c>
      <c r="H32" s="60" t="s">
        <v>104</v>
      </c>
      <c r="I32" s="60" t="s">
        <v>104</v>
      </c>
      <c r="J32" s="60"/>
      <c r="K32" s="60"/>
      <c r="L32" s="60"/>
      <c r="M32" s="60"/>
      <c r="N32" s="60"/>
      <c r="O32" s="60"/>
      <c r="P32" s="60"/>
      <c r="Q32" s="60"/>
      <c r="R32" s="60"/>
      <c r="S32" s="60"/>
      <c r="T32" s="60"/>
      <c r="U32" s="60"/>
      <c r="V32" t="str">
        <f t="shared" si="0"/>
        <v>Pinocchio</v>
      </c>
    </row>
    <row r="33" spans="1:22" ht="13.5" thickBot="1">
      <c r="A33" s="87">
        <v>82</v>
      </c>
      <c r="B33" s="81" t="s">
        <v>92</v>
      </c>
      <c r="C33" s="82" t="s">
        <v>93</v>
      </c>
      <c r="D33" s="60" t="s">
        <v>104</v>
      </c>
      <c r="E33" s="60" t="s">
        <v>104</v>
      </c>
      <c r="F33" s="60"/>
      <c r="G33" s="60" t="s">
        <v>104</v>
      </c>
      <c r="H33" s="60" t="s">
        <v>104</v>
      </c>
      <c r="I33" s="60" t="s">
        <v>104</v>
      </c>
      <c r="J33" s="60"/>
      <c r="K33" s="60"/>
      <c r="L33" s="60"/>
      <c r="M33" s="60"/>
      <c r="N33" s="60"/>
      <c r="O33" s="60"/>
      <c r="P33" s="60"/>
      <c r="Q33" s="60"/>
      <c r="R33" s="60"/>
      <c r="S33" s="60"/>
      <c r="T33" s="60"/>
      <c r="U33" s="60"/>
      <c r="V33" t="str">
        <f t="shared" si="0"/>
        <v>Blues Power</v>
      </c>
    </row>
    <row r="34" spans="1:22" ht="13.5" thickBot="1">
      <c r="A34" s="87">
        <v>97</v>
      </c>
      <c r="B34" s="81" t="s">
        <v>2</v>
      </c>
      <c r="C34" s="82" t="s">
        <v>42</v>
      </c>
      <c r="D34" s="60">
        <f>MATCH($A34,'from RC Practice'!B$3:B$19,0)</f>
        <v>12</v>
      </c>
      <c r="E34" s="60">
        <f>MATCH($A34,'from RC Practice'!C$3:C$19,0)</f>
        <v>6</v>
      </c>
      <c r="F34" s="60"/>
      <c r="G34" s="60">
        <f>MATCH($A34,'from RC Practice'!E$3:E$19,0)</f>
        <v>13</v>
      </c>
      <c r="H34" s="60">
        <f>MATCH($A34,'from RC Practice'!F$3:F$19,0)</f>
        <v>13</v>
      </c>
      <c r="I34" s="60">
        <f>MATCH($A34,'from RC Practice'!G$3:G$19,0)</f>
        <v>8</v>
      </c>
      <c r="J34" s="60"/>
      <c r="K34" s="60"/>
      <c r="L34" s="60"/>
      <c r="M34" s="60"/>
      <c r="N34" s="60"/>
      <c r="O34" s="60"/>
      <c r="P34" s="60"/>
      <c r="Q34" s="60"/>
      <c r="R34" s="60"/>
      <c r="S34" s="60"/>
      <c r="T34" s="60"/>
      <c r="U34" s="60"/>
      <c r="V34" t="str">
        <f t="shared" si="0"/>
        <v>Schatz</v>
      </c>
    </row>
    <row r="35" spans="1:22" ht="13.5" thickBot="1">
      <c r="A35" s="88">
        <v>154</v>
      </c>
      <c r="B35" s="89" t="s">
        <v>110</v>
      </c>
      <c r="C35" s="90" t="s">
        <v>111</v>
      </c>
      <c r="D35" s="60" t="s">
        <v>104</v>
      </c>
      <c r="E35" s="60" t="s">
        <v>104</v>
      </c>
      <c r="F35" s="60"/>
      <c r="G35" s="60" t="s">
        <v>104</v>
      </c>
      <c r="H35" s="60" t="s">
        <v>104</v>
      </c>
      <c r="I35" s="60" t="s">
        <v>104</v>
      </c>
      <c r="J35" s="60"/>
      <c r="K35" s="60"/>
      <c r="L35" s="60"/>
      <c r="M35" s="60"/>
      <c r="N35" s="60"/>
      <c r="O35" s="60"/>
      <c r="P35" s="60"/>
      <c r="Q35" s="60"/>
      <c r="R35" s="60"/>
      <c r="S35" s="60"/>
      <c r="T35" s="60"/>
      <c r="U35" s="60"/>
      <c r="V35" t="str">
        <f t="shared" si="0"/>
        <v>Panic-A-Track</v>
      </c>
    </row>
    <row r="36" spans="1:22" ht="13.5" thickBot="1">
      <c r="A36" s="93">
        <v>155</v>
      </c>
      <c r="B36" s="94" t="s">
        <v>59</v>
      </c>
      <c r="C36" s="95" t="s">
        <v>44</v>
      </c>
      <c r="D36" s="60">
        <f>MATCH($A36,'from RC Practice'!B$3:B$19,0)</f>
        <v>4</v>
      </c>
      <c r="E36" s="60" t="s">
        <v>103</v>
      </c>
      <c r="F36" s="60"/>
      <c r="G36" s="60">
        <f>MATCH($A36,'from RC Practice'!E$3:E$19,0)</f>
        <v>2</v>
      </c>
      <c r="H36" s="60">
        <f>MATCH($A36,'from RC Practice'!F$3:F$19,0)</f>
        <v>3</v>
      </c>
      <c r="I36" s="60">
        <f>MATCH($A36,'from RC Practice'!G$3:G$19,0)</f>
        <v>5</v>
      </c>
      <c r="J36" s="60"/>
      <c r="K36" s="60"/>
      <c r="L36" s="60"/>
      <c r="M36" s="60"/>
      <c r="N36" s="60"/>
      <c r="O36" s="60"/>
      <c r="P36" s="60"/>
      <c r="Q36" s="60"/>
      <c r="R36" s="60"/>
      <c r="S36" s="60"/>
      <c r="T36" s="60"/>
      <c r="U36" s="60"/>
      <c r="V36" t="str">
        <f t="shared" si="0"/>
        <v>FKA</v>
      </c>
    </row>
    <row r="37" spans="1:22" ht="13.5" thickBot="1">
      <c r="A37" s="87">
        <v>158</v>
      </c>
      <c r="B37" s="81" t="s">
        <v>15</v>
      </c>
      <c r="C37" s="82" t="s">
        <v>99</v>
      </c>
      <c r="D37" s="60">
        <f>MATCH($A37,'from RC Practice'!B$3:B$19,0)</f>
        <v>6</v>
      </c>
      <c r="E37" s="60" t="s">
        <v>103</v>
      </c>
      <c r="F37" s="60"/>
      <c r="G37" s="60" t="s">
        <v>104</v>
      </c>
      <c r="H37" s="60" t="s">
        <v>104</v>
      </c>
      <c r="I37" s="60" t="s">
        <v>104</v>
      </c>
      <c r="J37" s="60"/>
      <c r="K37" s="60"/>
      <c r="L37" s="60"/>
      <c r="M37" s="60"/>
      <c r="N37" s="60"/>
      <c r="O37" s="60"/>
      <c r="P37" s="60"/>
      <c r="Q37" s="60"/>
      <c r="R37" s="60"/>
      <c r="S37" s="60"/>
      <c r="T37" s="60"/>
      <c r="U37" s="60"/>
      <c r="V37" t="str">
        <f t="shared" si="0"/>
        <v>Excitable Boy</v>
      </c>
    </row>
    <row r="38" spans="1:22" ht="13.5" thickBot="1">
      <c r="A38" s="87">
        <v>175</v>
      </c>
      <c r="B38" s="81" t="s">
        <v>11</v>
      </c>
      <c r="C38" s="82" t="s">
        <v>43</v>
      </c>
      <c r="D38" s="60" t="s">
        <v>104</v>
      </c>
      <c r="E38" s="60" t="s">
        <v>104</v>
      </c>
      <c r="F38" s="60"/>
      <c r="G38" s="60">
        <f>MATCH($A38,'from RC Practice'!E$3:E$19,0)</f>
        <v>7</v>
      </c>
      <c r="H38" s="60">
        <f>MATCH($A38,'from RC Practice'!F$3:F$19,0)</f>
        <v>4</v>
      </c>
      <c r="I38" s="60">
        <f>MATCH($A38,'from RC Practice'!G$3:G$19,0)</f>
        <v>11</v>
      </c>
      <c r="J38" s="60"/>
      <c r="K38" s="60"/>
      <c r="L38" s="60"/>
      <c r="M38" s="60"/>
      <c r="N38" s="60"/>
      <c r="O38" s="60"/>
      <c r="P38" s="60"/>
      <c r="Q38" s="60"/>
      <c r="R38" s="60"/>
      <c r="S38" s="60"/>
      <c r="T38" s="60"/>
      <c r="U38" s="60"/>
      <c r="V38" t="str">
        <f t="shared" si="0"/>
        <v>Over the Edge</v>
      </c>
    </row>
    <row r="39" spans="1:22" ht="13.5" thickBot="1">
      <c r="A39" s="87">
        <v>220</v>
      </c>
      <c r="B39" s="81">
        <v>220</v>
      </c>
      <c r="C39" s="82" t="s">
        <v>88</v>
      </c>
      <c r="D39" s="60">
        <f>MATCH($A39,'from RC Practice'!B$3:B$19,0)</f>
        <v>8</v>
      </c>
      <c r="E39" s="60">
        <f>MATCH($A39,'from RC Practice'!C$3:C$19,0)</f>
        <v>1</v>
      </c>
      <c r="F39" s="60"/>
      <c r="G39" s="60">
        <f>MATCH($A39,'from RC Practice'!E$3:E$19,0)</f>
        <v>1</v>
      </c>
      <c r="H39" s="60">
        <f>MATCH($A39,'from RC Practice'!F$3:F$19,0)</f>
        <v>5</v>
      </c>
      <c r="I39" s="60" t="s">
        <v>104</v>
      </c>
      <c r="J39" s="60"/>
      <c r="K39" s="60"/>
      <c r="L39" s="60"/>
      <c r="M39" s="60"/>
      <c r="N39" s="60"/>
      <c r="O39" s="60"/>
      <c r="P39" s="60"/>
      <c r="Q39" s="60"/>
      <c r="R39" s="60"/>
      <c r="S39" s="60"/>
      <c r="T39" s="60"/>
      <c r="U39" s="60"/>
      <c r="V39">
        <f t="shared" si="0"/>
        <v>220</v>
      </c>
    </row>
    <row r="40" spans="1:22" ht="13.5" thickBot="1">
      <c r="A40" s="108">
        <v>249</v>
      </c>
      <c r="B40" s="109" t="s">
        <v>1</v>
      </c>
      <c r="C40" s="110" t="s">
        <v>41</v>
      </c>
      <c r="D40" s="60">
        <f>MATCH($A40,'from RC Practice'!B$3:B$19,0)</f>
        <v>9</v>
      </c>
      <c r="E40" s="60" t="s">
        <v>105</v>
      </c>
      <c r="F40" s="60"/>
      <c r="G40" s="60">
        <f>MATCH($A40,'from RC Practice'!E$3:E$19,0)</f>
        <v>12</v>
      </c>
      <c r="H40" s="60">
        <f>MATCH($A40,'from RC Practice'!F$3:F$19,0)</f>
        <v>7</v>
      </c>
      <c r="I40" s="60">
        <f>MATCH($A40,'from RC Practice'!G$3:G$19,0)</f>
        <v>1</v>
      </c>
      <c r="J40" s="60"/>
      <c r="K40" s="60"/>
      <c r="L40" s="60"/>
      <c r="M40" s="60"/>
      <c r="N40" s="60"/>
      <c r="O40" s="60"/>
      <c r="P40" s="60"/>
      <c r="Q40" s="60"/>
      <c r="R40" s="60"/>
      <c r="S40" s="60"/>
      <c r="T40" s="60"/>
      <c r="U40" s="60"/>
      <c r="V40" t="str">
        <f t="shared" si="0"/>
        <v>Dolce</v>
      </c>
    </row>
    <row r="41" spans="1:22" ht="13.5" thickBot="1">
      <c r="A41" s="101">
        <v>265</v>
      </c>
      <c r="B41" s="102" t="s">
        <v>3</v>
      </c>
      <c r="C41" s="103" t="s">
        <v>100</v>
      </c>
      <c r="D41" s="60">
        <f>MATCH($A41,'from RC Practice'!B$3:B$19,0)</f>
        <v>5</v>
      </c>
      <c r="E41" s="60">
        <f>MATCH($A41,'from RC Practice'!C$3:C$19,0)</f>
        <v>5</v>
      </c>
      <c r="F41" s="60"/>
      <c r="G41" s="60">
        <f>MATCH($A41,'from RC Practice'!E$3:E$19,0)</f>
        <v>5</v>
      </c>
      <c r="H41" s="60">
        <f>MATCH($A41,'from RC Practice'!F$3:F$19,0)</f>
        <v>10</v>
      </c>
      <c r="I41" s="60">
        <f>MATCH($A41,'from RC Practice'!G$3:G$19,0)</f>
        <v>2</v>
      </c>
      <c r="J41" s="60"/>
      <c r="K41" s="60"/>
      <c r="L41" s="60"/>
      <c r="M41" s="60"/>
      <c r="N41" s="60"/>
      <c r="O41" s="60"/>
      <c r="P41" s="60"/>
      <c r="Q41" s="60"/>
      <c r="R41" s="60"/>
      <c r="S41" s="60"/>
      <c r="T41" s="60"/>
      <c r="U41" s="60"/>
      <c r="V41" t="str">
        <f t="shared" si="0"/>
        <v>Gostosa</v>
      </c>
    </row>
    <row r="42" spans="1:22" ht="13.5" thickBot="1">
      <c r="A42" s="87">
        <v>205</v>
      </c>
      <c r="B42" s="81" t="s">
        <v>140</v>
      </c>
      <c r="C42" s="82" t="s">
        <v>212</v>
      </c>
      <c r="D42" s="60">
        <f>MATCH($A42,'from RC Practice'!B$3:B$19,0)</f>
        <v>10</v>
      </c>
      <c r="E42" s="60" t="s">
        <v>103</v>
      </c>
      <c r="F42" s="60"/>
      <c r="G42" s="60" t="s">
        <v>104</v>
      </c>
      <c r="H42" s="60" t="s">
        <v>104</v>
      </c>
      <c r="I42" s="60" t="s">
        <v>104</v>
      </c>
      <c r="J42" s="60"/>
      <c r="K42" s="60"/>
      <c r="L42" s="60"/>
      <c r="M42" s="60"/>
      <c r="N42" s="60"/>
      <c r="O42" s="60"/>
      <c r="P42" s="60"/>
      <c r="Q42" s="60"/>
      <c r="R42" s="60"/>
      <c r="S42" s="60"/>
      <c r="T42" s="60"/>
      <c r="U42" s="60"/>
      <c r="V42" t="str">
        <f t="shared" si="0"/>
        <v>The Office</v>
      </c>
    </row>
    <row r="43" spans="1:22" ht="13.5" thickBot="1">
      <c r="A43" s="87">
        <v>281</v>
      </c>
      <c r="B43" s="81" t="s">
        <v>0</v>
      </c>
      <c r="C43" s="82" t="s">
        <v>40</v>
      </c>
      <c r="D43" s="60">
        <f>MATCH($A43,'from RC Practice'!B$3:B$19,0)</f>
        <v>14</v>
      </c>
      <c r="E43" s="60" t="s">
        <v>103</v>
      </c>
      <c r="F43" s="60"/>
      <c r="G43" s="60">
        <f>MATCH($A43,'from RC Practice'!E$3:E$19,0)</f>
        <v>8</v>
      </c>
      <c r="H43" s="60">
        <f>MATCH($A43,'from RC Practice'!F$3:F$19,0)</f>
        <v>8</v>
      </c>
      <c r="I43" s="60">
        <f>MATCH($A43,'from RC Practice'!G$3:G$19,0)</f>
        <v>9</v>
      </c>
      <c r="J43" s="60"/>
      <c r="K43" s="60"/>
      <c r="L43" s="60"/>
      <c r="M43" s="60"/>
      <c r="N43" s="60"/>
      <c r="O43" s="60"/>
      <c r="P43" s="60"/>
      <c r="Q43" s="60"/>
      <c r="R43" s="60"/>
      <c r="S43" s="60"/>
      <c r="T43" s="60"/>
      <c r="U43" s="60"/>
      <c r="V43" t="str">
        <f t="shared" si="0"/>
        <v>Eightball</v>
      </c>
    </row>
    <row r="44" spans="1:22" ht="13.5" thickBot="1">
      <c r="A44" s="87">
        <v>484</v>
      </c>
      <c r="B44" s="81" t="s">
        <v>14</v>
      </c>
      <c r="C44" s="82" t="s">
        <v>101</v>
      </c>
      <c r="D44" s="60" t="s">
        <v>104</v>
      </c>
      <c r="E44" s="60" t="s">
        <v>104</v>
      </c>
      <c r="F44" s="60"/>
      <c r="G44" s="60">
        <f>MATCH($A44,'from RC Practice'!E$3:E$19,0)</f>
        <v>11</v>
      </c>
      <c r="H44" s="60">
        <f>MATCH($A44,'from RC Practice'!F$3:F$19,0)</f>
        <v>9</v>
      </c>
      <c r="I44" s="60" t="s">
        <v>104</v>
      </c>
      <c r="J44" s="60"/>
      <c r="K44" s="60"/>
      <c r="L44" s="60"/>
      <c r="M44" s="60"/>
      <c r="N44" s="60"/>
      <c r="O44" s="60"/>
      <c r="P44" s="60"/>
      <c r="Q44" s="60"/>
      <c r="R44" s="60"/>
      <c r="S44" s="60"/>
      <c r="T44" s="60"/>
      <c r="U44" s="60"/>
      <c r="V44" t="str">
        <f t="shared" si="0"/>
        <v>Jolly Mon</v>
      </c>
    </row>
    <row r="45" spans="1:22" ht="13.5" thickBot="1">
      <c r="A45" s="87">
        <v>485</v>
      </c>
      <c r="B45" s="81" t="s">
        <v>13</v>
      </c>
      <c r="C45" s="82" t="s">
        <v>45</v>
      </c>
      <c r="D45" s="60">
        <f>MATCH($A45,'from RC Practice'!B$3:B$19,0)</f>
        <v>3</v>
      </c>
      <c r="E45" s="60">
        <f>MATCH($A45,'from RC Practice'!C$3:C$19,0)</f>
        <v>8</v>
      </c>
      <c r="F45" s="60"/>
      <c r="G45" s="60">
        <f>MATCH($A45,'from RC Practice'!E$3:E$19,0)</f>
        <v>9</v>
      </c>
      <c r="H45" s="60">
        <f>MATCH($A45,'from RC Practice'!F$3:F$19,0)</f>
        <v>1</v>
      </c>
      <c r="I45" s="60">
        <f>MATCH($A45,'from RC Practice'!G$3:G$19,0)</f>
        <v>7</v>
      </c>
      <c r="J45" s="60"/>
      <c r="K45" s="60"/>
      <c r="L45" s="60"/>
      <c r="M45" s="60"/>
      <c r="N45" s="60"/>
      <c r="O45" s="60"/>
      <c r="P45" s="60"/>
      <c r="Q45" s="60"/>
      <c r="R45" s="60"/>
      <c r="S45" s="60"/>
      <c r="T45" s="60"/>
      <c r="U45" s="60"/>
      <c r="V45" t="str">
        <f t="shared" si="0"/>
        <v>Argo III</v>
      </c>
    </row>
    <row r="46" spans="1:22" ht="13.5" thickBot="1">
      <c r="A46" s="88">
        <v>588</v>
      </c>
      <c r="B46" s="106" t="s">
        <v>31</v>
      </c>
      <c r="C46" s="107" t="s">
        <v>48</v>
      </c>
      <c r="D46" s="60">
        <f>MATCH($A46,'from RC Practice'!B$3:B$19,0)</f>
        <v>13</v>
      </c>
      <c r="E46" s="60">
        <f>MATCH($A46,'from RC Practice'!C$3:C$19,0)</f>
        <v>7</v>
      </c>
      <c r="F46" s="60"/>
      <c r="G46" s="60">
        <f>MATCH($A46,'from RC Practice'!E$3:E$19,0)</f>
        <v>4</v>
      </c>
      <c r="H46" s="60">
        <f>MATCH($A46,'from RC Practice'!F$3:F$19,0)</f>
        <v>2</v>
      </c>
      <c r="I46" s="60">
        <f>MATCH($A46,'from RC Practice'!G$3:G$19,0)</f>
        <v>4</v>
      </c>
      <c r="J46" s="60"/>
      <c r="K46" s="60"/>
      <c r="L46" s="60"/>
      <c r="M46" s="60"/>
      <c r="N46" s="60"/>
      <c r="O46" s="60"/>
      <c r="P46" s="60"/>
      <c r="Q46" s="60"/>
      <c r="R46" s="98"/>
      <c r="S46" s="60"/>
      <c r="T46" s="60"/>
      <c r="U46" s="99"/>
      <c r="V46" t="str">
        <f t="shared" si="0"/>
        <v>Gallant Fox</v>
      </c>
    </row>
    <row r="47" spans="1:22" ht="13.5" thickBot="1">
      <c r="A47" s="93">
        <v>676</v>
      </c>
      <c r="B47" s="94" t="s">
        <v>32</v>
      </c>
      <c r="C47" s="95" t="s">
        <v>49</v>
      </c>
      <c r="D47" s="60">
        <f>MATCH($A47,'from RC Practice'!B$3:B$19,0)</f>
        <v>11</v>
      </c>
      <c r="E47" s="60">
        <f>MATCH($A47,'from RC Practice'!C$3:C$19,0)</f>
        <v>4</v>
      </c>
      <c r="F47" s="60"/>
      <c r="G47" s="60">
        <f>MATCH($A47,'from RC Practice'!E$3:E$19,0)</f>
        <v>6</v>
      </c>
      <c r="H47" s="60">
        <f>MATCH($A47,'from RC Practice'!F$3:F$19,0)</f>
        <v>11</v>
      </c>
      <c r="I47" s="60">
        <f>MATCH($A47,'from RC Practice'!G$3:G$19,0)</f>
        <v>6</v>
      </c>
      <c r="J47" s="60"/>
      <c r="K47" s="60"/>
      <c r="L47" s="60"/>
      <c r="M47" s="60"/>
      <c r="N47" s="60"/>
      <c r="O47" s="64"/>
      <c r="P47" s="60"/>
      <c r="Q47" s="60"/>
      <c r="R47" s="68"/>
      <c r="S47" s="60"/>
      <c r="T47" s="60"/>
      <c r="U47" s="64"/>
      <c r="V47" t="str">
        <f t="shared" si="0"/>
        <v>Paradox</v>
      </c>
    </row>
    <row r="48" spans="1:22" ht="13.5" thickBot="1">
      <c r="A48" s="87">
        <v>679</v>
      </c>
      <c r="B48" s="81" t="s">
        <v>26</v>
      </c>
      <c r="C48" s="82" t="s">
        <v>47</v>
      </c>
      <c r="D48" s="60">
        <f>MATCH($A48,'from RC Practice'!B$3:B$19,0)</f>
        <v>7</v>
      </c>
      <c r="E48" s="60">
        <f>MATCH($A48,'from RC Practice'!C$3:C$19,0)</f>
        <v>2</v>
      </c>
      <c r="F48" s="60"/>
      <c r="G48" s="60">
        <f>MATCH($A48,'from RC Practice'!E$3:E$19,0)</f>
        <v>10</v>
      </c>
      <c r="H48" s="60">
        <f>MATCH($A48,'from RC Practice'!F$3:F$19,0)</f>
        <v>12</v>
      </c>
      <c r="I48" s="60">
        <f>MATCH($A48,'from RC Practice'!G$3:G$19,0)</f>
        <v>10</v>
      </c>
      <c r="J48" s="59"/>
      <c r="K48" s="44"/>
      <c r="L48" s="68"/>
      <c r="M48" s="63"/>
      <c r="N48" s="44"/>
      <c r="O48" s="64"/>
      <c r="P48" s="60"/>
      <c r="Q48" s="60"/>
      <c r="R48" s="68"/>
      <c r="S48" s="63"/>
      <c r="T48" s="44"/>
      <c r="U48" s="64"/>
      <c r="V48" t="str">
        <f t="shared" si="0"/>
        <v>Misty-two-six</v>
      </c>
    </row>
    <row r="49" spans="1:23" ht="13.5" thickBot="1">
      <c r="A49" s="87"/>
      <c r="B49" s="79"/>
      <c r="C49" s="80"/>
      <c r="D49" s="63"/>
      <c r="E49" s="44"/>
      <c r="F49" s="68"/>
      <c r="G49" s="63"/>
      <c r="H49" s="44"/>
      <c r="I49" s="64"/>
      <c r="J49" s="59"/>
      <c r="K49" s="44"/>
      <c r="L49" s="68"/>
      <c r="M49" s="63"/>
      <c r="N49" s="44"/>
      <c r="O49" s="64"/>
      <c r="P49" s="60"/>
      <c r="Q49" s="60"/>
      <c r="R49" s="68"/>
      <c r="S49" s="63"/>
      <c r="T49" s="44"/>
      <c r="U49" s="64"/>
      <c r="V49">
        <f t="shared" si="0"/>
      </c>
      <c r="W49">
        <f>IF(B49=0,"",B49)</f>
      </c>
    </row>
    <row r="50" spans="1:21" ht="13.5" thickBot="1">
      <c r="A50" s="108"/>
      <c r="B50" s="116"/>
      <c r="C50" s="117"/>
      <c r="D50" s="111"/>
      <c r="E50" s="112"/>
      <c r="F50" s="113"/>
      <c r="G50" s="111"/>
      <c r="H50" s="112"/>
      <c r="I50" s="114"/>
      <c r="J50" s="115"/>
      <c r="K50" s="112"/>
      <c r="L50" s="113"/>
      <c r="M50" s="111"/>
      <c r="N50" s="112"/>
      <c r="O50" s="114"/>
      <c r="P50" s="60"/>
      <c r="Q50" s="60"/>
      <c r="R50" s="113"/>
      <c r="S50" s="111"/>
      <c r="T50" s="112"/>
      <c r="U50" s="114"/>
    </row>
    <row r="51" spans="1:21" ht="13.5" thickBot="1">
      <c r="A51" s="101"/>
      <c r="B51" s="118"/>
      <c r="C51" s="119"/>
      <c r="D51" s="60"/>
      <c r="E51" s="61"/>
      <c r="F51" s="104"/>
      <c r="G51" s="60"/>
      <c r="H51" s="61"/>
      <c r="I51" s="62"/>
      <c r="J51" s="105"/>
      <c r="K51" s="61"/>
      <c r="L51" s="104"/>
      <c r="M51" s="60"/>
      <c r="N51" s="61"/>
      <c r="O51" s="62"/>
      <c r="P51" s="60"/>
      <c r="Q51" s="60"/>
      <c r="R51" s="104"/>
      <c r="S51" s="60"/>
      <c r="T51" s="61"/>
      <c r="U51" s="62"/>
    </row>
    <row r="52" spans="1:29" ht="13.5" thickBot="1">
      <c r="A52" s="87"/>
      <c r="B52" s="79"/>
      <c r="C52" s="80"/>
      <c r="D52" s="63"/>
      <c r="E52" s="44"/>
      <c r="F52" s="68"/>
      <c r="G52" s="63"/>
      <c r="H52" s="44"/>
      <c r="I52" s="64"/>
      <c r="J52" s="59"/>
      <c r="K52" s="44"/>
      <c r="L52" s="68"/>
      <c r="M52" s="63"/>
      <c r="N52" s="44"/>
      <c r="O52" s="64"/>
      <c r="P52" s="60"/>
      <c r="Q52" s="60"/>
      <c r="R52" s="68"/>
      <c r="S52" s="63"/>
      <c r="T52" s="44"/>
      <c r="U52" s="64"/>
      <c r="AB52" t="s">
        <v>79</v>
      </c>
      <c r="AC52" s="39">
        <f>MATCH(C25,$D58:$U58,0)</f>
        <v>6</v>
      </c>
    </row>
    <row r="53" spans="1:30" ht="13.5" thickBot="1">
      <c r="A53" s="87"/>
      <c r="B53" s="79"/>
      <c r="C53" s="80"/>
      <c r="D53" s="63"/>
      <c r="E53" s="44"/>
      <c r="F53" s="68"/>
      <c r="G53" s="63"/>
      <c r="H53" s="44"/>
      <c r="I53" s="64"/>
      <c r="J53" s="59"/>
      <c r="K53" s="44"/>
      <c r="L53" s="68"/>
      <c r="M53" s="63"/>
      <c r="N53" s="44"/>
      <c r="O53" s="64"/>
      <c r="P53" s="60"/>
      <c r="Q53" s="60"/>
      <c r="R53" s="68"/>
      <c r="S53" s="63"/>
      <c r="T53" s="44"/>
      <c r="U53" s="64"/>
      <c r="AB53" t="s">
        <v>80</v>
      </c>
      <c r="AC53" s="39">
        <f>MATCH(Races_Sailed-1,$D58:$U58,0)</f>
        <v>6</v>
      </c>
      <c r="AD53" s="39"/>
    </row>
    <row r="54" spans="1:29" ht="13.5" thickBot="1">
      <c r="A54" s="87"/>
      <c r="B54" s="79"/>
      <c r="C54" s="80"/>
      <c r="D54" s="63"/>
      <c r="E54" s="44"/>
      <c r="F54" s="68"/>
      <c r="G54" s="63"/>
      <c r="H54" s="44"/>
      <c r="I54" s="64"/>
      <c r="J54" s="59"/>
      <c r="K54" s="44"/>
      <c r="L54" s="68"/>
      <c r="M54" s="63"/>
      <c r="N54" s="44"/>
      <c r="O54" s="64"/>
      <c r="P54" s="60"/>
      <c r="Q54" s="60"/>
      <c r="R54" s="68"/>
      <c r="S54" s="63"/>
      <c r="T54" s="44"/>
      <c r="U54" s="64"/>
      <c r="AB54" t="s">
        <v>81</v>
      </c>
      <c r="AC54" s="58">
        <f>COUNT($W$61:$W$85)</f>
        <v>18</v>
      </c>
    </row>
    <row r="55" spans="1:23" ht="13.5" thickBot="1">
      <c r="A55" s="88"/>
      <c r="B55" s="89"/>
      <c r="C55" s="90"/>
      <c r="D55" s="65"/>
      <c r="E55" s="66"/>
      <c r="F55" s="75"/>
      <c r="G55" s="65"/>
      <c r="H55" s="66"/>
      <c r="I55" s="67"/>
      <c r="J55" s="76"/>
      <c r="K55" s="66"/>
      <c r="L55" s="75"/>
      <c r="M55" s="65"/>
      <c r="N55" s="66"/>
      <c r="O55" s="67"/>
      <c r="P55" s="60"/>
      <c r="Q55" s="60"/>
      <c r="R55" s="75"/>
      <c r="S55" s="65"/>
      <c r="T55" s="66"/>
      <c r="U55" s="67"/>
      <c r="V55">
        <f>IF(B55=0,"",B55)</f>
      </c>
      <c r="W55">
        <f>IF(B55=0,"",B55)</f>
      </c>
    </row>
    <row r="56" spans="2:23" ht="12.75">
      <c r="B56" s="8" t="s">
        <v>29</v>
      </c>
      <c r="S56" s="1"/>
      <c r="T56" s="1"/>
      <c r="U56" s="1"/>
      <c r="V56" s="1"/>
      <c r="W56" s="2"/>
    </row>
    <row r="57" spans="3:49" ht="12.75">
      <c r="C57" s="8" t="s">
        <v>82</v>
      </c>
      <c r="D57" s="5">
        <f aca="true" t="shared" si="1" ref="D57:U57">COUNTA(D31:D55)-COUNTIF(D31:D55,"dnc")</f>
        <v>14</v>
      </c>
      <c r="E57" s="5">
        <f>COUNTA(E31:E55)-COUNTIF(E31:E55,"dnc")</f>
        <v>14</v>
      </c>
      <c r="F57" s="5">
        <f>COUNTA(F31:F55)-COUNTIF(F31:F55,"dnc")</f>
        <v>0</v>
      </c>
      <c r="G57" s="5">
        <f t="shared" si="1"/>
        <v>13</v>
      </c>
      <c r="H57" s="5">
        <f t="shared" si="1"/>
        <v>13</v>
      </c>
      <c r="I57" s="5">
        <f t="shared" si="1"/>
        <v>11</v>
      </c>
      <c r="J57" s="5">
        <f t="shared" si="1"/>
        <v>0</v>
      </c>
      <c r="K57" s="5">
        <f t="shared" si="1"/>
        <v>0</v>
      </c>
      <c r="L57" s="5">
        <f t="shared" si="1"/>
        <v>0</v>
      </c>
      <c r="M57" s="5">
        <f t="shared" si="1"/>
        <v>0</v>
      </c>
      <c r="N57" s="5">
        <f t="shared" si="1"/>
        <v>0</v>
      </c>
      <c r="O57" s="5">
        <f t="shared" si="1"/>
        <v>0</v>
      </c>
      <c r="P57" s="5">
        <f t="shared" si="1"/>
        <v>0</v>
      </c>
      <c r="Q57" s="5">
        <f t="shared" si="1"/>
        <v>0</v>
      </c>
      <c r="R57" s="5">
        <f t="shared" si="1"/>
        <v>0</v>
      </c>
      <c r="S57" s="5">
        <f t="shared" si="1"/>
        <v>0</v>
      </c>
      <c r="T57" s="5">
        <f t="shared" si="1"/>
        <v>0</v>
      </c>
      <c r="U57" s="5">
        <f t="shared" si="1"/>
        <v>0</v>
      </c>
      <c r="V57" s="1"/>
      <c r="W57" s="1"/>
      <c r="X57" s="1"/>
      <c r="Y57" s="1"/>
      <c r="Z57" s="1"/>
      <c r="AA57" s="1"/>
      <c r="AD57" s="29"/>
      <c r="AE57" s="32" t="s">
        <v>64</v>
      </c>
      <c r="AF57" s="33"/>
      <c r="AG57" s="33"/>
      <c r="AH57" s="33"/>
      <c r="AI57" s="33"/>
      <c r="AJ57" s="33"/>
      <c r="AK57" s="33"/>
      <c r="AL57" s="33"/>
      <c r="AM57" s="33"/>
      <c r="AN57" s="33"/>
      <c r="AO57" s="33"/>
      <c r="AP57" s="34"/>
      <c r="AQ57" s="29" t="s">
        <v>63</v>
      </c>
      <c r="AR57" s="29" t="s">
        <v>72</v>
      </c>
      <c r="AS57" s="29" t="s">
        <v>72</v>
      </c>
      <c r="AT57" s="29" t="s">
        <v>69</v>
      </c>
      <c r="AU57" s="29" t="s">
        <v>71</v>
      </c>
      <c r="AV57" s="29" t="s">
        <v>74</v>
      </c>
      <c r="AW57" s="42" t="s">
        <v>73</v>
      </c>
    </row>
    <row r="58" spans="2:49" ht="12.75">
      <c r="B58" s="38"/>
      <c r="C58" s="38" t="s">
        <v>68</v>
      </c>
      <c r="D58" s="58">
        <f>IF(D57&gt;3,1,"")</f>
        <v>1</v>
      </c>
      <c r="E58" s="58">
        <f>IF(E57&gt;3,COUNT($D58:D58)+1,"")</f>
        <v>2</v>
      </c>
      <c r="F58" s="58">
        <f>IF(F57&gt;3,COUNT($D58:E58)+1,"")</f>
      </c>
      <c r="G58" s="58">
        <f>IF(G57&gt;3,COUNT($D58:F58)+1,"")</f>
        <v>3</v>
      </c>
      <c r="H58" s="58">
        <f>IF(H57&gt;3,COUNT($D58:G58)+1,"")</f>
        <v>4</v>
      </c>
      <c r="I58" s="58">
        <f>IF(I57&gt;3,COUNT($D58:H58)+1,"")</f>
        <v>5</v>
      </c>
      <c r="J58" s="58">
        <f>IF(J57&gt;3,COUNT($D58:I58)+1,"")</f>
      </c>
      <c r="K58" s="58">
        <f>IF(K57&gt;3,COUNT($D58:J58)+1,"")</f>
      </c>
      <c r="L58" s="58">
        <f>IF(L57&gt;3,COUNT($D58:K58)+1,"")</f>
      </c>
      <c r="M58" s="58">
        <f>IF(M57&gt;3,COUNT($D58:L58)+1,"")</f>
      </c>
      <c r="N58" s="58">
        <f>IF(N57&gt;3,COUNT($D58:M58)+1,"")</f>
      </c>
      <c r="O58" s="58">
        <f>IF(O57&gt;3,COUNT($D58:N58)+1,"")</f>
      </c>
      <c r="P58" s="58">
        <f>IF(P57&gt;3,COUNT($D58:O58)+1,"")</f>
      </c>
      <c r="Q58" s="58">
        <f>IF(Q57&gt;3,COUNT($D58:P58)+1,"")</f>
      </c>
      <c r="R58" s="58">
        <f>IF(R57&gt;3,COUNT($D58:Q58)+1,"")</f>
      </c>
      <c r="S58" s="58">
        <f>IF(S57&gt;3,COUNT($D58:R58)+1,"")</f>
      </c>
      <c r="T58" s="58">
        <f>IF(T57&gt;3,COUNT($D58:S58)+1,"")</f>
      </c>
      <c r="U58" s="58">
        <f>IF(U57&gt;3,COUNT($D58:T58)+1,"")</f>
      </c>
      <c r="V58" s="1"/>
      <c r="W58" s="1"/>
      <c r="X58" s="1"/>
      <c r="Y58" s="1"/>
      <c r="Z58" s="1"/>
      <c r="AA58" s="1"/>
      <c r="AD58" s="30"/>
      <c r="AE58" s="18"/>
      <c r="AF58" s="19"/>
      <c r="AG58" s="19"/>
      <c r="AH58" s="19"/>
      <c r="AI58" s="19"/>
      <c r="AJ58" s="19"/>
      <c r="AK58" s="19"/>
      <c r="AL58" s="19"/>
      <c r="AM58" s="19"/>
      <c r="AN58" s="19"/>
      <c r="AO58" s="19"/>
      <c r="AP58" s="19"/>
      <c r="AQ58" s="30"/>
      <c r="AR58" s="30"/>
      <c r="AS58" s="30"/>
      <c r="AT58" s="30"/>
      <c r="AU58" s="30"/>
      <c r="AV58" s="30"/>
      <c r="AW58" s="41"/>
    </row>
    <row r="59" spans="2:49" ht="24.75" customHeight="1">
      <c r="B59" s="121" t="s">
        <v>85</v>
      </c>
      <c r="C59" s="4"/>
      <c r="D59" s="3"/>
      <c r="E59" s="3"/>
      <c r="F59" s="3"/>
      <c r="G59" s="3"/>
      <c r="H59" s="3"/>
      <c r="I59" s="3"/>
      <c r="J59" s="3"/>
      <c r="K59" s="3"/>
      <c r="L59" s="3"/>
      <c r="M59" s="3"/>
      <c r="N59" s="3"/>
      <c r="O59" s="3"/>
      <c r="P59" s="6"/>
      <c r="Q59" s="6"/>
      <c r="R59" s="6"/>
      <c r="S59" s="6"/>
      <c r="T59" s="6"/>
      <c r="U59" s="6"/>
      <c r="V59" s="1"/>
      <c r="W59" s="1" t="s">
        <v>60</v>
      </c>
      <c r="X59" s="1" t="s">
        <v>6</v>
      </c>
      <c r="Y59" s="1" t="s">
        <v>9</v>
      </c>
      <c r="Z59" s="1" t="s">
        <v>7</v>
      </c>
      <c r="AA59" s="1"/>
      <c r="AD59" s="30" t="s">
        <v>83</v>
      </c>
      <c r="AE59" s="18" t="s">
        <v>61</v>
      </c>
      <c r="AF59" s="19"/>
      <c r="AG59" s="19"/>
      <c r="AH59" s="19"/>
      <c r="AI59" s="19"/>
      <c r="AJ59" s="20"/>
      <c r="AK59" s="18" t="s">
        <v>62</v>
      </c>
      <c r="AL59" s="19"/>
      <c r="AM59" s="19"/>
      <c r="AN59" s="19"/>
      <c r="AO59" s="19"/>
      <c r="AP59" s="19"/>
      <c r="AQ59" s="30" t="s">
        <v>50</v>
      </c>
      <c r="AR59" s="30" t="s">
        <v>65</v>
      </c>
      <c r="AS59" s="30" t="s">
        <v>65</v>
      </c>
      <c r="AT59" s="30" t="s">
        <v>70</v>
      </c>
      <c r="AU59" s="30" t="s">
        <v>69</v>
      </c>
      <c r="AV59" s="30" t="s">
        <v>75</v>
      </c>
      <c r="AW59" s="41" t="s">
        <v>65</v>
      </c>
    </row>
    <row r="60" spans="1:49" s="15" customFormat="1" ht="12.75">
      <c r="A60" s="17" t="s">
        <v>77</v>
      </c>
      <c r="B60" s="15" t="s">
        <v>76</v>
      </c>
      <c r="C60" s="15" t="s">
        <v>78</v>
      </c>
      <c r="D60" s="16">
        <f aca="true" t="shared" si="2" ref="D60:U60">D30</f>
        <v>38953</v>
      </c>
      <c r="E60" s="16">
        <f t="shared" si="2"/>
        <v>38953</v>
      </c>
      <c r="F60" s="16">
        <f t="shared" si="2"/>
        <v>38953</v>
      </c>
      <c r="G60" s="16">
        <f t="shared" si="2"/>
        <v>38960</v>
      </c>
      <c r="H60" s="16">
        <f t="shared" si="2"/>
        <v>38960</v>
      </c>
      <c r="I60" s="16">
        <f t="shared" si="2"/>
        <v>38960</v>
      </c>
      <c r="J60" s="16">
        <f t="shared" si="2"/>
        <v>38967</v>
      </c>
      <c r="K60" s="16">
        <f t="shared" si="2"/>
        <v>38967</v>
      </c>
      <c r="L60" s="16">
        <f t="shared" si="2"/>
        <v>38967</v>
      </c>
      <c r="M60" s="16">
        <f t="shared" si="2"/>
        <v>38974</v>
      </c>
      <c r="N60" s="16">
        <f t="shared" si="2"/>
        <v>38974</v>
      </c>
      <c r="O60" s="16">
        <f t="shared" si="2"/>
        <v>38974</v>
      </c>
      <c r="P60" s="16">
        <f t="shared" si="2"/>
        <v>38981</v>
      </c>
      <c r="Q60" s="16">
        <f t="shared" si="2"/>
        <v>38981</v>
      </c>
      <c r="R60" s="16">
        <f t="shared" si="2"/>
        <v>38981</v>
      </c>
      <c r="S60" s="16">
        <f t="shared" si="2"/>
        <v>38988</v>
      </c>
      <c r="T60" s="16">
        <f t="shared" si="2"/>
        <v>38988</v>
      </c>
      <c r="U60" s="16">
        <f t="shared" si="2"/>
        <v>38988</v>
      </c>
      <c r="V60" s="17" t="s">
        <v>8</v>
      </c>
      <c r="W60" s="17" t="s">
        <v>5</v>
      </c>
      <c r="X60" s="17" t="s">
        <v>51</v>
      </c>
      <c r="Y60" s="17" t="s">
        <v>10</v>
      </c>
      <c r="Z60" s="17" t="s">
        <v>8</v>
      </c>
      <c r="AA60" s="17" t="s">
        <v>17</v>
      </c>
      <c r="AB60" s="15" t="s">
        <v>76</v>
      </c>
      <c r="AD60" s="31" t="s">
        <v>84</v>
      </c>
      <c r="AE60" s="21" t="s">
        <v>52</v>
      </c>
      <c r="AF60" s="15" t="s">
        <v>53</v>
      </c>
      <c r="AG60" s="15" t="s">
        <v>54</v>
      </c>
      <c r="AH60" s="15" t="s">
        <v>55</v>
      </c>
      <c r="AI60" s="15" t="s">
        <v>56</v>
      </c>
      <c r="AJ60" s="22" t="s">
        <v>57</v>
      </c>
      <c r="AK60" s="21" t="s">
        <v>52</v>
      </c>
      <c r="AL60" s="15" t="s">
        <v>53</v>
      </c>
      <c r="AM60" s="15" t="s">
        <v>54</v>
      </c>
      <c r="AN60" s="15" t="s">
        <v>55</v>
      </c>
      <c r="AO60" s="15" t="s">
        <v>56</v>
      </c>
      <c r="AP60" s="15" t="s">
        <v>57</v>
      </c>
      <c r="AQ60" s="31" t="s">
        <v>58</v>
      </c>
      <c r="AR60" s="31" t="s">
        <v>66</v>
      </c>
      <c r="AS60" s="31" t="s">
        <v>67</v>
      </c>
      <c r="AT60" s="31" t="s">
        <v>5</v>
      </c>
      <c r="AU60" s="31" t="s">
        <v>5</v>
      </c>
      <c r="AV60" s="31" t="s">
        <v>71</v>
      </c>
      <c r="AW60" s="31" t="s">
        <v>67</v>
      </c>
    </row>
    <row r="61" spans="1:49" ht="12.75">
      <c r="A61" s="49">
        <f aca="true" t="shared" si="3" ref="A61:A84">IF($A31=0,"",$A31)</f>
        <v>16</v>
      </c>
      <c r="B61" s="50" t="str">
        <f aca="true" t="shared" si="4" ref="B61:B78">IF($B31=0,"",$B31)</f>
        <v>Shamrock IV</v>
      </c>
      <c r="C61" s="50" t="str">
        <f aca="true" t="shared" si="5" ref="C61:C78">IF($C31=0,"",$C31)</f>
        <v>Mullen</v>
      </c>
      <c r="D61" s="47">
        <f aca="true" t="shared" si="6" ref="D61:F76">IF(OR(D31="dnf",D31="dsq",D31="ocs",D31="raf"),D$57+1,IF(D31="dnc",IF($AQ61=1,"bye",D$57+1),D31))</f>
        <v>2</v>
      </c>
      <c r="E61" s="47">
        <f t="shared" si="6"/>
        <v>3</v>
      </c>
      <c r="F61" s="47">
        <f t="shared" si="6"/>
        <v>0</v>
      </c>
      <c r="G61" s="47">
        <f aca="true" t="shared" si="7" ref="G61:I76">IF(OR(G31="dnf",G31="dsq",G31="ocs",G31="raf"),G$57+1,IF(G31="dnc",IF($AQ61=2,"bye",G$57+1),G31))</f>
        <v>3</v>
      </c>
      <c r="H61" s="47">
        <f t="shared" si="7"/>
        <v>6</v>
      </c>
      <c r="I61" s="47">
        <f t="shared" si="7"/>
        <v>3</v>
      </c>
      <c r="J61" s="47">
        <f aca="true" t="shared" si="8" ref="J61:L76">IF(OR(J31="dnf",J31="dsq",J31="ocs",J31="raf"),J$57+1,IF(J31="dnc",IF($AQ61=3,"bye",J$57+1),J31))</f>
        <v>0</v>
      </c>
      <c r="K61" s="47">
        <f t="shared" si="8"/>
        <v>0</v>
      </c>
      <c r="L61" s="47">
        <f t="shared" si="8"/>
        <v>0</v>
      </c>
      <c r="M61" s="47">
        <f aca="true" t="shared" si="9" ref="M61:O76">IF(OR(M31="dnf",M31="dsq",M31="ocs",M31="raf"),M$57+1,IF(M31="dnc",IF($AQ61=4,"bye",M$57+1),M31))</f>
        <v>0</v>
      </c>
      <c r="N61" s="47">
        <f t="shared" si="9"/>
        <v>0</v>
      </c>
      <c r="O61" s="47">
        <f t="shared" si="9"/>
        <v>0</v>
      </c>
      <c r="P61" s="47">
        <f aca="true" t="shared" si="10" ref="P61:R76">IF(OR(P31="dnf",P31="dsq",P31="ocs",P31="raf"),P$57+1,IF(P31="dnc",IF($AQ61=5,"bye",P$57+1),P31))</f>
        <v>0</v>
      </c>
      <c r="Q61" s="47">
        <f t="shared" si="10"/>
        <v>0</v>
      </c>
      <c r="R61" s="47">
        <f t="shared" si="10"/>
        <v>0</v>
      </c>
      <c r="S61" s="47">
        <f aca="true" t="shared" si="11" ref="S61:U76">IF(OR(S31="dnf",S31="dsq",S31="ocs",S31="raf"),S$57+1,IF(S31="dnc",IF($AQ61=6,"bye",S$57+1),S31))</f>
        <v>0</v>
      </c>
      <c r="T61" s="47">
        <f t="shared" si="11"/>
        <v>0</v>
      </c>
      <c r="U61" s="47">
        <f t="shared" si="11"/>
        <v>0</v>
      </c>
      <c r="V61" s="47">
        <f aca="true" t="shared" si="12" ref="V61:V77">IF(AQ61&gt;0,INDEX(AK61:AP61,AQ61),0)</f>
        <v>0</v>
      </c>
      <c r="W61" s="47">
        <f aca="true" t="shared" si="13" ref="W61:W85">IF(SUM(D61:U61)&gt;0,SUM(D61:U61),"")</f>
        <v>17</v>
      </c>
      <c r="X61" s="47">
        <f aca="true" t="shared" si="14" ref="X61:X85">IF(Throwouts&gt;0,LARGE((D61:U61),1),0)+IF(Throwouts&gt;1,LARGE((D61:U61),2),0)+IF(Throwouts&gt;2,LARGE((D61:U61),2),0)+IF(Throwouts&gt;3,LARGE((D61:U61),3),0)</f>
        <v>0</v>
      </c>
      <c r="Y61" s="47">
        <f aca="true" t="shared" si="15" ref="Y61:Y85">IF(W61="",0,W61-X61)</f>
        <v>17</v>
      </c>
      <c r="Z61" s="48">
        <f aca="true" t="shared" si="16" ref="Z61:Z85">IF(W61="",0,Y61*(Races_Sailed-Throwouts)/(Races_Sailed-Throwouts-V61)+(AS61*0.001)+(AW61*0.00001))</f>
        <v>17.004939999999998</v>
      </c>
      <c r="AA61" s="49">
        <f>IF(RANK(Z61,Z$61:Z$85,1)=1,"",RANK(Z61,Z$61:Z$85,1)-25+$AC$54)</f>
        <v>1</v>
      </c>
      <c r="AB61" s="50" t="str">
        <f aca="true" t="shared" si="17" ref="AB61:AB78">IF($B31=0,"",$B31)</f>
        <v>Shamrock IV</v>
      </c>
      <c r="AC61" s="85"/>
      <c r="AD61" s="37">
        <f aca="true" t="shared" si="18" ref="AD61:AD85">IF(AA92="",0,MATCH(AA92,AA$61:AA$85,0))</f>
        <v>1</v>
      </c>
      <c r="AE61" s="23">
        <f aca="true" t="shared" si="19" ref="AE61:AE85">IF($D31="dnc",$D$57+1,0)+IF($E31="dnc",$E$57+1,0)+IF($F31="dnc",$F$57+1,0)</f>
        <v>0</v>
      </c>
      <c r="AF61" s="24">
        <f aca="true" t="shared" si="20" ref="AF61:AF85">IF($G31="dnc",$G$57+1,0)+IF($H31="dnc",$H$57+1,0)+IF($I31="dnc",$I$57+1,0)</f>
        <v>0</v>
      </c>
      <c r="AG61" s="24">
        <f aca="true" t="shared" si="21" ref="AG61:AG85">IF($J31="dnc",$J$57+1,0)+IF($K31="dnc",$K$57+1,0)+IF($L31="dnc",$L$57+1,0)</f>
        <v>0</v>
      </c>
      <c r="AH61" s="24">
        <f aca="true" t="shared" si="22" ref="AH61:AH85">IF($M31="dnc",$M$57+1,0)+IF($N31="dnc",$N$57+1,0)+IF($O31="dnc",$O$57+1,0)</f>
        <v>0</v>
      </c>
      <c r="AI61" s="24">
        <f aca="true" t="shared" si="23" ref="AI61:AI85">IF($P31="dnc",$P$57+1,0)+IF($Q31="dnc",$Q$57+1,0)+IF($R31="dnc",$R$57+1,0)</f>
        <v>0</v>
      </c>
      <c r="AJ61" s="25">
        <f aca="true" t="shared" si="24" ref="AJ61:AJ85">IF($S31="dnc",$S$57+1,0)+IF($T31="dnc",$T$57+1,0)+IF($U31="dnc",$U$57+1,0)</f>
        <v>0</v>
      </c>
      <c r="AK61" s="23">
        <f aca="true" t="shared" si="25" ref="AK61:AK85">COUNTIF(D31:F31,"dnc")</f>
        <v>0</v>
      </c>
      <c r="AL61" s="24">
        <f aca="true" t="shared" si="26" ref="AL61:AL85">COUNTIF(G31:I31,"dnc")</f>
        <v>0</v>
      </c>
      <c r="AM61" s="24">
        <f aca="true" t="shared" si="27" ref="AM61:AM85">COUNTIF(J31:L31,"dnc")</f>
        <v>0</v>
      </c>
      <c r="AN61" s="24">
        <f aca="true" t="shared" si="28" ref="AN61:AN85">COUNTIF(M31:O31,"dnc")</f>
        <v>0</v>
      </c>
      <c r="AO61" s="24">
        <f aca="true" t="shared" si="29" ref="AO61:AO85">COUNTIF(P31:R31,"dnc")</f>
        <v>0</v>
      </c>
      <c r="AP61" s="24">
        <f aca="true" t="shared" si="30" ref="AP61:AP85">COUNTIF(S31:U31,"dnc")</f>
        <v>0</v>
      </c>
      <c r="AQ61" s="35"/>
      <c r="AR61" s="40">
        <f aca="true" t="shared" si="31" ref="AR61:AR85">IF(W61&gt;0,((((((((((((((((COUNTIF(D61:U61,1))*10+COUNTIF(D61:U61,2))*10+COUNTIF(D61:U61,3))*10+COUNTIF(D61:U61,4))*10+COUNTIF(D61:U61,5))*10+COUNTIF(D61:U61,6))*10+COUNTIF(D61:U61,7))*10+COUNTIF(D61:U61,8))*10+COUNTIF(D61:U61,9))*10+COUNTIF(D61:U61,10))*10+COUNTIF(D61:U61,11))*10+COUNTIF(D61:U61,12))*10+COUNTIF(D61:U61,13))*10+COUNTIF(D61:U61,14))*10+COUNTIF(D61:U61,15))*10+COUNTIF(D61:U61,16))*10+COUNTIF(D61:U61,17),0)</f>
        <v>1300100000000000</v>
      </c>
      <c r="AS61" s="37">
        <f aca="true" t="shared" si="32" ref="AS61:AS85">IF($Y61=0,0,(RANK($AR61,$AR$61:$AR$85,0)))</f>
        <v>5</v>
      </c>
      <c r="AT61" s="45">
        <f aca="true" t="shared" si="33" ref="AT61:AT85">IF(INDEX($D61:$U61,LastRaceIndex)="bye",$Y61/(Races_Sailed-Throwouts),INDEX($D61:$U61,LastRaceIndex))</f>
        <v>0</v>
      </c>
      <c r="AU61" s="45">
        <f aca="true" t="shared" si="34" ref="AU61:AU85">IF(INDEX($D61:$U61,NextLastIndex)="bye",$Y61/(Races_Sailed-Throwouts),INDEX($D61:$U61,NextLastIndex))</f>
        <v>0</v>
      </c>
      <c r="AV61" s="46">
        <f aca="true" t="shared" si="35" ref="AV61:AV85">AT61*100+AU61</f>
        <v>0</v>
      </c>
      <c r="AW61" s="37">
        <f>IF($Y61="",0,(RANK($AV61,$AV$61:$AV$85,1))-25+C$21)</f>
        <v>-6</v>
      </c>
    </row>
    <row r="62" spans="1:49" ht="12.75">
      <c r="A62" s="49">
        <f t="shared" si="3"/>
        <v>52</v>
      </c>
      <c r="B62" s="50" t="str">
        <f t="shared" si="4"/>
        <v>Pinocchio</v>
      </c>
      <c r="C62" s="50" t="str">
        <f t="shared" si="5"/>
        <v>Knowles</v>
      </c>
      <c r="D62" s="47">
        <f t="shared" si="6"/>
        <v>1</v>
      </c>
      <c r="E62" s="47">
        <f t="shared" si="6"/>
        <v>9</v>
      </c>
      <c r="F62" s="47">
        <f t="shared" si="6"/>
        <v>0</v>
      </c>
      <c r="G62" s="47">
        <f t="shared" si="7"/>
        <v>14</v>
      </c>
      <c r="H62" s="47">
        <f t="shared" si="7"/>
        <v>14</v>
      </c>
      <c r="I62" s="47">
        <f t="shared" si="7"/>
        <v>12</v>
      </c>
      <c r="J62" s="47">
        <f t="shared" si="8"/>
        <v>0</v>
      </c>
      <c r="K62" s="47">
        <f t="shared" si="8"/>
        <v>0</v>
      </c>
      <c r="L62" s="47">
        <f t="shared" si="8"/>
        <v>0</v>
      </c>
      <c r="M62" s="47">
        <f t="shared" si="9"/>
        <v>0</v>
      </c>
      <c r="N62" s="47">
        <f t="shared" si="9"/>
        <v>0</v>
      </c>
      <c r="O62" s="47">
        <f t="shared" si="9"/>
        <v>0</v>
      </c>
      <c r="P62" s="47">
        <f t="shared" si="10"/>
        <v>0</v>
      </c>
      <c r="Q62" s="47">
        <f t="shared" si="10"/>
        <v>0</v>
      </c>
      <c r="R62" s="47">
        <f t="shared" si="10"/>
        <v>0</v>
      </c>
      <c r="S62" s="47">
        <f t="shared" si="11"/>
        <v>0</v>
      </c>
      <c r="T62" s="47">
        <f t="shared" si="11"/>
        <v>0</v>
      </c>
      <c r="U62" s="47">
        <f t="shared" si="11"/>
        <v>0</v>
      </c>
      <c r="V62" s="47">
        <v>0</v>
      </c>
      <c r="W62" s="47">
        <f t="shared" si="13"/>
        <v>50</v>
      </c>
      <c r="X62" s="47">
        <f t="shared" si="14"/>
        <v>0</v>
      </c>
      <c r="Y62" s="47">
        <f t="shared" si="15"/>
        <v>50</v>
      </c>
      <c r="Z62" s="48">
        <f t="shared" si="16"/>
        <v>50.00394</v>
      </c>
      <c r="AA62" s="49">
        <f aca="true" t="shared" si="36" ref="AA62:AA85">IF(RANK(Z62,Z$61:Z$85,1)=1,"",RANK(Z62,Z$61:Z$85,1)-25+$AC$54)</f>
        <v>10</v>
      </c>
      <c r="AB62" s="50" t="str">
        <f t="shared" si="17"/>
        <v>Pinocchio</v>
      </c>
      <c r="AC62" s="85"/>
      <c r="AD62" s="37">
        <f t="shared" si="18"/>
        <v>9</v>
      </c>
      <c r="AE62" s="23">
        <f t="shared" si="19"/>
        <v>0</v>
      </c>
      <c r="AF62" s="24">
        <f t="shared" si="20"/>
        <v>40</v>
      </c>
      <c r="AG62" s="24">
        <f t="shared" si="21"/>
        <v>0</v>
      </c>
      <c r="AH62" s="24">
        <f t="shared" si="22"/>
        <v>0</v>
      </c>
      <c r="AI62" s="24">
        <f t="shared" si="23"/>
        <v>0</v>
      </c>
      <c r="AJ62" s="25">
        <f t="shared" si="24"/>
        <v>0</v>
      </c>
      <c r="AK62" s="23">
        <f t="shared" si="25"/>
        <v>0</v>
      </c>
      <c r="AL62" s="24">
        <f t="shared" si="26"/>
        <v>3</v>
      </c>
      <c r="AM62" s="24">
        <f t="shared" si="27"/>
        <v>0</v>
      </c>
      <c r="AN62" s="24">
        <f t="shared" si="28"/>
        <v>0</v>
      </c>
      <c r="AO62" s="24">
        <f t="shared" si="29"/>
        <v>0</v>
      </c>
      <c r="AP62" s="24">
        <f t="shared" si="30"/>
        <v>0</v>
      </c>
      <c r="AQ62" s="35"/>
      <c r="AR62" s="40">
        <f t="shared" si="31"/>
        <v>10000000100102000</v>
      </c>
      <c r="AS62" s="37">
        <f t="shared" si="32"/>
        <v>4</v>
      </c>
      <c r="AT62" s="45">
        <f t="shared" si="33"/>
        <v>0</v>
      </c>
      <c r="AU62" s="45">
        <f t="shared" si="34"/>
        <v>0</v>
      </c>
      <c r="AV62" s="46">
        <f t="shared" si="35"/>
        <v>0</v>
      </c>
      <c r="AW62" s="37">
        <f aca="true" t="shared" si="37" ref="AW62:AW85">IF($Y62=0,0,(RANK($AV62,$AV$61:$AV$85,1))-25+C$21)</f>
        <v>-6</v>
      </c>
    </row>
    <row r="63" spans="1:49" ht="12.75">
      <c r="A63" s="49">
        <f t="shared" si="3"/>
        <v>82</v>
      </c>
      <c r="B63" s="50" t="str">
        <f t="shared" si="4"/>
        <v>Blues Power</v>
      </c>
      <c r="C63" s="50" t="str">
        <f t="shared" si="5"/>
        <v>Lemaire</v>
      </c>
      <c r="D63" s="47">
        <f t="shared" si="6"/>
        <v>15</v>
      </c>
      <c r="E63" s="47">
        <f t="shared" si="6"/>
        <v>15</v>
      </c>
      <c r="F63" s="47">
        <f t="shared" si="6"/>
        <v>0</v>
      </c>
      <c r="G63" s="47">
        <f t="shared" si="7"/>
        <v>14</v>
      </c>
      <c r="H63" s="47">
        <f t="shared" si="7"/>
        <v>14</v>
      </c>
      <c r="I63" s="47">
        <f t="shared" si="7"/>
        <v>12</v>
      </c>
      <c r="J63" s="47">
        <f t="shared" si="8"/>
        <v>0</v>
      </c>
      <c r="K63" s="47">
        <f t="shared" si="8"/>
        <v>0</v>
      </c>
      <c r="L63" s="47">
        <f t="shared" si="8"/>
        <v>0</v>
      </c>
      <c r="M63" s="47">
        <f t="shared" si="9"/>
        <v>0</v>
      </c>
      <c r="N63" s="47">
        <f t="shared" si="9"/>
        <v>0</v>
      </c>
      <c r="O63" s="47">
        <f t="shared" si="9"/>
        <v>0</v>
      </c>
      <c r="P63" s="47">
        <f t="shared" si="10"/>
        <v>0</v>
      </c>
      <c r="Q63" s="47">
        <f t="shared" si="10"/>
        <v>0</v>
      </c>
      <c r="R63" s="47">
        <f t="shared" si="10"/>
        <v>0</v>
      </c>
      <c r="S63" s="47">
        <f t="shared" si="11"/>
        <v>0</v>
      </c>
      <c r="T63" s="47">
        <f t="shared" si="11"/>
        <v>0</v>
      </c>
      <c r="U63" s="47">
        <f t="shared" si="11"/>
        <v>0</v>
      </c>
      <c r="V63" s="47">
        <f t="shared" si="12"/>
        <v>0</v>
      </c>
      <c r="W63" s="47">
        <f t="shared" si="13"/>
        <v>70</v>
      </c>
      <c r="X63" s="47">
        <f t="shared" si="14"/>
        <v>0</v>
      </c>
      <c r="Y63" s="47">
        <f t="shared" si="15"/>
        <v>70</v>
      </c>
      <c r="Z63" s="48">
        <f t="shared" si="16"/>
        <v>70.01693999999999</v>
      </c>
      <c r="AA63" s="49">
        <f t="shared" si="36"/>
        <v>17</v>
      </c>
      <c r="AB63" s="50" t="str">
        <f t="shared" si="17"/>
        <v>Blues Power</v>
      </c>
      <c r="AC63" s="85"/>
      <c r="AD63" s="37">
        <f t="shared" si="18"/>
        <v>11</v>
      </c>
      <c r="AE63" s="23">
        <f t="shared" si="19"/>
        <v>30</v>
      </c>
      <c r="AF63" s="24">
        <f t="shared" si="20"/>
        <v>40</v>
      </c>
      <c r="AG63" s="24">
        <f t="shared" si="21"/>
        <v>0</v>
      </c>
      <c r="AH63" s="24">
        <f t="shared" si="22"/>
        <v>0</v>
      </c>
      <c r="AI63" s="24">
        <f t="shared" si="23"/>
        <v>0</v>
      </c>
      <c r="AJ63" s="25">
        <f t="shared" si="24"/>
        <v>0</v>
      </c>
      <c r="AK63" s="23">
        <f t="shared" si="25"/>
        <v>2</v>
      </c>
      <c r="AL63" s="24">
        <f t="shared" si="26"/>
        <v>3</v>
      </c>
      <c r="AM63" s="24">
        <f t="shared" si="27"/>
        <v>0</v>
      </c>
      <c r="AN63" s="24">
        <f t="shared" si="28"/>
        <v>0</v>
      </c>
      <c r="AO63" s="24">
        <f t="shared" si="29"/>
        <v>0</v>
      </c>
      <c r="AP63" s="24">
        <f t="shared" si="30"/>
        <v>0</v>
      </c>
      <c r="AQ63" s="35"/>
      <c r="AR63" s="40">
        <f t="shared" si="31"/>
        <v>102200</v>
      </c>
      <c r="AS63" s="37">
        <f t="shared" si="32"/>
        <v>17</v>
      </c>
      <c r="AT63" s="45">
        <f t="shared" si="33"/>
        <v>0</v>
      </c>
      <c r="AU63" s="45">
        <f t="shared" si="34"/>
        <v>0</v>
      </c>
      <c r="AV63" s="46">
        <f t="shared" si="35"/>
        <v>0</v>
      </c>
      <c r="AW63" s="37">
        <f t="shared" si="37"/>
        <v>-6</v>
      </c>
    </row>
    <row r="64" spans="1:49" ht="12.75">
      <c r="A64" s="49">
        <f t="shared" si="3"/>
        <v>97</v>
      </c>
      <c r="B64" s="50" t="str">
        <f t="shared" si="4"/>
        <v>Schatz</v>
      </c>
      <c r="C64" s="50" t="str">
        <f t="shared" si="5"/>
        <v>Herte</v>
      </c>
      <c r="D64" s="47">
        <f t="shared" si="6"/>
        <v>12</v>
      </c>
      <c r="E64" s="47">
        <f t="shared" si="6"/>
        <v>6</v>
      </c>
      <c r="F64" s="47">
        <f t="shared" si="6"/>
        <v>0</v>
      </c>
      <c r="G64" s="47">
        <f t="shared" si="7"/>
        <v>13</v>
      </c>
      <c r="H64" s="47">
        <f t="shared" si="7"/>
        <v>13</v>
      </c>
      <c r="I64" s="47">
        <f t="shared" si="7"/>
        <v>8</v>
      </c>
      <c r="J64" s="47">
        <f t="shared" si="8"/>
        <v>0</v>
      </c>
      <c r="K64" s="47">
        <f t="shared" si="8"/>
        <v>0</v>
      </c>
      <c r="L64" s="47">
        <f t="shared" si="8"/>
        <v>0</v>
      </c>
      <c r="M64" s="47">
        <f t="shared" si="9"/>
        <v>0</v>
      </c>
      <c r="N64" s="47">
        <f t="shared" si="9"/>
        <v>0</v>
      </c>
      <c r="O64" s="47">
        <f t="shared" si="9"/>
        <v>0</v>
      </c>
      <c r="P64" s="47">
        <f t="shared" si="10"/>
        <v>0</v>
      </c>
      <c r="Q64" s="47">
        <f t="shared" si="10"/>
        <v>0</v>
      </c>
      <c r="R64" s="47">
        <f t="shared" si="10"/>
        <v>0</v>
      </c>
      <c r="S64" s="47">
        <f t="shared" si="11"/>
        <v>0</v>
      </c>
      <c r="T64" s="47">
        <f t="shared" si="11"/>
        <v>0</v>
      </c>
      <c r="U64" s="47">
        <f t="shared" si="11"/>
        <v>0</v>
      </c>
      <c r="V64" s="47">
        <f t="shared" si="12"/>
        <v>0</v>
      </c>
      <c r="W64" s="47">
        <f t="shared" si="13"/>
        <v>52</v>
      </c>
      <c r="X64" s="47">
        <f t="shared" si="14"/>
        <v>0</v>
      </c>
      <c r="Y64" s="47">
        <f t="shared" si="15"/>
        <v>52</v>
      </c>
      <c r="Z64" s="48">
        <f t="shared" si="16"/>
        <v>52.01194</v>
      </c>
      <c r="AA64" s="49">
        <f t="shared" si="36"/>
        <v>12</v>
      </c>
      <c r="AB64" s="50" t="str">
        <f t="shared" si="17"/>
        <v>Schatz</v>
      </c>
      <c r="AC64" s="85"/>
      <c r="AD64" s="37">
        <f t="shared" si="18"/>
        <v>15</v>
      </c>
      <c r="AE64" s="23">
        <f t="shared" si="19"/>
        <v>0</v>
      </c>
      <c r="AF64" s="24">
        <f t="shared" si="20"/>
        <v>0</v>
      </c>
      <c r="AG64" s="24">
        <f t="shared" si="21"/>
        <v>0</v>
      </c>
      <c r="AH64" s="24">
        <f t="shared" si="22"/>
        <v>0</v>
      </c>
      <c r="AI64" s="24">
        <f t="shared" si="23"/>
        <v>0</v>
      </c>
      <c r="AJ64" s="25">
        <f t="shared" si="24"/>
        <v>0</v>
      </c>
      <c r="AK64" s="23">
        <f t="shared" si="25"/>
        <v>0</v>
      </c>
      <c r="AL64" s="24">
        <f t="shared" si="26"/>
        <v>0</v>
      </c>
      <c r="AM64" s="24">
        <f t="shared" si="27"/>
        <v>0</v>
      </c>
      <c r="AN64" s="24">
        <f t="shared" si="28"/>
        <v>0</v>
      </c>
      <c r="AO64" s="24">
        <f t="shared" si="29"/>
        <v>0</v>
      </c>
      <c r="AP64" s="24">
        <f t="shared" si="30"/>
        <v>0</v>
      </c>
      <c r="AQ64" s="35"/>
      <c r="AR64" s="40">
        <f t="shared" si="31"/>
        <v>101000120000</v>
      </c>
      <c r="AS64" s="37">
        <f t="shared" si="32"/>
        <v>12</v>
      </c>
      <c r="AT64" s="45">
        <f t="shared" si="33"/>
        <v>0</v>
      </c>
      <c r="AU64" s="45">
        <f t="shared" si="34"/>
        <v>0</v>
      </c>
      <c r="AV64" s="46">
        <f t="shared" si="35"/>
        <v>0</v>
      </c>
      <c r="AW64" s="37">
        <f t="shared" si="37"/>
        <v>-6</v>
      </c>
    </row>
    <row r="65" spans="1:49" ht="12.75">
      <c r="A65" s="49">
        <f t="shared" si="3"/>
        <v>154</v>
      </c>
      <c r="B65" s="50" t="str">
        <f t="shared" si="4"/>
        <v>Panic-A-Track</v>
      </c>
      <c r="C65" s="50" t="str">
        <f t="shared" si="5"/>
        <v>Gilchrist</v>
      </c>
      <c r="D65" s="47">
        <f t="shared" si="6"/>
        <v>15</v>
      </c>
      <c r="E65" s="47">
        <f t="shared" si="6"/>
        <v>15</v>
      </c>
      <c r="F65" s="47">
        <f t="shared" si="6"/>
        <v>0</v>
      </c>
      <c r="G65" s="47">
        <f t="shared" si="7"/>
        <v>14</v>
      </c>
      <c r="H65" s="47">
        <f t="shared" si="7"/>
        <v>14</v>
      </c>
      <c r="I65" s="47">
        <f t="shared" si="7"/>
        <v>12</v>
      </c>
      <c r="J65" s="47">
        <f t="shared" si="8"/>
        <v>0</v>
      </c>
      <c r="K65" s="47">
        <f t="shared" si="8"/>
        <v>0</v>
      </c>
      <c r="L65" s="47">
        <f t="shared" si="8"/>
        <v>0</v>
      </c>
      <c r="M65" s="47">
        <f t="shared" si="9"/>
        <v>0</v>
      </c>
      <c r="N65" s="47">
        <f t="shared" si="9"/>
        <v>0</v>
      </c>
      <c r="O65" s="47">
        <f t="shared" si="9"/>
        <v>0</v>
      </c>
      <c r="P65" s="47">
        <f t="shared" si="10"/>
        <v>0</v>
      </c>
      <c r="Q65" s="47">
        <f t="shared" si="10"/>
        <v>0</v>
      </c>
      <c r="R65" s="47">
        <f t="shared" si="10"/>
        <v>0</v>
      </c>
      <c r="S65" s="47">
        <f t="shared" si="11"/>
        <v>0</v>
      </c>
      <c r="T65" s="47">
        <f t="shared" si="11"/>
        <v>0</v>
      </c>
      <c r="U65" s="47">
        <f t="shared" si="11"/>
        <v>0</v>
      </c>
      <c r="V65" s="47">
        <f t="shared" si="12"/>
        <v>0</v>
      </c>
      <c r="W65" s="47">
        <f t="shared" si="13"/>
        <v>70</v>
      </c>
      <c r="X65" s="47">
        <f t="shared" si="14"/>
        <v>0</v>
      </c>
      <c r="Y65" s="47">
        <f t="shared" si="15"/>
        <v>70</v>
      </c>
      <c r="Z65" s="48">
        <f t="shared" si="16"/>
        <v>70.01693999999999</v>
      </c>
      <c r="AA65" s="49">
        <f t="shared" si="36"/>
        <v>17</v>
      </c>
      <c r="AB65" s="50" t="str">
        <f t="shared" si="17"/>
        <v>Panic-A-Track</v>
      </c>
      <c r="AC65" s="85"/>
      <c r="AD65" s="37">
        <f t="shared" si="18"/>
        <v>6</v>
      </c>
      <c r="AE65" s="23">
        <f t="shared" si="19"/>
        <v>30</v>
      </c>
      <c r="AF65" s="24">
        <f t="shared" si="20"/>
        <v>40</v>
      </c>
      <c r="AG65" s="24">
        <f t="shared" si="21"/>
        <v>0</v>
      </c>
      <c r="AH65" s="24">
        <f t="shared" si="22"/>
        <v>0</v>
      </c>
      <c r="AI65" s="24">
        <f t="shared" si="23"/>
        <v>0</v>
      </c>
      <c r="AJ65" s="25">
        <f t="shared" si="24"/>
        <v>0</v>
      </c>
      <c r="AK65" s="23">
        <f t="shared" si="25"/>
        <v>2</v>
      </c>
      <c r="AL65" s="24">
        <f t="shared" si="26"/>
        <v>3</v>
      </c>
      <c r="AM65" s="24">
        <f t="shared" si="27"/>
        <v>0</v>
      </c>
      <c r="AN65" s="24">
        <f t="shared" si="28"/>
        <v>0</v>
      </c>
      <c r="AO65" s="24">
        <f t="shared" si="29"/>
        <v>0</v>
      </c>
      <c r="AP65" s="24">
        <f t="shared" si="30"/>
        <v>0</v>
      </c>
      <c r="AQ65" s="35"/>
      <c r="AR65" s="40">
        <f t="shared" si="31"/>
        <v>102200</v>
      </c>
      <c r="AS65" s="37">
        <f t="shared" si="32"/>
        <v>17</v>
      </c>
      <c r="AT65" s="45">
        <f t="shared" si="33"/>
        <v>0</v>
      </c>
      <c r="AU65" s="45">
        <f t="shared" si="34"/>
        <v>0</v>
      </c>
      <c r="AV65" s="46">
        <f t="shared" si="35"/>
        <v>0</v>
      </c>
      <c r="AW65" s="37">
        <f t="shared" si="37"/>
        <v>-6</v>
      </c>
    </row>
    <row r="66" spans="1:49" ht="12.75">
      <c r="A66" s="49">
        <f t="shared" si="3"/>
        <v>155</v>
      </c>
      <c r="B66" s="50" t="str">
        <f t="shared" si="4"/>
        <v>FKA</v>
      </c>
      <c r="C66" s="50" t="str">
        <f t="shared" si="5"/>
        <v>Beckwith</v>
      </c>
      <c r="D66" s="47">
        <f t="shared" si="6"/>
        <v>4</v>
      </c>
      <c r="E66" s="47">
        <f t="shared" si="6"/>
        <v>15</v>
      </c>
      <c r="F66" s="47">
        <f t="shared" si="6"/>
        <v>0</v>
      </c>
      <c r="G66" s="47">
        <f t="shared" si="7"/>
        <v>2</v>
      </c>
      <c r="H66" s="47">
        <f t="shared" si="7"/>
        <v>3</v>
      </c>
      <c r="I66" s="47">
        <f t="shared" si="7"/>
        <v>5</v>
      </c>
      <c r="J66" s="47">
        <f t="shared" si="8"/>
        <v>0</v>
      </c>
      <c r="K66" s="47">
        <f t="shared" si="8"/>
        <v>0</v>
      </c>
      <c r="L66" s="47">
        <f t="shared" si="8"/>
        <v>0</v>
      </c>
      <c r="M66" s="47">
        <f t="shared" si="9"/>
        <v>0</v>
      </c>
      <c r="N66" s="47">
        <f t="shared" si="9"/>
        <v>0</v>
      </c>
      <c r="O66" s="47">
        <f t="shared" si="9"/>
        <v>0</v>
      </c>
      <c r="P66" s="47">
        <f t="shared" si="10"/>
        <v>0</v>
      </c>
      <c r="Q66" s="47">
        <f t="shared" si="10"/>
        <v>0</v>
      </c>
      <c r="R66" s="47">
        <f t="shared" si="10"/>
        <v>0</v>
      </c>
      <c r="S66" s="47">
        <f t="shared" si="11"/>
        <v>0</v>
      </c>
      <c r="T66" s="47">
        <f t="shared" si="11"/>
        <v>0</v>
      </c>
      <c r="U66" s="47">
        <f t="shared" si="11"/>
        <v>0</v>
      </c>
      <c r="V66" s="47">
        <f t="shared" si="12"/>
        <v>0</v>
      </c>
      <c r="W66" s="47">
        <f t="shared" si="13"/>
        <v>29</v>
      </c>
      <c r="X66" s="47">
        <f t="shared" si="14"/>
        <v>0</v>
      </c>
      <c r="Y66" s="47">
        <f t="shared" si="15"/>
        <v>29</v>
      </c>
      <c r="Z66" s="48">
        <f t="shared" si="16"/>
        <v>29.00594</v>
      </c>
      <c r="AA66" s="49">
        <f t="shared" si="36"/>
        <v>5</v>
      </c>
      <c r="AB66" s="50" t="str">
        <f t="shared" si="17"/>
        <v>FKA</v>
      </c>
      <c r="AC66" s="85"/>
      <c r="AD66" s="37">
        <f t="shared" si="18"/>
        <v>16</v>
      </c>
      <c r="AE66" s="23">
        <f t="shared" si="19"/>
        <v>0</v>
      </c>
      <c r="AF66" s="24">
        <f t="shared" si="20"/>
        <v>0</v>
      </c>
      <c r="AG66" s="24">
        <f t="shared" si="21"/>
        <v>0</v>
      </c>
      <c r="AH66" s="24">
        <f t="shared" si="22"/>
        <v>0</v>
      </c>
      <c r="AI66" s="24">
        <f t="shared" si="23"/>
        <v>0</v>
      </c>
      <c r="AJ66" s="25">
        <f t="shared" si="24"/>
        <v>0</v>
      </c>
      <c r="AK66" s="23">
        <f t="shared" si="25"/>
        <v>0</v>
      </c>
      <c r="AL66" s="24">
        <f t="shared" si="26"/>
        <v>0</v>
      </c>
      <c r="AM66" s="24">
        <f t="shared" si="27"/>
        <v>0</v>
      </c>
      <c r="AN66" s="24">
        <f t="shared" si="28"/>
        <v>0</v>
      </c>
      <c r="AO66" s="24">
        <f t="shared" si="29"/>
        <v>0</v>
      </c>
      <c r="AP66" s="24">
        <f t="shared" si="30"/>
        <v>0</v>
      </c>
      <c r="AQ66" s="35"/>
      <c r="AR66" s="40">
        <f t="shared" si="31"/>
        <v>1111000000000100</v>
      </c>
      <c r="AS66" s="37">
        <f t="shared" si="32"/>
        <v>6</v>
      </c>
      <c r="AT66" s="45">
        <f t="shared" si="33"/>
        <v>0</v>
      </c>
      <c r="AU66" s="45">
        <f t="shared" si="34"/>
        <v>0</v>
      </c>
      <c r="AV66" s="46">
        <f t="shared" si="35"/>
        <v>0</v>
      </c>
      <c r="AW66" s="37">
        <f t="shared" si="37"/>
        <v>-6</v>
      </c>
    </row>
    <row r="67" spans="1:49" ht="12.75">
      <c r="A67" s="49">
        <f t="shared" si="3"/>
        <v>158</v>
      </c>
      <c r="B67" s="50" t="str">
        <f t="shared" si="4"/>
        <v>Excitable Boy</v>
      </c>
      <c r="C67" s="50" t="str">
        <f t="shared" si="5"/>
        <v>Delgado/Philpot</v>
      </c>
      <c r="D67" s="47">
        <f t="shared" si="6"/>
        <v>6</v>
      </c>
      <c r="E67" s="47">
        <f t="shared" si="6"/>
        <v>15</v>
      </c>
      <c r="F67" s="47">
        <f t="shared" si="6"/>
        <v>0</v>
      </c>
      <c r="G67" s="47">
        <f t="shared" si="7"/>
        <v>14</v>
      </c>
      <c r="H67" s="47">
        <f t="shared" si="7"/>
        <v>14</v>
      </c>
      <c r="I67" s="47">
        <f t="shared" si="7"/>
        <v>12</v>
      </c>
      <c r="J67" s="47">
        <f t="shared" si="8"/>
        <v>0</v>
      </c>
      <c r="K67" s="47">
        <f t="shared" si="8"/>
        <v>0</v>
      </c>
      <c r="L67" s="47">
        <f t="shared" si="8"/>
        <v>0</v>
      </c>
      <c r="M67" s="47">
        <f t="shared" si="9"/>
        <v>0</v>
      </c>
      <c r="N67" s="47">
        <f t="shared" si="9"/>
        <v>0</v>
      </c>
      <c r="O67" s="47">
        <f t="shared" si="9"/>
        <v>0</v>
      </c>
      <c r="P67" s="47">
        <f t="shared" si="10"/>
        <v>0</v>
      </c>
      <c r="Q67" s="47">
        <f t="shared" si="10"/>
        <v>0</v>
      </c>
      <c r="R67" s="47">
        <f t="shared" si="10"/>
        <v>0</v>
      </c>
      <c r="S67" s="47">
        <f t="shared" si="11"/>
        <v>0</v>
      </c>
      <c r="T67" s="47">
        <f t="shared" si="11"/>
        <v>0</v>
      </c>
      <c r="U67" s="47">
        <f t="shared" si="11"/>
        <v>0</v>
      </c>
      <c r="V67" s="47">
        <f t="shared" si="12"/>
        <v>0</v>
      </c>
      <c r="W67" s="47">
        <f t="shared" si="13"/>
        <v>61</v>
      </c>
      <c r="X67" s="47">
        <f t="shared" si="14"/>
        <v>0</v>
      </c>
      <c r="Y67" s="47">
        <f t="shared" si="15"/>
        <v>61</v>
      </c>
      <c r="Z67" s="48">
        <f t="shared" si="16"/>
        <v>61.01294</v>
      </c>
      <c r="AA67" s="49">
        <f t="shared" si="36"/>
        <v>14</v>
      </c>
      <c r="AB67" s="50" t="str">
        <f t="shared" si="17"/>
        <v>Excitable Boy</v>
      </c>
      <c r="AC67" s="85"/>
      <c r="AD67" s="37">
        <f t="shared" si="18"/>
        <v>17</v>
      </c>
      <c r="AE67" s="23">
        <f t="shared" si="19"/>
        <v>0</v>
      </c>
      <c r="AF67" s="24">
        <f t="shared" si="20"/>
        <v>40</v>
      </c>
      <c r="AG67" s="24">
        <f t="shared" si="21"/>
        <v>0</v>
      </c>
      <c r="AH67" s="24">
        <f t="shared" si="22"/>
        <v>0</v>
      </c>
      <c r="AI67" s="24">
        <f t="shared" si="23"/>
        <v>0</v>
      </c>
      <c r="AJ67" s="25">
        <f t="shared" si="24"/>
        <v>0</v>
      </c>
      <c r="AK67" s="23">
        <f t="shared" si="25"/>
        <v>0</v>
      </c>
      <c r="AL67" s="24">
        <f t="shared" si="26"/>
        <v>3</v>
      </c>
      <c r="AM67" s="24">
        <f t="shared" si="27"/>
        <v>0</v>
      </c>
      <c r="AN67" s="24">
        <f t="shared" si="28"/>
        <v>0</v>
      </c>
      <c r="AO67" s="24">
        <f t="shared" si="29"/>
        <v>0</v>
      </c>
      <c r="AP67" s="24">
        <f t="shared" si="30"/>
        <v>0</v>
      </c>
      <c r="AQ67" s="35"/>
      <c r="AR67" s="40">
        <f t="shared" si="31"/>
        <v>100000102100</v>
      </c>
      <c r="AS67" s="37">
        <f t="shared" si="32"/>
        <v>13</v>
      </c>
      <c r="AT67" s="45">
        <f t="shared" si="33"/>
        <v>0</v>
      </c>
      <c r="AU67" s="45">
        <f t="shared" si="34"/>
        <v>0</v>
      </c>
      <c r="AV67" s="46">
        <f t="shared" si="35"/>
        <v>0</v>
      </c>
      <c r="AW67" s="37">
        <f t="shared" si="37"/>
        <v>-6</v>
      </c>
    </row>
    <row r="68" spans="1:49" ht="12.75">
      <c r="A68" s="49">
        <f t="shared" si="3"/>
        <v>175</v>
      </c>
      <c r="B68" s="50" t="str">
        <f t="shared" si="4"/>
        <v>Over the Edge</v>
      </c>
      <c r="C68" s="50" t="str">
        <f t="shared" si="5"/>
        <v>Scott</v>
      </c>
      <c r="D68" s="47">
        <f t="shared" si="6"/>
        <v>15</v>
      </c>
      <c r="E68" s="47">
        <f t="shared" si="6"/>
        <v>15</v>
      </c>
      <c r="F68" s="47">
        <f t="shared" si="6"/>
        <v>0</v>
      </c>
      <c r="G68" s="47">
        <f t="shared" si="7"/>
        <v>7</v>
      </c>
      <c r="H68" s="47">
        <f t="shared" si="7"/>
        <v>4</v>
      </c>
      <c r="I68" s="47">
        <f t="shared" si="7"/>
        <v>11</v>
      </c>
      <c r="J68" s="47">
        <f t="shared" si="8"/>
        <v>0</v>
      </c>
      <c r="K68" s="47">
        <f t="shared" si="8"/>
        <v>0</v>
      </c>
      <c r="L68" s="47">
        <f t="shared" si="8"/>
        <v>0</v>
      </c>
      <c r="M68" s="47">
        <f t="shared" si="9"/>
        <v>0</v>
      </c>
      <c r="N68" s="47">
        <f t="shared" si="9"/>
        <v>0</v>
      </c>
      <c r="O68" s="47">
        <f t="shared" si="9"/>
        <v>0</v>
      </c>
      <c r="P68" s="47">
        <f t="shared" si="10"/>
        <v>0</v>
      </c>
      <c r="Q68" s="47">
        <f t="shared" si="10"/>
        <v>0</v>
      </c>
      <c r="R68" s="47">
        <f t="shared" si="10"/>
        <v>0</v>
      </c>
      <c r="S68" s="47">
        <f t="shared" si="11"/>
        <v>0</v>
      </c>
      <c r="T68" s="47">
        <f t="shared" si="11"/>
        <v>0</v>
      </c>
      <c r="U68" s="47">
        <f t="shared" si="11"/>
        <v>0</v>
      </c>
      <c r="V68" s="47">
        <f t="shared" si="12"/>
        <v>0</v>
      </c>
      <c r="W68" s="47">
        <f t="shared" si="13"/>
        <v>52</v>
      </c>
      <c r="X68" s="47">
        <f t="shared" si="14"/>
        <v>0</v>
      </c>
      <c r="Y68" s="47">
        <f t="shared" si="15"/>
        <v>52</v>
      </c>
      <c r="Z68" s="48">
        <f t="shared" si="16"/>
        <v>52.010940000000005</v>
      </c>
      <c r="AA68" s="49">
        <f t="shared" si="36"/>
        <v>11</v>
      </c>
      <c r="AB68" s="50" t="str">
        <f t="shared" si="17"/>
        <v>Over the Edge</v>
      </c>
      <c r="AC68" s="85"/>
      <c r="AD68" s="37">
        <f t="shared" si="18"/>
        <v>18</v>
      </c>
      <c r="AE68" s="23">
        <f t="shared" si="19"/>
        <v>30</v>
      </c>
      <c r="AF68" s="24">
        <f t="shared" si="20"/>
        <v>0</v>
      </c>
      <c r="AG68" s="24">
        <f t="shared" si="21"/>
        <v>0</v>
      </c>
      <c r="AH68" s="24">
        <f t="shared" si="22"/>
        <v>0</v>
      </c>
      <c r="AI68" s="24">
        <f t="shared" si="23"/>
        <v>0</v>
      </c>
      <c r="AJ68" s="25">
        <f t="shared" si="24"/>
        <v>0</v>
      </c>
      <c r="AK68" s="23">
        <f t="shared" si="25"/>
        <v>2</v>
      </c>
      <c r="AL68" s="24">
        <f t="shared" si="26"/>
        <v>0</v>
      </c>
      <c r="AM68" s="24">
        <f t="shared" si="27"/>
        <v>0</v>
      </c>
      <c r="AN68" s="24">
        <f t="shared" si="28"/>
        <v>0</v>
      </c>
      <c r="AO68" s="24">
        <f t="shared" si="29"/>
        <v>0</v>
      </c>
      <c r="AP68" s="24">
        <f t="shared" si="30"/>
        <v>0</v>
      </c>
      <c r="AQ68" s="35"/>
      <c r="AR68" s="40">
        <f t="shared" si="31"/>
        <v>10010001000200</v>
      </c>
      <c r="AS68" s="37">
        <f t="shared" si="32"/>
        <v>11</v>
      </c>
      <c r="AT68" s="45">
        <f t="shared" si="33"/>
        <v>0</v>
      </c>
      <c r="AU68" s="45">
        <f t="shared" si="34"/>
        <v>0</v>
      </c>
      <c r="AV68" s="46">
        <f t="shared" si="35"/>
        <v>0</v>
      </c>
      <c r="AW68" s="37">
        <f t="shared" si="37"/>
        <v>-6</v>
      </c>
    </row>
    <row r="69" spans="1:49" ht="12.75">
      <c r="A69" s="49">
        <f t="shared" si="3"/>
        <v>220</v>
      </c>
      <c r="B69" s="50">
        <f t="shared" si="4"/>
        <v>220</v>
      </c>
      <c r="C69" s="50" t="str">
        <f t="shared" si="5"/>
        <v>Blais</v>
      </c>
      <c r="D69" s="47">
        <f t="shared" si="6"/>
        <v>8</v>
      </c>
      <c r="E69" s="47">
        <f t="shared" si="6"/>
        <v>1</v>
      </c>
      <c r="F69" s="47">
        <f t="shared" si="6"/>
        <v>0</v>
      </c>
      <c r="G69" s="47">
        <f t="shared" si="7"/>
        <v>1</v>
      </c>
      <c r="H69" s="47">
        <f t="shared" si="7"/>
        <v>5</v>
      </c>
      <c r="I69" s="47">
        <f t="shared" si="7"/>
        <v>12</v>
      </c>
      <c r="J69" s="47">
        <f t="shared" si="8"/>
        <v>0</v>
      </c>
      <c r="K69" s="47">
        <f t="shared" si="8"/>
        <v>0</v>
      </c>
      <c r="L69" s="47">
        <f t="shared" si="8"/>
        <v>0</v>
      </c>
      <c r="M69" s="47">
        <f t="shared" si="9"/>
        <v>0</v>
      </c>
      <c r="N69" s="47">
        <f t="shared" si="9"/>
        <v>0</v>
      </c>
      <c r="O69" s="47">
        <f t="shared" si="9"/>
        <v>0</v>
      </c>
      <c r="P69" s="47">
        <f t="shared" si="10"/>
        <v>0</v>
      </c>
      <c r="Q69" s="47">
        <f t="shared" si="10"/>
        <v>0</v>
      </c>
      <c r="R69" s="47">
        <f t="shared" si="10"/>
        <v>0</v>
      </c>
      <c r="S69" s="47">
        <f t="shared" si="11"/>
        <v>0</v>
      </c>
      <c r="T69" s="47">
        <f t="shared" si="11"/>
        <v>0</v>
      </c>
      <c r="U69" s="47">
        <f t="shared" si="11"/>
        <v>0</v>
      </c>
      <c r="V69" s="47">
        <f t="shared" si="12"/>
        <v>0</v>
      </c>
      <c r="W69" s="47">
        <f t="shared" si="13"/>
        <v>27</v>
      </c>
      <c r="X69" s="47">
        <f t="shared" si="14"/>
        <v>0</v>
      </c>
      <c r="Y69" s="47">
        <f t="shared" si="15"/>
        <v>27</v>
      </c>
      <c r="Z69" s="48">
        <f t="shared" si="16"/>
        <v>27.00094</v>
      </c>
      <c r="AA69" s="49">
        <f t="shared" si="36"/>
        <v>2</v>
      </c>
      <c r="AB69" s="50">
        <f t="shared" si="17"/>
        <v>220</v>
      </c>
      <c r="AC69" s="85"/>
      <c r="AD69" s="37">
        <f t="shared" si="18"/>
        <v>10</v>
      </c>
      <c r="AE69" s="23">
        <f t="shared" si="19"/>
        <v>0</v>
      </c>
      <c r="AF69" s="24">
        <f t="shared" si="20"/>
        <v>12</v>
      </c>
      <c r="AG69" s="24">
        <f t="shared" si="21"/>
        <v>0</v>
      </c>
      <c r="AH69" s="24">
        <f t="shared" si="22"/>
        <v>0</v>
      </c>
      <c r="AI69" s="24">
        <f t="shared" si="23"/>
        <v>0</v>
      </c>
      <c r="AJ69" s="25">
        <f t="shared" si="24"/>
        <v>0</v>
      </c>
      <c r="AK69" s="23">
        <f t="shared" si="25"/>
        <v>0</v>
      </c>
      <c r="AL69" s="24">
        <f t="shared" si="26"/>
        <v>1</v>
      </c>
      <c r="AM69" s="24">
        <f t="shared" si="27"/>
        <v>0</v>
      </c>
      <c r="AN69" s="24">
        <f t="shared" si="28"/>
        <v>0</v>
      </c>
      <c r="AO69" s="24">
        <f t="shared" si="29"/>
        <v>0</v>
      </c>
      <c r="AP69" s="24">
        <f t="shared" si="30"/>
        <v>0</v>
      </c>
      <c r="AQ69" s="35"/>
      <c r="AR69" s="40">
        <f t="shared" si="31"/>
        <v>20001001000100000</v>
      </c>
      <c r="AS69" s="37">
        <f t="shared" si="32"/>
        <v>1</v>
      </c>
      <c r="AT69" s="45">
        <f t="shared" si="33"/>
        <v>0</v>
      </c>
      <c r="AU69" s="45">
        <f t="shared" si="34"/>
        <v>0</v>
      </c>
      <c r="AV69" s="46">
        <f t="shared" si="35"/>
        <v>0</v>
      </c>
      <c r="AW69" s="37">
        <f t="shared" si="37"/>
        <v>-6</v>
      </c>
    </row>
    <row r="70" spans="1:49" ht="12.75">
      <c r="A70" s="49">
        <f t="shared" si="3"/>
        <v>249</v>
      </c>
      <c r="B70" s="50" t="str">
        <f t="shared" si="4"/>
        <v>Dolce</v>
      </c>
      <c r="C70" s="50" t="str">
        <f t="shared" si="5"/>
        <v>Sonn</v>
      </c>
      <c r="D70" s="47">
        <f t="shared" si="6"/>
        <v>9</v>
      </c>
      <c r="E70" s="47">
        <f t="shared" si="6"/>
        <v>15</v>
      </c>
      <c r="F70" s="47">
        <f t="shared" si="6"/>
        <v>0</v>
      </c>
      <c r="G70" s="47">
        <f t="shared" si="7"/>
        <v>12</v>
      </c>
      <c r="H70" s="47">
        <f t="shared" si="7"/>
        <v>7</v>
      </c>
      <c r="I70" s="47">
        <f t="shared" si="7"/>
        <v>1</v>
      </c>
      <c r="J70" s="47">
        <f t="shared" si="8"/>
        <v>0</v>
      </c>
      <c r="K70" s="47">
        <f t="shared" si="8"/>
        <v>0</v>
      </c>
      <c r="L70" s="47">
        <f t="shared" si="8"/>
        <v>0</v>
      </c>
      <c r="M70" s="47">
        <f t="shared" si="9"/>
        <v>0</v>
      </c>
      <c r="N70" s="47">
        <f t="shared" si="9"/>
        <v>0</v>
      </c>
      <c r="O70" s="47">
        <f t="shared" si="9"/>
        <v>0</v>
      </c>
      <c r="P70" s="47">
        <f t="shared" si="10"/>
        <v>0</v>
      </c>
      <c r="Q70" s="47">
        <f t="shared" si="10"/>
        <v>0</v>
      </c>
      <c r="R70" s="47">
        <f t="shared" si="10"/>
        <v>0</v>
      </c>
      <c r="S70" s="47">
        <f t="shared" si="11"/>
        <v>0</v>
      </c>
      <c r="T70" s="47">
        <f t="shared" si="11"/>
        <v>0</v>
      </c>
      <c r="U70" s="47">
        <f t="shared" si="11"/>
        <v>0</v>
      </c>
      <c r="V70" s="47">
        <f t="shared" si="12"/>
        <v>0</v>
      </c>
      <c r="W70" s="47">
        <f t="shared" si="13"/>
        <v>44</v>
      </c>
      <c r="X70" s="47">
        <f t="shared" si="14"/>
        <v>0</v>
      </c>
      <c r="Y70" s="47">
        <f t="shared" si="15"/>
        <v>44</v>
      </c>
      <c r="Z70" s="48">
        <f t="shared" si="16"/>
        <v>44.00294</v>
      </c>
      <c r="AA70" s="49">
        <f t="shared" si="36"/>
        <v>9</v>
      </c>
      <c r="AB70" s="50" t="str">
        <f t="shared" si="17"/>
        <v>Dolce</v>
      </c>
      <c r="AC70" s="85"/>
      <c r="AD70" s="37">
        <f t="shared" si="18"/>
        <v>2</v>
      </c>
      <c r="AE70" s="23">
        <f t="shared" si="19"/>
        <v>0</v>
      </c>
      <c r="AF70" s="24">
        <f t="shared" si="20"/>
        <v>0</v>
      </c>
      <c r="AG70" s="24">
        <f t="shared" si="21"/>
        <v>0</v>
      </c>
      <c r="AH70" s="24">
        <f t="shared" si="22"/>
        <v>0</v>
      </c>
      <c r="AI70" s="24">
        <f t="shared" si="23"/>
        <v>0</v>
      </c>
      <c r="AJ70" s="25">
        <f t="shared" si="24"/>
        <v>0</v>
      </c>
      <c r="AK70" s="23">
        <f t="shared" si="25"/>
        <v>0</v>
      </c>
      <c r="AL70" s="24">
        <f t="shared" si="26"/>
        <v>0</v>
      </c>
      <c r="AM70" s="24">
        <f t="shared" si="27"/>
        <v>0</v>
      </c>
      <c r="AN70" s="24">
        <f t="shared" si="28"/>
        <v>0</v>
      </c>
      <c r="AO70" s="24">
        <f t="shared" si="29"/>
        <v>0</v>
      </c>
      <c r="AP70" s="24">
        <f t="shared" si="30"/>
        <v>0</v>
      </c>
      <c r="AQ70" s="35"/>
      <c r="AR70" s="40">
        <f t="shared" si="31"/>
        <v>10000010100100100</v>
      </c>
      <c r="AS70" s="37">
        <f t="shared" si="32"/>
        <v>3</v>
      </c>
      <c r="AT70" s="45">
        <f t="shared" si="33"/>
        <v>0</v>
      </c>
      <c r="AU70" s="45">
        <f t="shared" si="34"/>
        <v>0</v>
      </c>
      <c r="AV70" s="46">
        <f t="shared" si="35"/>
        <v>0</v>
      </c>
      <c r="AW70" s="37">
        <f t="shared" si="37"/>
        <v>-6</v>
      </c>
    </row>
    <row r="71" spans="1:49" ht="12.75">
      <c r="A71" s="49">
        <f t="shared" si="3"/>
        <v>265</v>
      </c>
      <c r="B71" s="50" t="str">
        <f t="shared" si="4"/>
        <v>Gostosa</v>
      </c>
      <c r="C71" s="50" t="str">
        <f t="shared" si="5"/>
        <v>Hayes/Kirchhoff</v>
      </c>
      <c r="D71" s="47">
        <f t="shared" si="6"/>
        <v>5</v>
      </c>
      <c r="E71" s="47">
        <f t="shared" si="6"/>
        <v>5</v>
      </c>
      <c r="F71" s="47">
        <f t="shared" si="6"/>
        <v>0</v>
      </c>
      <c r="G71" s="47">
        <f t="shared" si="7"/>
        <v>5</v>
      </c>
      <c r="H71" s="47">
        <f t="shared" si="7"/>
        <v>10</v>
      </c>
      <c r="I71" s="47">
        <f t="shared" si="7"/>
        <v>2</v>
      </c>
      <c r="J71" s="47">
        <f t="shared" si="8"/>
        <v>0</v>
      </c>
      <c r="K71" s="47">
        <f t="shared" si="8"/>
        <v>0</v>
      </c>
      <c r="L71" s="47">
        <f t="shared" si="8"/>
        <v>0</v>
      </c>
      <c r="M71" s="47">
        <f t="shared" si="9"/>
        <v>0</v>
      </c>
      <c r="N71" s="47">
        <f t="shared" si="9"/>
        <v>0</v>
      </c>
      <c r="O71" s="47">
        <f t="shared" si="9"/>
        <v>0</v>
      </c>
      <c r="P71" s="47">
        <f t="shared" si="10"/>
        <v>0</v>
      </c>
      <c r="Q71" s="47">
        <f t="shared" si="10"/>
        <v>0</v>
      </c>
      <c r="R71" s="47">
        <f t="shared" si="10"/>
        <v>0</v>
      </c>
      <c r="S71" s="47">
        <f t="shared" si="11"/>
        <v>0</v>
      </c>
      <c r="T71" s="47">
        <f t="shared" si="11"/>
        <v>0</v>
      </c>
      <c r="U71" s="47">
        <f t="shared" si="11"/>
        <v>0</v>
      </c>
      <c r="V71" s="47">
        <f t="shared" si="12"/>
        <v>0</v>
      </c>
      <c r="W71" s="47">
        <f t="shared" si="13"/>
        <v>27</v>
      </c>
      <c r="X71" s="47">
        <f t="shared" si="14"/>
        <v>0</v>
      </c>
      <c r="Y71" s="47">
        <f t="shared" si="15"/>
        <v>27</v>
      </c>
      <c r="Z71" s="48">
        <f t="shared" si="16"/>
        <v>27.007939999999998</v>
      </c>
      <c r="AA71" s="49">
        <f t="shared" si="36"/>
        <v>3</v>
      </c>
      <c r="AB71" s="50" t="str">
        <f t="shared" si="17"/>
        <v>Gostosa</v>
      </c>
      <c r="AC71" s="85"/>
      <c r="AD71" s="37">
        <f t="shared" si="18"/>
        <v>8</v>
      </c>
      <c r="AE71" s="23">
        <f t="shared" si="19"/>
        <v>0</v>
      </c>
      <c r="AF71" s="24">
        <f t="shared" si="20"/>
        <v>0</v>
      </c>
      <c r="AG71" s="24">
        <f t="shared" si="21"/>
        <v>0</v>
      </c>
      <c r="AH71" s="24">
        <f t="shared" si="22"/>
        <v>0</v>
      </c>
      <c r="AI71" s="24">
        <f t="shared" si="23"/>
        <v>0</v>
      </c>
      <c r="AJ71" s="25">
        <f t="shared" si="24"/>
        <v>0</v>
      </c>
      <c r="AK71" s="23">
        <f t="shared" si="25"/>
        <v>0</v>
      </c>
      <c r="AL71" s="24">
        <f t="shared" si="26"/>
        <v>0</v>
      </c>
      <c r="AM71" s="24">
        <f t="shared" si="27"/>
        <v>0</v>
      </c>
      <c r="AN71" s="24">
        <f t="shared" si="28"/>
        <v>0</v>
      </c>
      <c r="AO71" s="24">
        <f t="shared" si="29"/>
        <v>0</v>
      </c>
      <c r="AP71" s="24">
        <f t="shared" si="30"/>
        <v>0</v>
      </c>
      <c r="AQ71" s="35"/>
      <c r="AR71" s="40">
        <f t="shared" si="31"/>
        <v>1003000010000000</v>
      </c>
      <c r="AS71" s="37">
        <f t="shared" si="32"/>
        <v>8</v>
      </c>
      <c r="AT71" s="45">
        <f t="shared" si="33"/>
        <v>0</v>
      </c>
      <c r="AU71" s="45">
        <f t="shared" si="34"/>
        <v>0</v>
      </c>
      <c r="AV71" s="46">
        <f t="shared" si="35"/>
        <v>0</v>
      </c>
      <c r="AW71" s="37">
        <f t="shared" si="37"/>
        <v>-6</v>
      </c>
    </row>
    <row r="72" spans="1:49" ht="12.75">
      <c r="A72" s="49">
        <f t="shared" si="3"/>
        <v>205</v>
      </c>
      <c r="B72" s="50" t="str">
        <f t="shared" si="4"/>
        <v>The Office</v>
      </c>
      <c r="C72" s="50" t="str">
        <f t="shared" si="5"/>
        <v>Coneys</v>
      </c>
      <c r="D72" s="47">
        <f t="shared" si="6"/>
        <v>10</v>
      </c>
      <c r="E72" s="47">
        <f t="shared" si="6"/>
        <v>15</v>
      </c>
      <c r="F72" s="47">
        <f t="shared" si="6"/>
        <v>0</v>
      </c>
      <c r="G72" s="47">
        <f t="shared" si="7"/>
        <v>14</v>
      </c>
      <c r="H72" s="47">
        <f t="shared" si="7"/>
        <v>14</v>
      </c>
      <c r="I72" s="47">
        <f t="shared" si="7"/>
        <v>12</v>
      </c>
      <c r="J72" s="47">
        <f t="shared" si="8"/>
        <v>0</v>
      </c>
      <c r="K72" s="47">
        <f t="shared" si="8"/>
        <v>0</v>
      </c>
      <c r="L72" s="47">
        <f t="shared" si="8"/>
        <v>0</v>
      </c>
      <c r="M72" s="47">
        <f t="shared" si="9"/>
        <v>0</v>
      </c>
      <c r="N72" s="47">
        <f t="shared" si="9"/>
        <v>0</v>
      </c>
      <c r="O72" s="47">
        <f t="shared" si="9"/>
        <v>0</v>
      </c>
      <c r="P72" s="47">
        <f t="shared" si="10"/>
        <v>0</v>
      </c>
      <c r="Q72" s="47">
        <f t="shared" si="10"/>
        <v>0</v>
      </c>
      <c r="R72" s="47">
        <f t="shared" si="10"/>
        <v>0</v>
      </c>
      <c r="S72" s="47">
        <f t="shared" si="11"/>
        <v>0</v>
      </c>
      <c r="T72" s="47">
        <f t="shared" si="11"/>
        <v>0</v>
      </c>
      <c r="U72" s="47">
        <f t="shared" si="11"/>
        <v>0</v>
      </c>
      <c r="V72" s="47">
        <f t="shared" si="12"/>
        <v>0</v>
      </c>
      <c r="W72" s="47">
        <f t="shared" si="13"/>
        <v>65</v>
      </c>
      <c r="X72" s="47">
        <f t="shared" si="14"/>
        <v>0</v>
      </c>
      <c r="Y72" s="47">
        <f t="shared" si="15"/>
        <v>65</v>
      </c>
      <c r="Z72" s="48">
        <f t="shared" si="16"/>
        <v>65.01594</v>
      </c>
      <c r="AA72" s="49">
        <f t="shared" si="36"/>
        <v>16</v>
      </c>
      <c r="AB72" s="50" t="str">
        <f t="shared" si="17"/>
        <v>The Office</v>
      </c>
      <c r="AC72" s="85"/>
      <c r="AD72" s="37">
        <f t="shared" si="18"/>
        <v>4</v>
      </c>
      <c r="AE72" s="23">
        <f t="shared" si="19"/>
        <v>0</v>
      </c>
      <c r="AF72" s="24">
        <f t="shared" si="20"/>
        <v>40</v>
      </c>
      <c r="AG72" s="24">
        <f t="shared" si="21"/>
        <v>0</v>
      </c>
      <c r="AH72" s="24">
        <f t="shared" si="22"/>
        <v>0</v>
      </c>
      <c r="AI72" s="24">
        <f t="shared" si="23"/>
        <v>0</v>
      </c>
      <c r="AJ72" s="25">
        <f t="shared" si="24"/>
        <v>0</v>
      </c>
      <c r="AK72" s="23">
        <f t="shared" si="25"/>
        <v>0</v>
      </c>
      <c r="AL72" s="24">
        <f t="shared" si="26"/>
        <v>3</v>
      </c>
      <c r="AM72" s="24">
        <f t="shared" si="27"/>
        <v>0</v>
      </c>
      <c r="AN72" s="24">
        <f t="shared" si="28"/>
        <v>0</v>
      </c>
      <c r="AO72" s="24">
        <f t="shared" si="29"/>
        <v>0</v>
      </c>
      <c r="AP72" s="24">
        <f t="shared" si="30"/>
        <v>0</v>
      </c>
      <c r="AQ72" s="35"/>
      <c r="AR72" s="40">
        <f t="shared" si="31"/>
        <v>10102100</v>
      </c>
      <c r="AS72" s="37">
        <f t="shared" si="32"/>
        <v>16</v>
      </c>
      <c r="AT72" s="45">
        <f t="shared" si="33"/>
        <v>0</v>
      </c>
      <c r="AU72" s="45">
        <f t="shared" si="34"/>
        <v>0</v>
      </c>
      <c r="AV72" s="46">
        <f t="shared" si="35"/>
        <v>0</v>
      </c>
      <c r="AW72" s="37">
        <f t="shared" si="37"/>
        <v>-6</v>
      </c>
    </row>
    <row r="73" spans="1:49" ht="12.75">
      <c r="A73" s="49">
        <f t="shared" si="3"/>
        <v>281</v>
      </c>
      <c r="B73" s="50" t="str">
        <f t="shared" si="4"/>
        <v>Eightball</v>
      </c>
      <c r="C73" s="50" t="str">
        <f t="shared" si="5"/>
        <v>Bunting</v>
      </c>
      <c r="D73" s="47">
        <f t="shared" si="6"/>
        <v>14</v>
      </c>
      <c r="E73" s="47">
        <f t="shared" si="6"/>
        <v>15</v>
      </c>
      <c r="F73" s="47">
        <f t="shared" si="6"/>
        <v>0</v>
      </c>
      <c r="G73" s="47">
        <f t="shared" si="7"/>
        <v>8</v>
      </c>
      <c r="H73" s="47">
        <f t="shared" si="7"/>
        <v>8</v>
      </c>
      <c r="I73" s="47">
        <f t="shared" si="7"/>
        <v>9</v>
      </c>
      <c r="J73" s="47">
        <f t="shared" si="8"/>
        <v>0</v>
      </c>
      <c r="K73" s="47">
        <f t="shared" si="8"/>
        <v>0</v>
      </c>
      <c r="L73" s="47">
        <f t="shared" si="8"/>
        <v>0</v>
      </c>
      <c r="M73" s="47">
        <f t="shared" si="9"/>
        <v>0</v>
      </c>
      <c r="N73" s="47">
        <f t="shared" si="9"/>
        <v>0</v>
      </c>
      <c r="O73" s="47">
        <f t="shared" si="9"/>
        <v>0</v>
      </c>
      <c r="P73" s="47">
        <f t="shared" si="10"/>
        <v>0</v>
      </c>
      <c r="Q73" s="47">
        <f t="shared" si="10"/>
        <v>0</v>
      </c>
      <c r="R73" s="47">
        <f t="shared" si="10"/>
        <v>0</v>
      </c>
      <c r="S73" s="47">
        <f t="shared" si="11"/>
        <v>0</v>
      </c>
      <c r="T73" s="47">
        <f t="shared" si="11"/>
        <v>0</v>
      </c>
      <c r="U73" s="47">
        <f t="shared" si="11"/>
        <v>0</v>
      </c>
      <c r="V73" s="47">
        <f t="shared" si="12"/>
        <v>0</v>
      </c>
      <c r="W73" s="47">
        <f t="shared" si="13"/>
        <v>54</v>
      </c>
      <c r="X73" s="47">
        <f t="shared" si="14"/>
        <v>0</v>
      </c>
      <c r="Y73" s="47">
        <f t="shared" si="15"/>
        <v>54</v>
      </c>
      <c r="Z73" s="48">
        <f t="shared" si="16"/>
        <v>54.013940000000005</v>
      </c>
      <c r="AA73" s="49">
        <f t="shared" si="36"/>
        <v>13</v>
      </c>
      <c r="AB73" s="50" t="str">
        <f t="shared" si="17"/>
        <v>Eightball</v>
      </c>
      <c r="AC73" s="85"/>
      <c r="AD73" s="37">
        <f t="shared" si="18"/>
        <v>13</v>
      </c>
      <c r="AE73" s="23">
        <f t="shared" si="19"/>
        <v>0</v>
      </c>
      <c r="AF73" s="24">
        <f t="shared" si="20"/>
        <v>0</v>
      </c>
      <c r="AG73" s="24">
        <f t="shared" si="21"/>
        <v>0</v>
      </c>
      <c r="AH73" s="24">
        <f t="shared" si="22"/>
        <v>0</v>
      </c>
      <c r="AI73" s="24">
        <f t="shared" si="23"/>
        <v>0</v>
      </c>
      <c r="AJ73" s="25">
        <f t="shared" si="24"/>
        <v>0</v>
      </c>
      <c r="AK73" s="23">
        <f t="shared" si="25"/>
        <v>0</v>
      </c>
      <c r="AL73" s="24">
        <f t="shared" si="26"/>
        <v>0</v>
      </c>
      <c r="AM73" s="24">
        <f t="shared" si="27"/>
        <v>0</v>
      </c>
      <c r="AN73" s="24">
        <f t="shared" si="28"/>
        <v>0</v>
      </c>
      <c r="AO73" s="24">
        <f t="shared" si="29"/>
        <v>0</v>
      </c>
      <c r="AP73" s="24">
        <f t="shared" si="30"/>
        <v>0</v>
      </c>
      <c r="AQ73" s="35"/>
      <c r="AR73" s="40">
        <f t="shared" si="31"/>
        <v>2100001100</v>
      </c>
      <c r="AS73" s="37">
        <f t="shared" si="32"/>
        <v>14</v>
      </c>
      <c r="AT73" s="45">
        <f t="shared" si="33"/>
        <v>0</v>
      </c>
      <c r="AU73" s="45">
        <f t="shared" si="34"/>
        <v>0</v>
      </c>
      <c r="AV73" s="46">
        <f t="shared" si="35"/>
        <v>0</v>
      </c>
      <c r="AW73" s="37">
        <f t="shared" si="37"/>
        <v>-6</v>
      </c>
    </row>
    <row r="74" spans="1:49" ht="12.75">
      <c r="A74" s="49">
        <f t="shared" si="3"/>
        <v>484</v>
      </c>
      <c r="B74" s="50" t="str">
        <f t="shared" si="4"/>
        <v>Jolly Mon</v>
      </c>
      <c r="C74" s="50" t="str">
        <f t="shared" si="5"/>
        <v>LaVin/Rochlis</v>
      </c>
      <c r="D74" s="47">
        <f t="shared" si="6"/>
        <v>15</v>
      </c>
      <c r="E74" s="47">
        <f t="shared" si="6"/>
        <v>15</v>
      </c>
      <c r="F74" s="47">
        <f t="shared" si="6"/>
        <v>0</v>
      </c>
      <c r="G74" s="47">
        <f t="shared" si="7"/>
        <v>11</v>
      </c>
      <c r="H74" s="47">
        <f t="shared" si="7"/>
        <v>9</v>
      </c>
      <c r="I74" s="47">
        <f t="shared" si="7"/>
        <v>12</v>
      </c>
      <c r="J74" s="47">
        <f t="shared" si="8"/>
        <v>0</v>
      </c>
      <c r="K74" s="47">
        <f t="shared" si="8"/>
        <v>0</v>
      </c>
      <c r="L74" s="47">
        <f t="shared" si="8"/>
        <v>0</v>
      </c>
      <c r="M74" s="47">
        <f t="shared" si="9"/>
        <v>0</v>
      </c>
      <c r="N74" s="47">
        <f t="shared" si="9"/>
        <v>0</v>
      </c>
      <c r="O74" s="47">
        <f t="shared" si="9"/>
        <v>0</v>
      </c>
      <c r="P74" s="47">
        <f t="shared" si="10"/>
        <v>0</v>
      </c>
      <c r="Q74" s="47">
        <f t="shared" si="10"/>
        <v>0</v>
      </c>
      <c r="R74" s="47">
        <f t="shared" si="10"/>
        <v>0</v>
      </c>
      <c r="S74" s="47">
        <f t="shared" si="11"/>
        <v>0</v>
      </c>
      <c r="T74" s="47">
        <f t="shared" si="11"/>
        <v>0</v>
      </c>
      <c r="U74" s="47">
        <f t="shared" si="11"/>
        <v>0</v>
      </c>
      <c r="V74" s="47">
        <f t="shared" si="12"/>
        <v>0</v>
      </c>
      <c r="W74" s="47">
        <f t="shared" si="13"/>
        <v>62</v>
      </c>
      <c r="X74" s="47">
        <f t="shared" si="14"/>
        <v>0</v>
      </c>
      <c r="Y74" s="47">
        <f t="shared" si="15"/>
        <v>62</v>
      </c>
      <c r="Z74" s="48">
        <f t="shared" si="16"/>
        <v>62.01494</v>
      </c>
      <c r="AA74" s="49">
        <f t="shared" si="36"/>
        <v>15</v>
      </c>
      <c r="AB74" s="50" t="str">
        <f t="shared" si="17"/>
        <v>Jolly Mon</v>
      </c>
      <c r="AC74" s="85"/>
      <c r="AD74" s="37">
        <f t="shared" si="18"/>
        <v>7</v>
      </c>
      <c r="AE74" s="23">
        <f t="shared" si="19"/>
        <v>30</v>
      </c>
      <c r="AF74" s="24">
        <f t="shared" si="20"/>
        <v>12</v>
      </c>
      <c r="AG74" s="24">
        <f t="shared" si="21"/>
        <v>0</v>
      </c>
      <c r="AH74" s="24">
        <f t="shared" si="22"/>
        <v>0</v>
      </c>
      <c r="AI74" s="24">
        <f t="shared" si="23"/>
        <v>0</v>
      </c>
      <c r="AJ74" s="25">
        <f t="shared" si="24"/>
        <v>0</v>
      </c>
      <c r="AK74" s="23">
        <f t="shared" si="25"/>
        <v>2</v>
      </c>
      <c r="AL74" s="24">
        <f t="shared" si="26"/>
        <v>1</v>
      </c>
      <c r="AM74" s="24">
        <f t="shared" si="27"/>
        <v>0</v>
      </c>
      <c r="AN74" s="24">
        <f t="shared" si="28"/>
        <v>0</v>
      </c>
      <c r="AO74" s="24">
        <f t="shared" si="29"/>
        <v>0</v>
      </c>
      <c r="AP74" s="24">
        <f t="shared" si="30"/>
        <v>0</v>
      </c>
      <c r="AQ74" s="35"/>
      <c r="AR74" s="40">
        <f t="shared" si="31"/>
        <v>101100200</v>
      </c>
      <c r="AS74" s="37">
        <f t="shared" si="32"/>
        <v>15</v>
      </c>
      <c r="AT74" s="45">
        <f t="shared" si="33"/>
        <v>0</v>
      </c>
      <c r="AU74" s="45">
        <f t="shared" si="34"/>
        <v>0</v>
      </c>
      <c r="AV74" s="46">
        <f t="shared" si="35"/>
        <v>0</v>
      </c>
      <c r="AW74" s="37">
        <f t="shared" si="37"/>
        <v>-6</v>
      </c>
    </row>
    <row r="75" spans="1:49" ht="12.75">
      <c r="A75" s="49">
        <f t="shared" si="3"/>
        <v>485</v>
      </c>
      <c r="B75" s="50" t="str">
        <f t="shared" si="4"/>
        <v>Argo III</v>
      </c>
      <c r="C75" s="50" t="str">
        <f t="shared" si="5"/>
        <v>Nickerson</v>
      </c>
      <c r="D75" s="47">
        <f t="shared" si="6"/>
        <v>3</v>
      </c>
      <c r="E75" s="47">
        <f t="shared" si="6"/>
        <v>8</v>
      </c>
      <c r="F75" s="47">
        <f t="shared" si="6"/>
        <v>0</v>
      </c>
      <c r="G75" s="47">
        <f t="shared" si="7"/>
        <v>9</v>
      </c>
      <c r="H75" s="47">
        <f t="shared" si="7"/>
        <v>1</v>
      </c>
      <c r="I75" s="47">
        <f t="shared" si="7"/>
        <v>7</v>
      </c>
      <c r="J75" s="47">
        <f t="shared" si="8"/>
        <v>0</v>
      </c>
      <c r="K75" s="47">
        <f t="shared" si="8"/>
        <v>0</v>
      </c>
      <c r="L75" s="47">
        <f t="shared" si="8"/>
        <v>0</v>
      </c>
      <c r="M75" s="47">
        <f t="shared" si="9"/>
        <v>0</v>
      </c>
      <c r="N75" s="47">
        <f t="shared" si="9"/>
        <v>0</v>
      </c>
      <c r="O75" s="47">
        <f t="shared" si="9"/>
        <v>0</v>
      </c>
      <c r="P75" s="47">
        <f t="shared" si="10"/>
        <v>0</v>
      </c>
      <c r="Q75" s="47">
        <f t="shared" si="10"/>
        <v>0</v>
      </c>
      <c r="R75" s="47">
        <f t="shared" si="10"/>
        <v>0</v>
      </c>
      <c r="S75" s="47">
        <f t="shared" si="11"/>
        <v>0</v>
      </c>
      <c r="T75" s="47">
        <f t="shared" si="11"/>
        <v>0</v>
      </c>
      <c r="U75" s="47">
        <f t="shared" si="11"/>
        <v>0</v>
      </c>
      <c r="V75" s="47">
        <f t="shared" si="12"/>
        <v>0</v>
      </c>
      <c r="W75" s="47">
        <f t="shared" si="13"/>
        <v>28</v>
      </c>
      <c r="X75" s="47">
        <f t="shared" si="14"/>
        <v>0</v>
      </c>
      <c r="Y75" s="47">
        <f t="shared" si="15"/>
        <v>28</v>
      </c>
      <c r="Z75" s="48">
        <f t="shared" si="16"/>
        <v>28.001939999999998</v>
      </c>
      <c r="AA75" s="49">
        <f t="shared" si="36"/>
        <v>4</v>
      </c>
      <c r="AB75" s="50" t="str">
        <f t="shared" si="17"/>
        <v>Argo III</v>
      </c>
      <c r="AC75" s="85"/>
      <c r="AD75" s="37">
        <f t="shared" si="18"/>
        <v>14</v>
      </c>
      <c r="AE75" s="23">
        <f t="shared" si="19"/>
        <v>0</v>
      </c>
      <c r="AF75" s="24">
        <f t="shared" si="20"/>
        <v>0</v>
      </c>
      <c r="AG75" s="24">
        <f t="shared" si="21"/>
        <v>0</v>
      </c>
      <c r="AH75" s="24">
        <f t="shared" si="22"/>
        <v>0</v>
      </c>
      <c r="AI75" s="24">
        <f t="shared" si="23"/>
        <v>0</v>
      </c>
      <c r="AJ75" s="25">
        <f t="shared" si="24"/>
        <v>0</v>
      </c>
      <c r="AK75" s="23">
        <f t="shared" si="25"/>
        <v>0</v>
      </c>
      <c r="AL75" s="24">
        <f t="shared" si="26"/>
        <v>0</v>
      </c>
      <c r="AM75" s="24">
        <f t="shared" si="27"/>
        <v>0</v>
      </c>
      <c r="AN75" s="24">
        <f t="shared" si="28"/>
        <v>0</v>
      </c>
      <c r="AO75" s="24">
        <f t="shared" si="29"/>
        <v>0</v>
      </c>
      <c r="AP75" s="24">
        <f t="shared" si="30"/>
        <v>0</v>
      </c>
      <c r="AQ75" s="35"/>
      <c r="AR75" s="40">
        <f t="shared" si="31"/>
        <v>10100011100000000</v>
      </c>
      <c r="AS75" s="37">
        <f t="shared" si="32"/>
        <v>2</v>
      </c>
      <c r="AT75" s="45">
        <f t="shared" si="33"/>
        <v>0</v>
      </c>
      <c r="AU75" s="45">
        <f t="shared" si="34"/>
        <v>0</v>
      </c>
      <c r="AV75" s="46">
        <f t="shared" si="35"/>
        <v>0</v>
      </c>
      <c r="AW75" s="37">
        <f t="shared" si="37"/>
        <v>-6</v>
      </c>
    </row>
    <row r="76" spans="1:49" ht="12.75">
      <c r="A76" s="49">
        <f t="shared" si="3"/>
        <v>588</v>
      </c>
      <c r="B76" s="50" t="str">
        <f t="shared" si="4"/>
        <v>Gallant Fox</v>
      </c>
      <c r="C76" s="50" t="str">
        <f t="shared" si="5"/>
        <v>Dempsey</v>
      </c>
      <c r="D76" s="47">
        <f t="shared" si="6"/>
        <v>13</v>
      </c>
      <c r="E76" s="47">
        <f t="shared" si="6"/>
        <v>7</v>
      </c>
      <c r="F76" s="47">
        <f t="shared" si="6"/>
        <v>0</v>
      </c>
      <c r="G76" s="47">
        <f t="shared" si="7"/>
        <v>4</v>
      </c>
      <c r="H76" s="47">
        <f t="shared" si="7"/>
        <v>2</v>
      </c>
      <c r="I76" s="47">
        <f t="shared" si="7"/>
        <v>4</v>
      </c>
      <c r="J76" s="47">
        <f t="shared" si="8"/>
        <v>0</v>
      </c>
      <c r="K76" s="47">
        <f t="shared" si="8"/>
        <v>0</v>
      </c>
      <c r="L76" s="47">
        <f t="shared" si="8"/>
        <v>0</v>
      </c>
      <c r="M76" s="47">
        <f t="shared" si="9"/>
        <v>0</v>
      </c>
      <c r="N76" s="47">
        <f t="shared" si="9"/>
        <v>0</v>
      </c>
      <c r="O76" s="47">
        <f t="shared" si="9"/>
        <v>0</v>
      </c>
      <c r="P76" s="47">
        <f t="shared" si="10"/>
        <v>0</v>
      </c>
      <c r="Q76" s="47">
        <f t="shared" si="10"/>
        <v>0</v>
      </c>
      <c r="R76" s="47">
        <f t="shared" si="10"/>
        <v>0</v>
      </c>
      <c r="S76" s="47">
        <f t="shared" si="11"/>
        <v>0</v>
      </c>
      <c r="T76" s="47">
        <f t="shared" si="11"/>
        <v>0</v>
      </c>
      <c r="U76" s="47">
        <f t="shared" si="11"/>
        <v>0</v>
      </c>
      <c r="V76" s="47">
        <f t="shared" si="12"/>
        <v>0</v>
      </c>
      <c r="W76" s="47">
        <f t="shared" si="13"/>
        <v>30</v>
      </c>
      <c r="X76" s="47">
        <f t="shared" si="14"/>
        <v>0</v>
      </c>
      <c r="Y76" s="47">
        <f t="shared" si="15"/>
        <v>30</v>
      </c>
      <c r="Z76" s="48">
        <f t="shared" si="16"/>
        <v>30.00694</v>
      </c>
      <c r="AA76" s="49">
        <f t="shared" si="36"/>
        <v>6</v>
      </c>
      <c r="AB76" s="50" t="str">
        <f t="shared" si="17"/>
        <v>Gallant Fox</v>
      </c>
      <c r="AC76" s="85"/>
      <c r="AD76" s="37">
        <f t="shared" si="18"/>
        <v>12</v>
      </c>
      <c r="AE76" s="23">
        <f t="shared" si="19"/>
        <v>0</v>
      </c>
      <c r="AF76" s="24">
        <f t="shared" si="20"/>
        <v>0</v>
      </c>
      <c r="AG76" s="24">
        <f t="shared" si="21"/>
        <v>0</v>
      </c>
      <c r="AH76" s="24">
        <f t="shared" si="22"/>
        <v>0</v>
      </c>
      <c r="AI76" s="24">
        <f t="shared" si="23"/>
        <v>0</v>
      </c>
      <c r="AJ76" s="25">
        <f t="shared" si="24"/>
        <v>0</v>
      </c>
      <c r="AK76" s="23">
        <f t="shared" si="25"/>
        <v>0</v>
      </c>
      <c r="AL76" s="24">
        <f t="shared" si="26"/>
        <v>0</v>
      </c>
      <c r="AM76" s="24">
        <f t="shared" si="27"/>
        <v>0</v>
      </c>
      <c r="AN76" s="24">
        <f t="shared" si="28"/>
        <v>0</v>
      </c>
      <c r="AO76" s="24">
        <f t="shared" si="29"/>
        <v>0</v>
      </c>
      <c r="AP76" s="24">
        <f t="shared" si="30"/>
        <v>0</v>
      </c>
      <c r="AQ76" s="35"/>
      <c r="AR76" s="40">
        <f t="shared" si="31"/>
        <v>1020010000010000</v>
      </c>
      <c r="AS76" s="37">
        <f t="shared" si="32"/>
        <v>7</v>
      </c>
      <c r="AT76" s="45">
        <f t="shared" si="33"/>
        <v>0</v>
      </c>
      <c r="AU76" s="45">
        <f t="shared" si="34"/>
        <v>0</v>
      </c>
      <c r="AV76" s="46">
        <f t="shared" si="35"/>
        <v>0</v>
      </c>
      <c r="AW76" s="37">
        <f t="shared" si="37"/>
        <v>-6</v>
      </c>
    </row>
    <row r="77" spans="1:49" ht="12.75">
      <c r="A77" s="49">
        <f t="shared" si="3"/>
        <v>676</v>
      </c>
      <c r="B77" s="50" t="str">
        <f t="shared" si="4"/>
        <v>Paradox</v>
      </c>
      <c r="C77" s="50" t="str">
        <f t="shared" si="5"/>
        <v>Stowe</v>
      </c>
      <c r="D77" s="47">
        <f aca="true" t="shared" si="38" ref="D77:F85">IF(OR(D47="dnf",D47="dsq",D47="ocs",D47="raf"),D$57+1,IF(D47="dnc",IF($AQ77=1,"bye",D$57+1),D47))</f>
        <v>11</v>
      </c>
      <c r="E77" s="47">
        <f t="shared" si="38"/>
        <v>4</v>
      </c>
      <c r="F77" s="47">
        <f t="shared" si="38"/>
        <v>0</v>
      </c>
      <c r="G77" s="47">
        <f aca="true" t="shared" si="39" ref="G77:I85">IF(OR(G47="dnf",G47="dsq",G47="ocs",G47="raf"),G$57+1,IF(G47="dnc",IF($AQ77=2,"bye",G$57+1),G47))</f>
        <v>6</v>
      </c>
      <c r="H77" s="47">
        <f t="shared" si="39"/>
        <v>11</v>
      </c>
      <c r="I77" s="47">
        <f t="shared" si="39"/>
        <v>6</v>
      </c>
      <c r="J77" s="47">
        <f aca="true" t="shared" si="40" ref="J77:L85">IF(OR(J47="dnf",J47="dsq",J47="ocs",J47="raf"),J$57+1,IF(J47="dnc",IF($AQ77=3,"bye",J$57+1),J47))</f>
        <v>0</v>
      </c>
      <c r="K77" s="47">
        <f t="shared" si="40"/>
        <v>0</v>
      </c>
      <c r="L77" s="47">
        <f t="shared" si="40"/>
        <v>0</v>
      </c>
      <c r="M77" s="47">
        <f aca="true" t="shared" si="41" ref="M77:O85">IF(OR(M47="dnf",M47="dsq",M47="ocs",M47="raf"),M$57+1,IF(M47="dnc",IF($AQ77=4,"bye",M$57+1),M47))</f>
        <v>0</v>
      </c>
      <c r="N77" s="47">
        <f t="shared" si="41"/>
        <v>0</v>
      </c>
      <c r="O77" s="47">
        <f t="shared" si="41"/>
        <v>0</v>
      </c>
      <c r="P77" s="47">
        <f aca="true" t="shared" si="42" ref="P77:R85">IF(OR(P47="dnf",P47="dsq",P47="ocs",P47="raf"),P$57+1,IF(P47="dnc",IF($AQ77=5,"bye",P$57+1),P47))</f>
        <v>0</v>
      </c>
      <c r="Q77" s="47">
        <f t="shared" si="42"/>
        <v>0</v>
      </c>
      <c r="R77" s="47">
        <f t="shared" si="42"/>
        <v>0</v>
      </c>
      <c r="S77" s="47">
        <f aca="true" t="shared" si="43" ref="S77:U85">IF(OR(S47="dnf",S47="dsq",S47="ocs",S47="raf"),S$57+1,IF(S47="dnc",IF($AQ77=6,"bye",S$57+1),S47))</f>
        <v>0</v>
      </c>
      <c r="T77" s="47">
        <f t="shared" si="43"/>
        <v>0</v>
      </c>
      <c r="U77" s="47">
        <f t="shared" si="43"/>
        <v>0</v>
      </c>
      <c r="V77" s="47">
        <f t="shared" si="12"/>
        <v>0</v>
      </c>
      <c r="W77" s="47">
        <f t="shared" si="13"/>
        <v>38</v>
      </c>
      <c r="X77" s="47">
        <f t="shared" si="14"/>
        <v>0</v>
      </c>
      <c r="Y77" s="47">
        <f t="shared" si="15"/>
        <v>38</v>
      </c>
      <c r="Z77" s="48">
        <f t="shared" si="16"/>
        <v>38.00994</v>
      </c>
      <c r="AA77" s="49">
        <f t="shared" si="36"/>
        <v>7</v>
      </c>
      <c r="AB77" s="50" t="str">
        <f t="shared" si="17"/>
        <v>Paradox</v>
      </c>
      <c r="AC77" s="85"/>
      <c r="AD77" s="37">
        <f t="shared" si="18"/>
        <v>3</v>
      </c>
      <c r="AE77" s="23">
        <f t="shared" si="19"/>
        <v>0</v>
      </c>
      <c r="AF77" s="24">
        <f t="shared" si="20"/>
        <v>0</v>
      </c>
      <c r="AG77" s="24">
        <f t="shared" si="21"/>
        <v>0</v>
      </c>
      <c r="AH77" s="24">
        <f t="shared" si="22"/>
        <v>0</v>
      </c>
      <c r="AI77" s="24">
        <f t="shared" si="23"/>
        <v>0</v>
      </c>
      <c r="AJ77" s="25">
        <f t="shared" si="24"/>
        <v>0</v>
      </c>
      <c r="AK77" s="23">
        <f t="shared" si="25"/>
        <v>0</v>
      </c>
      <c r="AL77" s="24">
        <f t="shared" si="26"/>
        <v>0</v>
      </c>
      <c r="AM77" s="24">
        <f t="shared" si="27"/>
        <v>0</v>
      </c>
      <c r="AN77" s="24">
        <f t="shared" si="28"/>
        <v>0</v>
      </c>
      <c r="AO77" s="24">
        <f t="shared" si="29"/>
        <v>0</v>
      </c>
      <c r="AP77" s="24">
        <f t="shared" si="30"/>
        <v>0</v>
      </c>
      <c r="AQ77" s="35"/>
      <c r="AR77" s="40">
        <f t="shared" si="31"/>
        <v>10200002000000</v>
      </c>
      <c r="AS77" s="37">
        <f t="shared" si="32"/>
        <v>10</v>
      </c>
      <c r="AT77" s="45">
        <f t="shared" si="33"/>
        <v>0</v>
      </c>
      <c r="AU77" s="45">
        <f t="shared" si="34"/>
        <v>0</v>
      </c>
      <c r="AV77" s="46">
        <f t="shared" si="35"/>
        <v>0</v>
      </c>
      <c r="AW77" s="37">
        <f t="shared" si="37"/>
        <v>-6</v>
      </c>
    </row>
    <row r="78" spans="1:49" ht="12.75">
      <c r="A78" s="49">
        <f t="shared" si="3"/>
        <v>679</v>
      </c>
      <c r="B78" s="50" t="str">
        <f t="shared" si="4"/>
        <v>Misty-two-six</v>
      </c>
      <c r="C78" s="50" t="str">
        <f t="shared" si="5"/>
        <v>Sibson</v>
      </c>
      <c r="D78" s="47">
        <f t="shared" si="38"/>
        <v>7</v>
      </c>
      <c r="E78" s="47">
        <f t="shared" si="38"/>
        <v>2</v>
      </c>
      <c r="F78" s="47">
        <f t="shared" si="38"/>
        <v>0</v>
      </c>
      <c r="G78" s="47">
        <f t="shared" si="39"/>
        <v>10</v>
      </c>
      <c r="H78" s="47">
        <f t="shared" si="39"/>
        <v>12</v>
      </c>
      <c r="I78" s="47">
        <f t="shared" si="39"/>
        <v>10</v>
      </c>
      <c r="J78" s="47">
        <f t="shared" si="40"/>
        <v>0</v>
      </c>
      <c r="K78" s="47">
        <f t="shared" si="40"/>
        <v>0</v>
      </c>
      <c r="L78" s="47">
        <f t="shared" si="40"/>
        <v>0</v>
      </c>
      <c r="M78" s="47">
        <f t="shared" si="41"/>
        <v>0</v>
      </c>
      <c r="N78" s="47">
        <f t="shared" si="41"/>
        <v>0</v>
      </c>
      <c r="O78" s="47">
        <f t="shared" si="41"/>
        <v>0</v>
      </c>
      <c r="P78" s="47">
        <f t="shared" si="42"/>
        <v>0</v>
      </c>
      <c r="Q78" s="47">
        <f t="shared" si="42"/>
        <v>0</v>
      </c>
      <c r="R78" s="47">
        <f t="shared" si="42"/>
        <v>0</v>
      </c>
      <c r="S78" s="47">
        <f t="shared" si="43"/>
        <v>0</v>
      </c>
      <c r="T78" s="47">
        <f t="shared" si="43"/>
        <v>0</v>
      </c>
      <c r="U78" s="47">
        <f t="shared" si="43"/>
        <v>0</v>
      </c>
      <c r="V78" s="47">
        <f>COUNTIF(D78:U78,"bye")</f>
        <v>0</v>
      </c>
      <c r="W78" s="47">
        <f t="shared" si="13"/>
        <v>41</v>
      </c>
      <c r="X78" s="47">
        <f t="shared" si="14"/>
        <v>0</v>
      </c>
      <c r="Y78" s="47">
        <f t="shared" si="15"/>
        <v>41</v>
      </c>
      <c r="Z78" s="48">
        <f t="shared" si="16"/>
        <v>41.00894</v>
      </c>
      <c r="AA78" s="49">
        <f t="shared" si="36"/>
        <v>8</v>
      </c>
      <c r="AB78" s="50" t="str">
        <f t="shared" si="17"/>
        <v>Misty-two-six</v>
      </c>
      <c r="AC78" s="85"/>
      <c r="AD78" s="37">
        <f t="shared" si="18"/>
        <v>0</v>
      </c>
      <c r="AE78" s="23">
        <f t="shared" si="19"/>
        <v>0</v>
      </c>
      <c r="AF78" s="24">
        <f t="shared" si="20"/>
        <v>0</v>
      </c>
      <c r="AG78" s="24">
        <f t="shared" si="21"/>
        <v>0</v>
      </c>
      <c r="AH78" s="24">
        <f t="shared" si="22"/>
        <v>0</v>
      </c>
      <c r="AI78" s="24">
        <f t="shared" si="23"/>
        <v>0</v>
      </c>
      <c r="AJ78" s="25">
        <f t="shared" si="24"/>
        <v>0</v>
      </c>
      <c r="AK78" s="23">
        <f>COUNTIF(D48:F48,"dnc")</f>
        <v>0</v>
      </c>
      <c r="AL78" s="24">
        <f t="shared" si="26"/>
        <v>0</v>
      </c>
      <c r="AM78" s="24">
        <f t="shared" si="27"/>
        <v>0</v>
      </c>
      <c r="AN78" s="24">
        <f t="shared" si="28"/>
        <v>0</v>
      </c>
      <c r="AO78" s="24">
        <f t="shared" si="29"/>
        <v>0</v>
      </c>
      <c r="AP78" s="24">
        <f t="shared" si="30"/>
        <v>0</v>
      </c>
      <c r="AQ78" s="35"/>
      <c r="AR78" s="40">
        <f t="shared" si="31"/>
        <v>1000010020100000</v>
      </c>
      <c r="AS78" s="37">
        <f t="shared" si="32"/>
        <v>9</v>
      </c>
      <c r="AT78" s="36">
        <f t="shared" si="33"/>
        <v>0</v>
      </c>
      <c r="AU78" s="36">
        <f t="shared" si="34"/>
        <v>0</v>
      </c>
      <c r="AV78" s="37">
        <f t="shared" si="35"/>
        <v>0</v>
      </c>
      <c r="AW78" s="37">
        <f t="shared" si="37"/>
        <v>-6</v>
      </c>
    </row>
    <row r="79" spans="1:49" ht="12.75">
      <c r="A79" s="49">
        <f t="shared" si="3"/>
      </c>
      <c r="B79" s="50"/>
      <c r="C79" s="50"/>
      <c r="D79" s="47">
        <f t="shared" si="38"/>
        <v>0</v>
      </c>
      <c r="E79" s="47">
        <f t="shared" si="38"/>
        <v>0</v>
      </c>
      <c r="F79" s="47">
        <f t="shared" si="38"/>
        <v>0</v>
      </c>
      <c r="G79" s="47">
        <f t="shared" si="39"/>
        <v>0</v>
      </c>
      <c r="H79" s="47">
        <f t="shared" si="39"/>
        <v>0</v>
      </c>
      <c r="I79" s="47">
        <f t="shared" si="39"/>
        <v>0</v>
      </c>
      <c r="J79" s="47">
        <f t="shared" si="40"/>
        <v>0</v>
      </c>
      <c r="K79" s="47">
        <f t="shared" si="40"/>
        <v>0</v>
      </c>
      <c r="L79" s="47">
        <f t="shared" si="40"/>
        <v>0</v>
      </c>
      <c r="M79" s="47">
        <f t="shared" si="41"/>
        <v>0</v>
      </c>
      <c r="N79" s="47">
        <f t="shared" si="41"/>
        <v>0</v>
      </c>
      <c r="O79" s="47">
        <f t="shared" si="41"/>
        <v>0</v>
      </c>
      <c r="P79" s="47">
        <f t="shared" si="42"/>
        <v>0</v>
      </c>
      <c r="Q79" s="47">
        <f t="shared" si="42"/>
        <v>0</v>
      </c>
      <c r="R79" s="47">
        <f t="shared" si="42"/>
        <v>0</v>
      </c>
      <c r="S79" s="47">
        <f t="shared" si="43"/>
        <v>0</v>
      </c>
      <c r="T79" s="47">
        <f t="shared" si="43"/>
        <v>0</v>
      </c>
      <c r="U79" s="47">
        <f t="shared" si="43"/>
        <v>0</v>
      </c>
      <c r="V79" s="47"/>
      <c r="W79" s="47">
        <f t="shared" si="13"/>
      </c>
      <c r="X79" s="47">
        <f t="shared" si="14"/>
        <v>0</v>
      </c>
      <c r="Y79" s="47">
        <f t="shared" si="15"/>
        <v>0</v>
      </c>
      <c r="Z79" s="48">
        <f t="shared" si="16"/>
        <v>0</v>
      </c>
      <c r="AA79" s="49">
        <f t="shared" si="36"/>
      </c>
      <c r="AB79" s="50"/>
      <c r="AC79" s="85"/>
      <c r="AD79" s="37">
        <f t="shared" si="18"/>
        <v>0</v>
      </c>
      <c r="AE79" s="23">
        <f t="shared" si="19"/>
        <v>0</v>
      </c>
      <c r="AF79" s="24">
        <f t="shared" si="20"/>
        <v>0</v>
      </c>
      <c r="AG79" s="24">
        <f t="shared" si="21"/>
        <v>0</v>
      </c>
      <c r="AH79" s="24">
        <f t="shared" si="22"/>
        <v>0</v>
      </c>
      <c r="AI79" s="24">
        <f t="shared" si="23"/>
        <v>0</v>
      </c>
      <c r="AJ79" s="25">
        <f t="shared" si="24"/>
        <v>0</v>
      </c>
      <c r="AK79" s="23">
        <f t="shared" si="25"/>
        <v>0</v>
      </c>
      <c r="AL79" s="24">
        <f t="shared" si="26"/>
        <v>0</v>
      </c>
      <c r="AM79" s="24">
        <f t="shared" si="27"/>
        <v>0</v>
      </c>
      <c r="AN79" s="24">
        <f t="shared" si="28"/>
        <v>0</v>
      </c>
      <c r="AO79" s="24">
        <f t="shared" si="29"/>
        <v>0</v>
      </c>
      <c r="AP79" s="24">
        <f t="shared" si="30"/>
        <v>0</v>
      </c>
      <c r="AQ79" s="35">
        <f>IF(SUM(AE79:AJ79)&gt;0,MATCH(MAX(AE79:AJ79),AE79:AJ79,0),0)</f>
        <v>0</v>
      </c>
      <c r="AR79" s="40">
        <f t="shared" si="31"/>
        <v>0</v>
      </c>
      <c r="AS79" s="37">
        <f t="shared" si="32"/>
        <v>0</v>
      </c>
      <c r="AT79" s="36">
        <f t="shared" si="33"/>
        <v>0</v>
      </c>
      <c r="AU79" s="36">
        <f t="shared" si="34"/>
        <v>0</v>
      </c>
      <c r="AV79" s="37">
        <f t="shared" si="35"/>
        <v>0</v>
      </c>
      <c r="AW79" s="37">
        <f t="shared" si="37"/>
        <v>0</v>
      </c>
    </row>
    <row r="80" spans="1:49" ht="12.75">
      <c r="A80" s="49">
        <f t="shared" si="3"/>
      </c>
      <c r="B80" s="50"/>
      <c r="C80" s="50"/>
      <c r="D80" s="47">
        <f t="shared" si="38"/>
        <v>0</v>
      </c>
      <c r="E80" s="47">
        <f t="shared" si="38"/>
        <v>0</v>
      </c>
      <c r="F80" s="47">
        <f t="shared" si="38"/>
        <v>0</v>
      </c>
      <c r="G80" s="47">
        <f t="shared" si="39"/>
        <v>0</v>
      </c>
      <c r="H80" s="47">
        <f t="shared" si="39"/>
        <v>0</v>
      </c>
      <c r="I80" s="47">
        <f t="shared" si="39"/>
        <v>0</v>
      </c>
      <c r="J80" s="47">
        <f t="shared" si="40"/>
        <v>0</v>
      </c>
      <c r="K80" s="47">
        <f t="shared" si="40"/>
        <v>0</v>
      </c>
      <c r="L80" s="47">
        <f t="shared" si="40"/>
        <v>0</v>
      </c>
      <c r="M80" s="47">
        <f t="shared" si="41"/>
        <v>0</v>
      </c>
      <c r="N80" s="47">
        <f t="shared" si="41"/>
        <v>0</v>
      </c>
      <c r="O80" s="47">
        <f t="shared" si="41"/>
        <v>0</v>
      </c>
      <c r="P80" s="47">
        <f t="shared" si="42"/>
        <v>0</v>
      </c>
      <c r="Q80" s="47">
        <f t="shared" si="42"/>
        <v>0</v>
      </c>
      <c r="R80" s="47">
        <f t="shared" si="42"/>
        <v>0</v>
      </c>
      <c r="S80" s="47">
        <f t="shared" si="43"/>
        <v>0</v>
      </c>
      <c r="T80" s="47">
        <f t="shared" si="43"/>
        <v>0</v>
      </c>
      <c r="U80" s="47">
        <f t="shared" si="43"/>
        <v>0</v>
      </c>
      <c r="V80" s="47"/>
      <c r="W80" s="47">
        <f t="shared" si="13"/>
      </c>
      <c r="X80" s="47">
        <f t="shared" si="14"/>
        <v>0</v>
      </c>
      <c r="Y80" s="47">
        <f t="shared" si="15"/>
        <v>0</v>
      </c>
      <c r="Z80" s="48">
        <f t="shared" si="16"/>
        <v>0</v>
      </c>
      <c r="AA80" s="49">
        <f t="shared" si="36"/>
      </c>
      <c r="AB80" s="50"/>
      <c r="AC80" s="85"/>
      <c r="AD80" s="37">
        <f t="shared" si="18"/>
        <v>0</v>
      </c>
      <c r="AE80" s="23">
        <f t="shared" si="19"/>
        <v>0</v>
      </c>
      <c r="AF80" s="24">
        <f t="shared" si="20"/>
        <v>0</v>
      </c>
      <c r="AG80" s="24">
        <f t="shared" si="21"/>
        <v>0</v>
      </c>
      <c r="AH80" s="24">
        <f t="shared" si="22"/>
        <v>0</v>
      </c>
      <c r="AI80" s="24">
        <f t="shared" si="23"/>
        <v>0</v>
      </c>
      <c r="AJ80" s="25">
        <f t="shared" si="24"/>
        <v>0</v>
      </c>
      <c r="AK80" s="23">
        <f t="shared" si="25"/>
        <v>0</v>
      </c>
      <c r="AL80" s="24">
        <f t="shared" si="26"/>
        <v>0</v>
      </c>
      <c r="AM80" s="24">
        <f t="shared" si="27"/>
        <v>0</v>
      </c>
      <c r="AN80" s="24">
        <f t="shared" si="28"/>
        <v>0</v>
      </c>
      <c r="AO80" s="24">
        <f t="shared" si="29"/>
        <v>0</v>
      </c>
      <c r="AP80" s="24">
        <f t="shared" si="30"/>
        <v>0</v>
      </c>
      <c r="AQ80" s="35">
        <f>IF(SUM(AE80:AJ80)&gt;0,MATCH(MAX(AE80:AJ80),AE80:AJ80,0),0)</f>
        <v>0</v>
      </c>
      <c r="AR80" s="40">
        <f t="shared" si="31"/>
        <v>0</v>
      </c>
      <c r="AS80" s="37">
        <f t="shared" si="32"/>
        <v>0</v>
      </c>
      <c r="AT80" s="36">
        <f t="shared" si="33"/>
        <v>0</v>
      </c>
      <c r="AU80" s="36">
        <f t="shared" si="34"/>
        <v>0</v>
      </c>
      <c r="AV80" s="37">
        <f t="shared" si="35"/>
        <v>0</v>
      </c>
      <c r="AW80" s="37">
        <f t="shared" si="37"/>
        <v>0</v>
      </c>
    </row>
    <row r="81" spans="1:49" ht="12.75">
      <c r="A81" s="49">
        <f t="shared" si="3"/>
      </c>
      <c r="B81" s="50"/>
      <c r="C81" s="50"/>
      <c r="D81" s="47">
        <f t="shared" si="38"/>
        <v>0</v>
      </c>
      <c r="E81" s="47">
        <f t="shared" si="38"/>
        <v>0</v>
      </c>
      <c r="F81" s="47">
        <f t="shared" si="38"/>
        <v>0</v>
      </c>
      <c r="G81" s="47">
        <f t="shared" si="39"/>
        <v>0</v>
      </c>
      <c r="H81" s="47">
        <f t="shared" si="39"/>
        <v>0</v>
      </c>
      <c r="I81" s="47">
        <f t="shared" si="39"/>
        <v>0</v>
      </c>
      <c r="J81" s="47">
        <f t="shared" si="40"/>
        <v>0</v>
      </c>
      <c r="K81" s="47">
        <f t="shared" si="40"/>
        <v>0</v>
      </c>
      <c r="L81" s="47">
        <f t="shared" si="40"/>
        <v>0</v>
      </c>
      <c r="M81" s="47">
        <f t="shared" si="41"/>
        <v>0</v>
      </c>
      <c r="N81" s="47">
        <f t="shared" si="41"/>
        <v>0</v>
      </c>
      <c r="O81" s="47">
        <f t="shared" si="41"/>
        <v>0</v>
      </c>
      <c r="P81" s="47">
        <f t="shared" si="42"/>
        <v>0</v>
      </c>
      <c r="Q81" s="47">
        <f t="shared" si="42"/>
        <v>0</v>
      </c>
      <c r="R81" s="47">
        <f t="shared" si="42"/>
        <v>0</v>
      </c>
      <c r="S81" s="47">
        <f t="shared" si="43"/>
        <v>0</v>
      </c>
      <c r="T81" s="47">
        <f t="shared" si="43"/>
        <v>0</v>
      </c>
      <c r="U81" s="47">
        <f t="shared" si="43"/>
        <v>0</v>
      </c>
      <c r="V81" s="50"/>
      <c r="W81" s="47">
        <f t="shared" si="13"/>
      </c>
      <c r="X81" s="47">
        <f t="shared" si="14"/>
        <v>0</v>
      </c>
      <c r="Y81" s="47">
        <f t="shared" si="15"/>
        <v>0</v>
      </c>
      <c r="Z81" s="48">
        <f t="shared" si="16"/>
        <v>0</v>
      </c>
      <c r="AA81" s="49">
        <f t="shared" si="36"/>
      </c>
      <c r="AB81" s="50"/>
      <c r="AC81" s="85"/>
      <c r="AD81" s="37">
        <f t="shared" si="18"/>
        <v>0</v>
      </c>
      <c r="AE81" s="23">
        <f t="shared" si="19"/>
        <v>0</v>
      </c>
      <c r="AF81" s="24">
        <f t="shared" si="20"/>
        <v>0</v>
      </c>
      <c r="AG81" s="24">
        <f t="shared" si="21"/>
        <v>0</v>
      </c>
      <c r="AH81" s="24">
        <f t="shared" si="22"/>
        <v>0</v>
      </c>
      <c r="AI81" s="24">
        <f t="shared" si="23"/>
        <v>0</v>
      </c>
      <c r="AJ81" s="25">
        <f t="shared" si="24"/>
        <v>0</v>
      </c>
      <c r="AK81" s="23">
        <f t="shared" si="25"/>
        <v>0</v>
      </c>
      <c r="AL81" s="24">
        <f t="shared" si="26"/>
        <v>0</v>
      </c>
      <c r="AM81" s="24">
        <f t="shared" si="27"/>
        <v>0</v>
      </c>
      <c r="AN81" s="24">
        <f t="shared" si="28"/>
        <v>0</v>
      </c>
      <c r="AO81" s="24">
        <f t="shared" si="29"/>
        <v>0</v>
      </c>
      <c r="AP81" s="24">
        <f t="shared" si="30"/>
        <v>0</v>
      </c>
      <c r="AQ81" s="35">
        <f>IF(SUM(AE81:AJ81)&gt;0,MATCH(MAX(AE81:AJ81),AE81:AJ81,0),0)</f>
        <v>0</v>
      </c>
      <c r="AR81" s="40">
        <f t="shared" si="31"/>
        <v>0</v>
      </c>
      <c r="AS81" s="37">
        <f t="shared" si="32"/>
        <v>0</v>
      </c>
      <c r="AT81" s="36">
        <f t="shared" si="33"/>
        <v>0</v>
      </c>
      <c r="AU81" s="36">
        <f t="shared" si="34"/>
        <v>0</v>
      </c>
      <c r="AV81" s="37">
        <f t="shared" si="35"/>
        <v>0</v>
      </c>
      <c r="AW81" s="37">
        <f t="shared" si="37"/>
        <v>0</v>
      </c>
    </row>
    <row r="82" spans="1:49" ht="12.75">
      <c r="A82" s="49">
        <f t="shared" si="3"/>
      </c>
      <c r="B82" s="50"/>
      <c r="C82" s="50"/>
      <c r="D82" s="47">
        <f t="shared" si="38"/>
        <v>0</v>
      </c>
      <c r="E82" s="47">
        <f t="shared" si="38"/>
        <v>0</v>
      </c>
      <c r="F82" s="47">
        <f t="shared" si="38"/>
        <v>0</v>
      </c>
      <c r="G82" s="47">
        <f t="shared" si="39"/>
        <v>0</v>
      </c>
      <c r="H82" s="47">
        <f t="shared" si="39"/>
        <v>0</v>
      </c>
      <c r="I82" s="47">
        <f t="shared" si="39"/>
        <v>0</v>
      </c>
      <c r="J82" s="47">
        <f t="shared" si="40"/>
        <v>0</v>
      </c>
      <c r="K82" s="47">
        <f t="shared" si="40"/>
        <v>0</v>
      </c>
      <c r="L82" s="47">
        <f t="shared" si="40"/>
        <v>0</v>
      </c>
      <c r="M82" s="47">
        <f t="shared" si="41"/>
        <v>0</v>
      </c>
      <c r="N82" s="47">
        <f t="shared" si="41"/>
        <v>0</v>
      </c>
      <c r="O82" s="47">
        <f t="shared" si="41"/>
        <v>0</v>
      </c>
      <c r="P82" s="47">
        <f t="shared" si="42"/>
        <v>0</v>
      </c>
      <c r="Q82" s="47">
        <f t="shared" si="42"/>
        <v>0</v>
      </c>
      <c r="R82" s="47">
        <f t="shared" si="42"/>
        <v>0</v>
      </c>
      <c r="S82" s="47">
        <f t="shared" si="43"/>
        <v>0</v>
      </c>
      <c r="T82" s="47">
        <f t="shared" si="43"/>
        <v>0</v>
      </c>
      <c r="U82" s="47">
        <f t="shared" si="43"/>
        <v>0</v>
      </c>
      <c r="V82" s="50"/>
      <c r="W82" s="47">
        <f t="shared" si="13"/>
      </c>
      <c r="X82" s="47">
        <f t="shared" si="14"/>
        <v>0</v>
      </c>
      <c r="Y82" s="47">
        <f t="shared" si="15"/>
        <v>0</v>
      </c>
      <c r="Z82" s="48">
        <f t="shared" si="16"/>
        <v>0</v>
      </c>
      <c r="AA82" s="49">
        <f t="shared" si="36"/>
      </c>
      <c r="AB82" s="50"/>
      <c r="AC82" s="86"/>
      <c r="AD82" s="37">
        <f t="shared" si="18"/>
        <v>0</v>
      </c>
      <c r="AE82" s="23">
        <f t="shared" si="19"/>
        <v>0</v>
      </c>
      <c r="AF82" s="24">
        <f t="shared" si="20"/>
        <v>0</v>
      </c>
      <c r="AG82" s="24">
        <f t="shared" si="21"/>
        <v>0</v>
      </c>
      <c r="AH82" s="24">
        <f t="shared" si="22"/>
        <v>0</v>
      </c>
      <c r="AI82" s="24">
        <f t="shared" si="23"/>
        <v>0</v>
      </c>
      <c r="AJ82" s="25">
        <f t="shared" si="24"/>
        <v>0</v>
      </c>
      <c r="AK82" s="23">
        <f t="shared" si="25"/>
        <v>0</v>
      </c>
      <c r="AL82" s="24">
        <f t="shared" si="26"/>
        <v>0</v>
      </c>
      <c r="AM82" s="24">
        <f t="shared" si="27"/>
        <v>0</v>
      </c>
      <c r="AN82" s="24">
        <f t="shared" si="28"/>
        <v>0</v>
      </c>
      <c r="AO82" s="24">
        <f t="shared" si="29"/>
        <v>0</v>
      </c>
      <c r="AP82" s="24">
        <f t="shared" si="30"/>
        <v>0</v>
      </c>
      <c r="AQ82" s="35">
        <f>IF(SUM(AE82:AJ82)&gt;0,MATCH(MAX(AE82:AJ82),AE82:AJ82,0),0)</f>
        <v>0</v>
      </c>
      <c r="AR82" s="40">
        <f t="shared" si="31"/>
        <v>0</v>
      </c>
      <c r="AS82" s="37">
        <f t="shared" si="32"/>
        <v>0</v>
      </c>
      <c r="AT82" s="36">
        <f t="shared" si="33"/>
        <v>0</v>
      </c>
      <c r="AU82" s="36">
        <f t="shared" si="34"/>
        <v>0</v>
      </c>
      <c r="AV82" s="37">
        <f t="shared" si="35"/>
        <v>0</v>
      </c>
      <c r="AW82" s="37">
        <f t="shared" si="37"/>
        <v>0</v>
      </c>
    </row>
    <row r="83" spans="1:49" ht="12.75">
      <c r="A83" s="49">
        <f t="shared" si="3"/>
      </c>
      <c r="B83" s="50"/>
      <c r="C83" s="50"/>
      <c r="D83" s="47">
        <f t="shared" si="38"/>
        <v>0</v>
      </c>
      <c r="E83" s="47">
        <f t="shared" si="38"/>
        <v>0</v>
      </c>
      <c r="F83" s="47">
        <f t="shared" si="38"/>
        <v>0</v>
      </c>
      <c r="G83" s="47">
        <f t="shared" si="39"/>
        <v>0</v>
      </c>
      <c r="H83" s="47">
        <f t="shared" si="39"/>
        <v>0</v>
      </c>
      <c r="I83" s="47">
        <f t="shared" si="39"/>
        <v>0</v>
      </c>
      <c r="J83" s="47">
        <f t="shared" si="40"/>
        <v>0</v>
      </c>
      <c r="K83" s="47">
        <f t="shared" si="40"/>
        <v>0</v>
      </c>
      <c r="L83" s="47">
        <f t="shared" si="40"/>
        <v>0</v>
      </c>
      <c r="M83" s="47">
        <f t="shared" si="41"/>
        <v>0</v>
      </c>
      <c r="N83" s="47">
        <f t="shared" si="41"/>
        <v>0</v>
      </c>
      <c r="O83" s="47">
        <f t="shared" si="41"/>
        <v>0</v>
      </c>
      <c r="P83" s="47">
        <f t="shared" si="42"/>
        <v>0</v>
      </c>
      <c r="Q83" s="47">
        <f t="shared" si="42"/>
        <v>0</v>
      </c>
      <c r="R83" s="47">
        <f t="shared" si="42"/>
        <v>0</v>
      </c>
      <c r="S83" s="47">
        <f t="shared" si="43"/>
        <v>0</v>
      </c>
      <c r="T83" s="47">
        <f t="shared" si="43"/>
        <v>0</v>
      </c>
      <c r="U83" s="47">
        <f t="shared" si="43"/>
        <v>0</v>
      </c>
      <c r="V83" s="50"/>
      <c r="W83" s="47">
        <f t="shared" si="13"/>
      </c>
      <c r="X83" s="47">
        <f t="shared" si="14"/>
        <v>0</v>
      </c>
      <c r="Y83" s="47">
        <f t="shared" si="15"/>
        <v>0</v>
      </c>
      <c r="Z83" s="48">
        <f t="shared" si="16"/>
        <v>0</v>
      </c>
      <c r="AA83" s="49">
        <f t="shared" si="36"/>
      </c>
      <c r="AB83" s="50"/>
      <c r="AC83" s="86"/>
      <c r="AD83" s="37">
        <f t="shared" si="18"/>
        <v>0</v>
      </c>
      <c r="AE83" s="23">
        <f t="shared" si="19"/>
        <v>0</v>
      </c>
      <c r="AF83" s="24">
        <f t="shared" si="20"/>
        <v>0</v>
      </c>
      <c r="AG83" s="24">
        <f t="shared" si="21"/>
        <v>0</v>
      </c>
      <c r="AH83" s="24">
        <f t="shared" si="22"/>
        <v>0</v>
      </c>
      <c r="AI83" s="24">
        <f t="shared" si="23"/>
        <v>0</v>
      </c>
      <c r="AJ83" s="25">
        <f t="shared" si="24"/>
        <v>0</v>
      </c>
      <c r="AK83" s="23">
        <f t="shared" si="25"/>
        <v>0</v>
      </c>
      <c r="AL83" s="24">
        <f t="shared" si="26"/>
        <v>0</v>
      </c>
      <c r="AM83" s="24">
        <f t="shared" si="27"/>
        <v>0</v>
      </c>
      <c r="AN83" s="24">
        <f t="shared" si="28"/>
        <v>0</v>
      </c>
      <c r="AO83" s="24">
        <f t="shared" si="29"/>
        <v>0</v>
      </c>
      <c r="AP83" s="24">
        <f t="shared" si="30"/>
        <v>0</v>
      </c>
      <c r="AQ83" s="35">
        <f>IF(SUM(AE83:AJ83)&gt;0,MATCH(MAX(AE83:AJ83),AE83:AJ83,0),0)</f>
        <v>0</v>
      </c>
      <c r="AR83" s="40">
        <f t="shared" si="31"/>
        <v>0</v>
      </c>
      <c r="AS83" s="37">
        <f t="shared" si="32"/>
        <v>0</v>
      </c>
      <c r="AT83" s="36">
        <f t="shared" si="33"/>
        <v>0</v>
      </c>
      <c r="AU83" s="36">
        <f t="shared" si="34"/>
        <v>0</v>
      </c>
      <c r="AV83" s="37">
        <f t="shared" si="35"/>
        <v>0</v>
      </c>
      <c r="AW83" s="37">
        <f t="shared" si="37"/>
        <v>0</v>
      </c>
    </row>
    <row r="84" spans="1:49" ht="12.75">
      <c r="A84" s="49">
        <f t="shared" si="3"/>
      </c>
      <c r="B84" s="50"/>
      <c r="C84" s="50"/>
      <c r="D84" s="47">
        <f t="shared" si="38"/>
        <v>0</v>
      </c>
      <c r="E84" s="47">
        <f t="shared" si="38"/>
        <v>0</v>
      </c>
      <c r="F84" s="47">
        <f t="shared" si="38"/>
        <v>0</v>
      </c>
      <c r="G84" s="47">
        <f t="shared" si="39"/>
        <v>0</v>
      </c>
      <c r="H84" s="47">
        <f t="shared" si="39"/>
        <v>0</v>
      </c>
      <c r="I84" s="47">
        <f t="shared" si="39"/>
        <v>0</v>
      </c>
      <c r="J84" s="47">
        <f t="shared" si="40"/>
        <v>0</v>
      </c>
      <c r="K84" s="47">
        <f t="shared" si="40"/>
        <v>0</v>
      </c>
      <c r="L84" s="47">
        <f t="shared" si="40"/>
        <v>0</v>
      </c>
      <c r="M84" s="47">
        <f t="shared" si="41"/>
        <v>0</v>
      </c>
      <c r="N84" s="47">
        <f t="shared" si="41"/>
        <v>0</v>
      </c>
      <c r="O84" s="47">
        <f t="shared" si="41"/>
        <v>0</v>
      </c>
      <c r="P84" s="47">
        <f t="shared" si="42"/>
        <v>0</v>
      </c>
      <c r="Q84" s="47">
        <f t="shared" si="42"/>
        <v>0</v>
      </c>
      <c r="R84" s="47">
        <f t="shared" si="42"/>
        <v>0</v>
      </c>
      <c r="S84" s="47">
        <f t="shared" si="43"/>
        <v>0</v>
      </c>
      <c r="T84" s="47">
        <f t="shared" si="43"/>
        <v>0</v>
      </c>
      <c r="U84" s="47">
        <f t="shared" si="43"/>
        <v>0</v>
      </c>
      <c r="V84" s="50"/>
      <c r="W84" s="47">
        <f t="shared" si="13"/>
      </c>
      <c r="X84" s="47">
        <f t="shared" si="14"/>
        <v>0</v>
      </c>
      <c r="Y84" s="47">
        <f t="shared" si="15"/>
        <v>0</v>
      </c>
      <c r="Z84" s="48">
        <f t="shared" si="16"/>
        <v>0</v>
      </c>
      <c r="AA84" s="49">
        <f t="shared" si="36"/>
      </c>
      <c r="AB84" s="50"/>
      <c r="AC84" s="86"/>
      <c r="AD84" s="37">
        <f t="shared" si="18"/>
        <v>0</v>
      </c>
      <c r="AE84" s="23">
        <f t="shared" si="19"/>
        <v>0</v>
      </c>
      <c r="AF84" s="24">
        <f t="shared" si="20"/>
        <v>0</v>
      </c>
      <c r="AG84" s="24">
        <f t="shared" si="21"/>
        <v>0</v>
      </c>
      <c r="AH84" s="24">
        <f t="shared" si="22"/>
        <v>0</v>
      </c>
      <c r="AI84" s="24">
        <f t="shared" si="23"/>
        <v>0</v>
      </c>
      <c r="AJ84" s="25">
        <f t="shared" si="24"/>
        <v>0</v>
      </c>
      <c r="AK84" s="23">
        <f t="shared" si="25"/>
        <v>0</v>
      </c>
      <c r="AL84" s="24">
        <f t="shared" si="26"/>
        <v>0</v>
      </c>
      <c r="AM84" s="24">
        <f t="shared" si="27"/>
        <v>0</v>
      </c>
      <c r="AN84" s="24">
        <f t="shared" si="28"/>
        <v>0</v>
      </c>
      <c r="AO84" s="24">
        <f t="shared" si="29"/>
        <v>0</v>
      </c>
      <c r="AP84" s="24">
        <f t="shared" si="30"/>
        <v>0</v>
      </c>
      <c r="AQ84" s="35">
        <f>IF(SUM(AE84:AJ84)&gt;0,MATCH(MAX(AE84:AJ84),AE84:AJ84,0),0)</f>
        <v>0</v>
      </c>
      <c r="AR84" s="40">
        <f t="shared" si="31"/>
        <v>0</v>
      </c>
      <c r="AS84" s="37">
        <f t="shared" si="32"/>
        <v>0</v>
      </c>
      <c r="AT84" s="36">
        <f t="shared" si="33"/>
        <v>0</v>
      </c>
      <c r="AU84" s="36">
        <f t="shared" si="34"/>
        <v>0</v>
      </c>
      <c r="AV84" s="37">
        <f t="shared" si="35"/>
        <v>0</v>
      </c>
      <c r="AW84" s="37">
        <f t="shared" si="37"/>
        <v>0</v>
      </c>
    </row>
    <row r="85" spans="1:49" ht="12.75">
      <c r="A85" s="49"/>
      <c r="B85" s="50"/>
      <c r="C85" s="50"/>
      <c r="D85" s="47">
        <f t="shared" si="38"/>
        <v>0</v>
      </c>
      <c r="E85" s="47">
        <f t="shared" si="38"/>
        <v>0</v>
      </c>
      <c r="F85" s="47">
        <f t="shared" si="38"/>
        <v>0</v>
      </c>
      <c r="G85" s="47">
        <f t="shared" si="39"/>
        <v>0</v>
      </c>
      <c r="H85" s="47">
        <f t="shared" si="39"/>
        <v>0</v>
      </c>
      <c r="I85" s="47">
        <f t="shared" si="39"/>
        <v>0</v>
      </c>
      <c r="J85" s="47">
        <f t="shared" si="40"/>
        <v>0</v>
      </c>
      <c r="K85" s="47">
        <f t="shared" si="40"/>
        <v>0</v>
      </c>
      <c r="L85" s="47">
        <f t="shared" si="40"/>
        <v>0</v>
      </c>
      <c r="M85" s="47">
        <f t="shared" si="41"/>
        <v>0</v>
      </c>
      <c r="N85" s="47">
        <f t="shared" si="41"/>
        <v>0</v>
      </c>
      <c r="O85" s="47">
        <f t="shared" si="41"/>
        <v>0</v>
      </c>
      <c r="P85" s="47">
        <f t="shared" si="42"/>
        <v>0</v>
      </c>
      <c r="Q85" s="47">
        <f t="shared" si="42"/>
        <v>0</v>
      </c>
      <c r="R85" s="47">
        <f t="shared" si="42"/>
        <v>0</v>
      </c>
      <c r="S85" s="47">
        <f t="shared" si="43"/>
        <v>0</v>
      </c>
      <c r="T85" s="47">
        <f t="shared" si="43"/>
        <v>0</v>
      </c>
      <c r="U85" s="47">
        <f t="shared" si="43"/>
        <v>0</v>
      </c>
      <c r="V85" s="50"/>
      <c r="W85" s="47">
        <f t="shared" si="13"/>
      </c>
      <c r="X85" s="47">
        <f t="shared" si="14"/>
        <v>0</v>
      </c>
      <c r="Y85" s="47">
        <f t="shared" si="15"/>
        <v>0</v>
      </c>
      <c r="Z85" s="48">
        <f t="shared" si="16"/>
        <v>0</v>
      </c>
      <c r="AA85" s="49">
        <f t="shared" si="36"/>
      </c>
      <c r="AB85" s="50"/>
      <c r="AC85" s="86"/>
      <c r="AD85" s="43">
        <f t="shared" si="18"/>
        <v>0</v>
      </c>
      <c r="AE85" s="26">
        <f t="shared" si="19"/>
        <v>0</v>
      </c>
      <c r="AF85" s="27">
        <f t="shared" si="20"/>
        <v>0</v>
      </c>
      <c r="AG85" s="27">
        <f t="shared" si="21"/>
        <v>0</v>
      </c>
      <c r="AH85" s="27">
        <f t="shared" si="22"/>
        <v>0</v>
      </c>
      <c r="AI85" s="27">
        <f t="shared" si="23"/>
        <v>0</v>
      </c>
      <c r="AJ85" s="28">
        <f t="shared" si="24"/>
        <v>0</v>
      </c>
      <c r="AK85" s="26">
        <f t="shared" si="25"/>
        <v>0</v>
      </c>
      <c r="AL85" s="27">
        <f t="shared" si="26"/>
        <v>0</v>
      </c>
      <c r="AM85" s="27">
        <f t="shared" si="27"/>
        <v>0</v>
      </c>
      <c r="AN85" s="27">
        <f t="shared" si="28"/>
        <v>0</v>
      </c>
      <c r="AO85" s="27">
        <f t="shared" si="29"/>
        <v>0</v>
      </c>
      <c r="AP85" s="27">
        <f t="shared" si="30"/>
        <v>0</v>
      </c>
      <c r="AQ85" s="35">
        <f>IF(SUM(AE85:AJ85)&gt;0,MATCH(MAX(AE85:AJ85),AE85:AJ85,0),0)</f>
        <v>0</v>
      </c>
      <c r="AR85" s="40">
        <f t="shared" si="31"/>
        <v>0</v>
      </c>
      <c r="AS85" s="37">
        <f t="shared" si="32"/>
        <v>0</v>
      </c>
      <c r="AT85" s="36">
        <f t="shared" si="33"/>
        <v>0</v>
      </c>
      <c r="AU85" s="36">
        <f t="shared" si="34"/>
        <v>0</v>
      </c>
      <c r="AV85" s="37">
        <f t="shared" si="35"/>
        <v>0</v>
      </c>
      <c r="AW85" s="43">
        <f t="shared" si="37"/>
        <v>0</v>
      </c>
    </row>
    <row r="86" spans="1:2" s="14" customFormat="1" ht="12.75">
      <c r="A86" s="83"/>
      <c r="B86" s="56"/>
    </row>
    <row r="87" spans="1:36" s="38" customFormat="1" ht="12.75">
      <c r="A87" s="58"/>
      <c r="B87" s="51"/>
      <c r="AJ87" s="39"/>
    </row>
    <row r="88" spans="1:36" s="38" customFormat="1" ht="12.75">
      <c r="A88" s="124"/>
      <c r="B88" s="8" t="s">
        <v>95</v>
      </c>
      <c r="C88" s="124" t="s">
        <v>96</v>
      </c>
      <c r="AJ88" s="39"/>
    </row>
    <row r="89" spans="1:36" s="38" customFormat="1" ht="12.75">
      <c r="A89" s="124"/>
      <c r="B89" s="86"/>
      <c r="C89" s="124"/>
      <c r="AJ89" s="39"/>
    </row>
    <row r="90" spans="1:26" s="38" customFormat="1" ht="24.75" customHeight="1">
      <c r="A90" s="58"/>
      <c r="B90" s="122" t="s">
        <v>86</v>
      </c>
      <c r="C90" s="123"/>
      <c r="D90" s="123"/>
      <c r="E90" s="123"/>
      <c r="F90" s="123"/>
      <c r="G90" s="123"/>
      <c r="H90" s="123"/>
      <c r="I90" s="123"/>
      <c r="J90" s="123"/>
      <c r="K90" s="123"/>
      <c r="L90" s="123"/>
      <c r="M90" s="123"/>
      <c r="N90" s="123"/>
      <c r="O90" s="123"/>
      <c r="W90" s="1" t="s">
        <v>60</v>
      </c>
      <c r="X90" s="1" t="s">
        <v>6</v>
      </c>
      <c r="Y90" s="1" t="s">
        <v>9</v>
      </c>
      <c r="Z90" s="1" t="s">
        <v>7</v>
      </c>
    </row>
    <row r="91" spans="1:49" s="38" customFormat="1" ht="12.75">
      <c r="A91" s="58" t="s">
        <v>77</v>
      </c>
      <c r="B91" s="38" t="s">
        <v>76</v>
      </c>
      <c r="C91" s="38" t="s">
        <v>78</v>
      </c>
      <c r="D91" s="57">
        <f aca="true" t="shared" si="44" ref="D91:U91">D60</f>
        <v>38953</v>
      </c>
      <c r="E91" s="57">
        <f t="shared" si="44"/>
        <v>38953</v>
      </c>
      <c r="F91" s="57">
        <f t="shared" si="44"/>
        <v>38953</v>
      </c>
      <c r="G91" s="57">
        <f t="shared" si="44"/>
        <v>38960</v>
      </c>
      <c r="H91" s="57">
        <f t="shared" si="44"/>
        <v>38960</v>
      </c>
      <c r="I91" s="57">
        <f t="shared" si="44"/>
        <v>38960</v>
      </c>
      <c r="J91" s="57">
        <f t="shared" si="44"/>
        <v>38967</v>
      </c>
      <c r="K91" s="57">
        <f t="shared" si="44"/>
        <v>38967</v>
      </c>
      <c r="L91" s="57">
        <f t="shared" si="44"/>
        <v>38967</v>
      </c>
      <c r="M91" s="57">
        <f t="shared" si="44"/>
        <v>38974</v>
      </c>
      <c r="N91" s="57">
        <f t="shared" si="44"/>
        <v>38974</v>
      </c>
      <c r="O91" s="57">
        <f t="shared" si="44"/>
        <v>38974</v>
      </c>
      <c r="P91" s="57">
        <f t="shared" si="44"/>
        <v>38981</v>
      </c>
      <c r="Q91" s="57">
        <f t="shared" si="44"/>
        <v>38981</v>
      </c>
      <c r="R91" s="57">
        <f t="shared" si="44"/>
        <v>38981</v>
      </c>
      <c r="S91" s="57">
        <f t="shared" si="44"/>
        <v>38988</v>
      </c>
      <c r="T91" s="57">
        <f t="shared" si="44"/>
        <v>38988</v>
      </c>
      <c r="U91" s="57">
        <f t="shared" si="44"/>
        <v>38988</v>
      </c>
      <c r="V91" s="58" t="s">
        <v>8</v>
      </c>
      <c r="W91" s="58" t="s">
        <v>5</v>
      </c>
      <c r="X91" s="58" t="s">
        <v>51</v>
      </c>
      <c r="Y91" s="58" t="s">
        <v>10</v>
      </c>
      <c r="Z91" s="58" t="s">
        <v>8</v>
      </c>
      <c r="AA91" s="58" t="s">
        <v>17</v>
      </c>
      <c r="AB91" s="84" t="s">
        <v>76</v>
      </c>
      <c r="AQ91" s="58"/>
      <c r="AR91" s="58"/>
      <c r="AS91" s="58"/>
      <c r="AT91" s="58"/>
      <c r="AU91" s="58"/>
      <c r="AV91" s="58"/>
      <c r="AW91" s="58"/>
    </row>
    <row r="92" spans="1:29" ht="12.75">
      <c r="A92" s="53">
        <f aca="true" t="shared" si="45" ref="A92:Z101">IF($AD61&gt;0,INDEX(A$61:A$85,$AD61),"")</f>
        <v>16</v>
      </c>
      <c r="B92" s="52" t="str">
        <f t="shared" si="45"/>
        <v>Shamrock IV</v>
      </c>
      <c r="C92" s="52" t="str">
        <f t="shared" si="45"/>
        <v>Mullen</v>
      </c>
      <c r="D92" s="54">
        <f t="shared" si="45"/>
        <v>2</v>
      </c>
      <c r="E92" s="54">
        <f t="shared" si="45"/>
        <v>3</v>
      </c>
      <c r="F92" s="54">
        <f t="shared" si="45"/>
        <v>0</v>
      </c>
      <c r="G92" s="54">
        <f t="shared" si="45"/>
        <v>3</v>
      </c>
      <c r="H92" s="54">
        <f t="shared" si="45"/>
        <v>6</v>
      </c>
      <c r="I92" s="54">
        <f t="shared" si="45"/>
        <v>3</v>
      </c>
      <c r="J92" s="54">
        <f t="shared" si="45"/>
        <v>0</v>
      </c>
      <c r="K92" s="54">
        <f t="shared" si="45"/>
        <v>0</v>
      </c>
      <c r="L92" s="54">
        <f t="shared" si="45"/>
        <v>0</v>
      </c>
      <c r="M92" s="54">
        <f t="shared" si="45"/>
        <v>0</v>
      </c>
      <c r="N92" s="54">
        <f t="shared" si="45"/>
        <v>0</v>
      </c>
      <c r="O92" s="54">
        <f t="shared" si="45"/>
        <v>0</v>
      </c>
      <c r="P92" s="54">
        <f t="shared" si="45"/>
        <v>0</v>
      </c>
      <c r="Q92" s="54">
        <f t="shared" si="45"/>
        <v>0</v>
      </c>
      <c r="R92" s="54">
        <f t="shared" si="45"/>
        <v>0</v>
      </c>
      <c r="S92" s="54">
        <f t="shared" si="45"/>
        <v>0</v>
      </c>
      <c r="T92" s="54">
        <f t="shared" si="45"/>
        <v>0</v>
      </c>
      <c r="U92" s="54">
        <f t="shared" si="45"/>
        <v>0</v>
      </c>
      <c r="V92" s="54">
        <f t="shared" si="45"/>
        <v>0</v>
      </c>
      <c r="W92" s="54">
        <f t="shared" si="45"/>
        <v>17</v>
      </c>
      <c r="X92" s="54">
        <f t="shared" si="45"/>
        <v>0</v>
      </c>
      <c r="Y92" s="54">
        <f t="shared" si="45"/>
        <v>17</v>
      </c>
      <c r="Z92" s="55">
        <f t="shared" si="45"/>
        <v>17.004939999999998</v>
      </c>
      <c r="AA92" s="53">
        <f>IF(ScoredBoats&gt;0,1,"")</f>
        <v>1</v>
      </c>
      <c r="AB92" s="52" t="str">
        <f aca="true" t="shared" si="46" ref="AB92:AB116">IF($AD61&gt;0,INDEX(AB$61:AB$85,$AD61),"")</f>
        <v>Shamrock IV</v>
      </c>
      <c r="AC92" s="13"/>
    </row>
    <row r="93" spans="1:29" ht="12.75">
      <c r="A93" s="53">
        <f t="shared" si="45"/>
        <v>220</v>
      </c>
      <c r="B93" s="52">
        <f t="shared" si="45"/>
        <v>220</v>
      </c>
      <c r="C93" s="52" t="str">
        <f t="shared" si="45"/>
        <v>Blais</v>
      </c>
      <c r="D93" s="54">
        <f t="shared" si="45"/>
        <v>8</v>
      </c>
      <c r="E93" s="54">
        <f t="shared" si="45"/>
        <v>1</v>
      </c>
      <c r="F93" s="54">
        <f t="shared" si="45"/>
        <v>0</v>
      </c>
      <c r="G93" s="54">
        <f t="shared" si="45"/>
        <v>1</v>
      </c>
      <c r="H93" s="54">
        <f t="shared" si="45"/>
        <v>5</v>
      </c>
      <c r="I93" s="54">
        <f t="shared" si="45"/>
        <v>12</v>
      </c>
      <c r="J93" s="54">
        <f t="shared" si="45"/>
        <v>0</v>
      </c>
      <c r="K93" s="54">
        <f t="shared" si="45"/>
        <v>0</v>
      </c>
      <c r="L93" s="54">
        <f t="shared" si="45"/>
        <v>0</v>
      </c>
      <c r="M93" s="54">
        <f t="shared" si="45"/>
        <v>0</v>
      </c>
      <c r="N93" s="54">
        <f t="shared" si="45"/>
        <v>0</v>
      </c>
      <c r="O93" s="54">
        <f t="shared" si="45"/>
        <v>0</v>
      </c>
      <c r="P93" s="54">
        <f t="shared" si="45"/>
        <v>0</v>
      </c>
      <c r="Q93" s="54">
        <f t="shared" si="45"/>
        <v>0</v>
      </c>
      <c r="R93" s="54">
        <f t="shared" si="45"/>
        <v>0</v>
      </c>
      <c r="S93" s="54">
        <f t="shared" si="45"/>
        <v>0</v>
      </c>
      <c r="T93" s="54">
        <f t="shared" si="45"/>
        <v>0</v>
      </c>
      <c r="U93" s="54">
        <f t="shared" si="45"/>
        <v>0</v>
      </c>
      <c r="V93" s="54">
        <f t="shared" si="45"/>
        <v>0</v>
      </c>
      <c r="W93" s="54">
        <f t="shared" si="45"/>
        <v>27</v>
      </c>
      <c r="X93" s="54">
        <f t="shared" si="45"/>
        <v>0</v>
      </c>
      <c r="Y93" s="54">
        <f t="shared" si="45"/>
        <v>27</v>
      </c>
      <c r="Z93" s="55">
        <f t="shared" si="45"/>
        <v>27.00094</v>
      </c>
      <c r="AA93" s="53">
        <f aca="true" t="shared" si="47" ref="AA93:AA116">IF(AA92&lt;ScoredBoats,AA92+1,"")</f>
        <v>2</v>
      </c>
      <c r="AB93" s="52">
        <f t="shared" si="46"/>
        <v>220</v>
      </c>
      <c r="AC93" s="13"/>
    </row>
    <row r="94" spans="1:29" ht="12.75">
      <c r="A94" s="53">
        <f t="shared" si="45"/>
        <v>265</v>
      </c>
      <c r="B94" s="52" t="str">
        <f t="shared" si="45"/>
        <v>Gostosa</v>
      </c>
      <c r="C94" s="52" t="str">
        <f t="shared" si="45"/>
        <v>Hayes/Kirchhoff</v>
      </c>
      <c r="D94" s="54">
        <f t="shared" si="45"/>
        <v>5</v>
      </c>
      <c r="E94" s="54">
        <f t="shared" si="45"/>
        <v>5</v>
      </c>
      <c r="F94" s="54">
        <f t="shared" si="45"/>
        <v>0</v>
      </c>
      <c r="G94" s="54">
        <f t="shared" si="45"/>
        <v>5</v>
      </c>
      <c r="H94" s="54">
        <f t="shared" si="45"/>
        <v>10</v>
      </c>
      <c r="I94" s="54">
        <f t="shared" si="45"/>
        <v>2</v>
      </c>
      <c r="J94" s="54">
        <f t="shared" si="45"/>
        <v>0</v>
      </c>
      <c r="K94" s="54">
        <f t="shared" si="45"/>
        <v>0</v>
      </c>
      <c r="L94" s="54">
        <f t="shared" si="45"/>
        <v>0</v>
      </c>
      <c r="M94" s="54">
        <f t="shared" si="45"/>
        <v>0</v>
      </c>
      <c r="N94" s="54">
        <f t="shared" si="45"/>
        <v>0</v>
      </c>
      <c r="O94" s="54">
        <f t="shared" si="45"/>
        <v>0</v>
      </c>
      <c r="P94" s="54">
        <f t="shared" si="45"/>
        <v>0</v>
      </c>
      <c r="Q94" s="54">
        <f t="shared" si="45"/>
        <v>0</v>
      </c>
      <c r="R94" s="54">
        <f t="shared" si="45"/>
        <v>0</v>
      </c>
      <c r="S94" s="54">
        <f t="shared" si="45"/>
        <v>0</v>
      </c>
      <c r="T94" s="54">
        <f t="shared" si="45"/>
        <v>0</v>
      </c>
      <c r="U94" s="54">
        <f t="shared" si="45"/>
        <v>0</v>
      </c>
      <c r="V94" s="54">
        <f t="shared" si="45"/>
        <v>0</v>
      </c>
      <c r="W94" s="54">
        <f t="shared" si="45"/>
        <v>27</v>
      </c>
      <c r="X94" s="54">
        <f t="shared" si="45"/>
        <v>0</v>
      </c>
      <c r="Y94" s="54">
        <f t="shared" si="45"/>
        <v>27</v>
      </c>
      <c r="Z94" s="55">
        <f t="shared" si="45"/>
        <v>27.007939999999998</v>
      </c>
      <c r="AA94" s="53">
        <f t="shared" si="47"/>
        <v>3</v>
      </c>
      <c r="AB94" s="52" t="str">
        <f t="shared" si="46"/>
        <v>Gostosa</v>
      </c>
      <c r="AC94" s="13"/>
    </row>
    <row r="95" spans="1:29" ht="12.75">
      <c r="A95" s="53">
        <f t="shared" si="45"/>
        <v>485</v>
      </c>
      <c r="B95" s="52" t="str">
        <f t="shared" si="45"/>
        <v>Argo III</v>
      </c>
      <c r="C95" s="52" t="str">
        <f t="shared" si="45"/>
        <v>Nickerson</v>
      </c>
      <c r="D95" s="54">
        <f t="shared" si="45"/>
        <v>3</v>
      </c>
      <c r="E95" s="54">
        <f t="shared" si="45"/>
        <v>8</v>
      </c>
      <c r="F95" s="54">
        <f t="shared" si="45"/>
        <v>0</v>
      </c>
      <c r="G95" s="54">
        <f t="shared" si="45"/>
        <v>9</v>
      </c>
      <c r="H95" s="54">
        <f t="shared" si="45"/>
        <v>1</v>
      </c>
      <c r="I95" s="54">
        <f t="shared" si="45"/>
        <v>7</v>
      </c>
      <c r="J95" s="54">
        <f t="shared" si="45"/>
        <v>0</v>
      </c>
      <c r="K95" s="54">
        <f t="shared" si="45"/>
        <v>0</v>
      </c>
      <c r="L95" s="54">
        <f t="shared" si="45"/>
        <v>0</v>
      </c>
      <c r="M95" s="54">
        <f t="shared" si="45"/>
        <v>0</v>
      </c>
      <c r="N95" s="54">
        <f t="shared" si="45"/>
        <v>0</v>
      </c>
      <c r="O95" s="54">
        <f t="shared" si="45"/>
        <v>0</v>
      </c>
      <c r="P95" s="54">
        <f t="shared" si="45"/>
        <v>0</v>
      </c>
      <c r="Q95" s="54">
        <f t="shared" si="45"/>
        <v>0</v>
      </c>
      <c r="R95" s="54">
        <f t="shared" si="45"/>
        <v>0</v>
      </c>
      <c r="S95" s="54">
        <f t="shared" si="45"/>
        <v>0</v>
      </c>
      <c r="T95" s="54">
        <f t="shared" si="45"/>
        <v>0</v>
      </c>
      <c r="U95" s="54">
        <f t="shared" si="45"/>
        <v>0</v>
      </c>
      <c r="V95" s="54">
        <f t="shared" si="45"/>
        <v>0</v>
      </c>
      <c r="W95" s="54">
        <f t="shared" si="45"/>
        <v>28</v>
      </c>
      <c r="X95" s="54">
        <f t="shared" si="45"/>
        <v>0</v>
      </c>
      <c r="Y95" s="54">
        <f t="shared" si="45"/>
        <v>28</v>
      </c>
      <c r="Z95" s="55">
        <f t="shared" si="45"/>
        <v>28.001939999999998</v>
      </c>
      <c r="AA95" s="53">
        <f t="shared" si="47"/>
        <v>4</v>
      </c>
      <c r="AB95" s="52" t="str">
        <f t="shared" si="46"/>
        <v>Argo III</v>
      </c>
      <c r="AC95" s="13"/>
    </row>
    <row r="96" spans="1:29" ht="12.75">
      <c r="A96" s="53">
        <f t="shared" si="45"/>
        <v>155</v>
      </c>
      <c r="B96" s="52" t="str">
        <f t="shared" si="45"/>
        <v>FKA</v>
      </c>
      <c r="C96" s="52" t="str">
        <f t="shared" si="45"/>
        <v>Beckwith</v>
      </c>
      <c r="D96" s="54">
        <f t="shared" si="45"/>
        <v>4</v>
      </c>
      <c r="E96" s="54">
        <f t="shared" si="45"/>
        <v>15</v>
      </c>
      <c r="F96" s="54">
        <f t="shared" si="45"/>
        <v>0</v>
      </c>
      <c r="G96" s="54">
        <f t="shared" si="45"/>
        <v>2</v>
      </c>
      <c r="H96" s="54">
        <f t="shared" si="45"/>
        <v>3</v>
      </c>
      <c r="I96" s="54">
        <f t="shared" si="45"/>
        <v>5</v>
      </c>
      <c r="J96" s="54">
        <f t="shared" si="45"/>
        <v>0</v>
      </c>
      <c r="K96" s="54">
        <f t="shared" si="45"/>
        <v>0</v>
      </c>
      <c r="L96" s="54">
        <f t="shared" si="45"/>
        <v>0</v>
      </c>
      <c r="M96" s="54">
        <f t="shared" si="45"/>
        <v>0</v>
      </c>
      <c r="N96" s="54">
        <f t="shared" si="45"/>
        <v>0</v>
      </c>
      <c r="O96" s="54">
        <f t="shared" si="45"/>
        <v>0</v>
      </c>
      <c r="P96" s="54">
        <f t="shared" si="45"/>
        <v>0</v>
      </c>
      <c r="Q96" s="54">
        <f t="shared" si="45"/>
        <v>0</v>
      </c>
      <c r="R96" s="54">
        <f t="shared" si="45"/>
        <v>0</v>
      </c>
      <c r="S96" s="54">
        <f t="shared" si="45"/>
        <v>0</v>
      </c>
      <c r="T96" s="54">
        <f t="shared" si="45"/>
        <v>0</v>
      </c>
      <c r="U96" s="54">
        <f t="shared" si="45"/>
        <v>0</v>
      </c>
      <c r="V96" s="54">
        <f t="shared" si="45"/>
        <v>0</v>
      </c>
      <c r="W96" s="54">
        <f t="shared" si="45"/>
        <v>29</v>
      </c>
      <c r="X96" s="54">
        <f t="shared" si="45"/>
        <v>0</v>
      </c>
      <c r="Y96" s="54">
        <f t="shared" si="45"/>
        <v>29</v>
      </c>
      <c r="Z96" s="55">
        <f t="shared" si="45"/>
        <v>29.00594</v>
      </c>
      <c r="AA96" s="53">
        <f t="shared" si="47"/>
        <v>5</v>
      </c>
      <c r="AB96" s="52" t="str">
        <f t="shared" si="46"/>
        <v>FKA</v>
      </c>
      <c r="AC96" s="13"/>
    </row>
    <row r="97" spans="1:29" ht="12.75">
      <c r="A97" s="53">
        <f t="shared" si="45"/>
        <v>588</v>
      </c>
      <c r="B97" s="52" t="str">
        <f t="shared" si="45"/>
        <v>Gallant Fox</v>
      </c>
      <c r="C97" s="52" t="str">
        <f t="shared" si="45"/>
        <v>Dempsey</v>
      </c>
      <c r="D97" s="54">
        <f t="shared" si="45"/>
        <v>13</v>
      </c>
      <c r="E97" s="54">
        <f t="shared" si="45"/>
        <v>7</v>
      </c>
      <c r="F97" s="54">
        <f t="shared" si="45"/>
        <v>0</v>
      </c>
      <c r="G97" s="54">
        <f t="shared" si="45"/>
        <v>4</v>
      </c>
      <c r="H97" s="54">
        <f t="shared" si="45"/>
        <v>2</v>
      </c>
      <c r="I97" s="54">
        <f t="shared" si="45"/>
        <v>4</v>
      </c>
      <c r="J97" s="54">
        <f t="shared" si="45"/>
        <v>0</v>
      </c>
      <c r="K97" s="54">
        <f t="shared" si="45"/>
        <v>0</v>
      </c>
      <c r="L97" s="54">
        <f t="shared" si="45"/>
        <v>0</v>
      </c>
      <c r="M97" s="54">
        <f t="shared" si="45"/>
        <v>0</v>
      </c>
      <c r="N97" s="54">
        <f t="shared" si="45"/>
        <v>0</v>
      </c>
      <c r="O97" s="54">
        <f t="shared" si="45"/>
        <v>0</v>
      </c>
      <c r="P97" s="54">
        <f t="shared" si="45"/>
        <v>0</v>
      </c>
      <c r="Q97" s="54">
        <f t="shared" si="45"/>
        <v>0</v>
      </c>
      <c r="R97" s="54">
        <f t="shared" si="45"/>
        <v>0</v>
      </c>
      <c r="S97" s="54">
        <f t="shared" si="45"/>
        <v>0</v>
      </c>
      <c r="T97" s="54">
        <f t="shared" si="45"/>
        <v>0</v>
      </c>
      <c r="U97" s="54">
        <f t="shared" si="45"/>
        <v>0</v>
      </c>
      <c r="V97" s="54">
        <f t="shared" si="45"/>
        <v>0</v>
      </c>
      <c r="W97" s="54">
        <f t="shared" si="45"/>
        <v>30</v>
      </c>
      <c r="X97" s="54">
        <f t="shared" si="45"/>
        <v>0</v>
      </c>
      <c r="Y97" s="54">
        <f t="shared" si="45"/>
        <v>30</v>
      </c>
      <c r="Z97" s="55">
        <f t="shared" si="45"/>
        <v>30.00694</v>
      </c>
      <c r="AA97" s="53">
        <f t="shared" si="47"/>
        <v>6</v>
      </c>
      <c r="AB97" s="52" t="str">
        <f t="shared" si="46"/>
        <v>Gallant Fox</v>
      </c>
      <c r="AC97" s="13"/>
    </row>
    <row r="98" spans="1:29" ht="12.75">
      <c r="A98" s="53">
        <f t="shared" si="45"/>
        <v>676</v>
      </c>
      <c r="B98" s="52" t="str">
        <f t="shared" si="45"/>
        <v>Paradox</v>
      </c>
      <c r="C98" s="52" t="str">
        <f t="shared" si="45"/>
        <v>Stowe</v>
      </c>
      <c r="D98" s="54">
        <f t="shared" si="45"/>
        <v>11</v>
      </c>
      <c r="E98" s="54">
        <f t="shared" si="45"/>
        <v>4</v>
      </c>
      <c r="F98" s="54">
        <f t="shared" si="45"/>
        <v>0</v>
      </c>
      <c r="G98" s="54">
        <f t="shared" si="45"/>
        <v>6</v>
      </c>
      <c r="H98" s="54">
        <f t="shared" si="45"/>
        <v>11</v>
      </c>
      <c r="I98" s="54">
        <f t="shared" si="45"/>
        <v>6</v>
      </c>
      <c r="J98" s="54">
        <f t="shared" si="45"/>
        <v>0</v>
      </c>
      <c r="K98" s="54">
        <f t="shared" si="45"/>
        <v>0</v>
      </c>
      <c r="L98" s="54">
        <f t="shared" si="45"/>
        <v>0</v>
      </c>
      <c r="M98" s="54">
        <f t="shared" si="45"/>
        <v>0</v>
      </c>
      <c r="N98" s="54">
        <f t="shared" si="45"/>
        <v>0</v>
      </c>
      <c r="O98" s="54">
        <f t="shared" si="45"/>
        <v>0</v>
      </c>
      <c r="P98" s="54">
        <f t="shared" si="45"/>
        <v>0</v>
      </c>
      <c r="Q98" s="54">
        <f t="shared" si="45"/>
        <v>0</v>
      </c>
      <c r="R98" s="54">
        <f t="shared" si="45"/>
        <v>0</v>
      </c>
      <c r="S98" s="54">
        <f t="shared" si="45"/>
        <v>0</v>
      </c>
      <c r="T98" s="54">
        <f t="shared" si="45"/>
        <v>0</v>
      </c>
      <c r="U98" s="54">
        <f t="shared" si="45"/>
        <v>0</v>
      </c>
      <c r="V98" s="54">
        <f t="shared" si="45"/>
        <v>0</v>
      </c>
      <c r="W98" s="54">
        <f t="shared" si="45"/>
        <v>38</v>
      </c>
      <c r="X98" s="54">
        <f t="shared" si="45"/>
        <v>0</v>
      </c>
      <c r="Y98" s="54">
        <f t="shared" si="45"/>
        <v>38</v>
      </c>
      <c r="Z98" s="55">
        <f t="shared" si="45"/>
        <v>38.00994</v>
      </c>
      <c r="AA98" s="53">
        <f t="shared" si="47"/>
        <v>7</v>
      </c>
      <c r="AB98" s="52" t="str">
        <f t="shared" si="46"/>
        <v>Paradox</v>
      </c>
      <c r="AC98" s="13"/>
    </row>
    <row r="99" spans="1:29" ht="12.75">
      <c r="A99" s="53">
        <f t="shared" si="45"/>
        <v>679</v>
      </c>
      <c r="B99" s="52" t="str">
        <f t="shared" si="45"/>
        <v>Misty-two-six</v>
      </c>
      <c r="C99" s="52" t="str">
        <f t="shared" si="45"/>
        <v>Sibson</v>
      </c>
      <c r="D99" s="54">
        <f t="shared" si="45"/>
        <v>7</v>
      </c>
      <c r="E99" s="54">
        <f t="shared" si="45"/>
        <v>2</v>
      </c>
      <c r="F99" s="54">
        <f t="shared" si="45"/>
        <v>0</v>
      </c>
      <c r="G99" s="54">
        <f t="shared" si="45"/>
        <v>10</v>
      </c>
      <c r="H99" s="54">
        <f t="shared" si="45"/>
        <v>12</v>
      </c>
      <c r="I99" s="54">
        <f t="shared" si="45"/>
        <v>10</v>
      </c>
      <c r="J99" s="54">
        <f t="shared" si="45"/>
        <v>0</v>
      </c>
      <c r="K99" s="54">
        <f t="shared" si="45"/>
        <v>0</v>
      </c>
      <c r="L99" s="54">
        <f t="shared" si="45"/>
        <v>0</v>
      </c>
      <c r="M99" s="54">
        <f t="shared" si="45"/>
        <v>0</v>
      </c>
      <c r="N99" s="54">
        <f t="shared" si="45"/>
        <v>0</v>
      </c>
      <c r="O99" s="54">
        <f t="shared" si="45"/>
        <v>0</v>
      </c>
      <c r="P99" s="54">
        <f t="shared" si="45"/>
        <v>0</v>
      </c>
      <c r="Q99" s="54">
        <f t="shared" si="45"/>
        <v>0</v>
      </c>
      <c r="R99" s="54">
        <f t="shared" si="45"/>
        <v>0</v>
      </c>
      <c r="S99" s="54">
        <f t="shared" si="45"/>
        <v>0</v>
      </c>
      <c r="T99" s="54">
        <f t="shared" si="45"/>
        <v>0</v>
      </c>
      <c r="U99" s="54">
        <f t="shared" si="45"/>
        <v>0</v>
      </c>
      <c r="V99" s="54">
        <f t="shared" si="45"/>
        <v>0</v>
      </c>
      <c r="W99" s="54">
        <f t="shared" si="45"/>
        <v>41</v>
      </c>
      <c r="X99" s="54">
        <f t="shared" si="45"/>
        <v>0</v>
      </c>
      <c r="Y99" s="54">
        <f t="shared" si="45"/>
        <v>41</v>
      </c>
      <c r="Z99" s="55">
        <f t="shared" si="45"/>
        <v>41.00894</v>
      </c>
      <c r="AA99" s="53">
        <f t="shared" si="47"/>
        <v>8</v>
      </c>
      <c r="AB99" s="52" t="str">
        <f t="shared" si="46"/>
        <v>Misty-two-six</v>
      </c>
      <c r="AC99" s="13"/>
    </row>
    <row r="100" spans="1:29" ht="12.75">
      <c r="A100" s="53">
        <f t="shared" si="45"/>
        <v>249</v>
      </c>
      <c r="B100" s="52" t="str">
        <f t="shared" si="45"/>
        <v>Dolce</v>
      </c>
      <c r="C100" s="52" t="str">
        <f t="shared" si="45"/>
        <v>Sonn</v>
      </c>
      <c r="D100" s="54">
        <f t="shared" si="45"/>
        <v>9</v>
      </c>
      <c r="E100" s="54">
        <f t="shared" si="45"/>
        <v>15</v>
      </c>
      <c r="F100" s="54">
        <f t="shared" si="45"/>
        <v>0</v>
      </c>
      <c r="G100" s="54">
        <f t="shared" si="45"/>
        <v>12</v>
      </c>
      <c r="H100" s="54">
        <f t="shared" si="45"/>
        <v>7</v>
      </c>
      <c r="I100" s="54">
        <f t="shared" si="45"/>
        <v>1</v>
      </c>
      <c r="J100" s="54">
        <f t="shared" si="45"/>
        <v>0</v>
      </c>
      <c r="K100" s="54">
        <f t="shared" si="45"/>
        <v>0</v>
      </c>
      <c r="L100" s="54">
        <f t="shared" si="45"/>
        <v>0</v>
      </c>
      <c r="M100" s="54">
        <f t="shared" si="45"/>
        <v>0</v>
      </c>
      <c r="N100" s="54">
        <f t="shared" si="45"/>
        <v>0</v>
      </c>
      <c r="O100" s="54">
        <f t="shared" si="45"/>
        <v>0</v>
      </c>
      <c r="P100" s="54">
        <f t="shared" si="45"/>
        <v>0</v>
      </c>
      <c r="Q100" s="54">
        <f t="shared" si="45"/>
        <v>0</v>
      </c>
      <c r="R100" s="54">
        <f t="shared" si="45"/>
        <v>0</v>
      </c>
      <c r="S100" s="54">
        <f t="shared" si="45"/>
        <v>0</v>
      </c>
      <c r="T100" s="54">
        <f t="shared" si="45"/>
        <v>0</v>
      </c>
      <c r="U100" s="54">
        <f t="shared" si="45"/>
        <v>0</v>
      </c>
      <c r="V100" s="54">
        <f t="shared" si="45"/>
        <v>0</v>
      </c>
      <c r="W100" s="54">
        <f t="shared" si="45"/>
        <v>44</v>
      </c>
      <c r="X100" s="54">
        <f t="shared" si="45"/>
        <v>0</v>
      </c>
      <c r="Y100" s="54">
        <f t="shared" si="45"/>
        <v>44</v>
      </c>
      <c r="Z100" s="55">
        <f t="shared" si="45"/>
        <v>44.00294</v>
      </c>
      <c r="AA100" s="53">
        <f t="shared" si="47"/>
        <v>9</v>
      </c>
      <c r="AB100" s="52" t="str">
        <f t="shared" si="46"/>
        <v>Dolce</v>
      </c>
      <c r="AC100" s="13"/>
    </row>
    <row r="101" spans="1:29" ht="12.75">
      <c r="A101" s="53">
        <f t="shared" si="45"/>
        <v>52</v>
      </c>
      <c r="B101" s="52" t="str">
        <f t="shared" si="45"/>
        <v>Pinocchio</v>
      </c>
      <c r="C101" s="52" t="str">
        <f t="shared" si="45"/>
        <v>Knowles</v>
      </c>
      <c r="D101" s="54">
        <f t="shared" si="45"/>
        <v>1</v>
      </c>
      <c r="E101" s="54">
        <f t="shared" si="45"/>
        <v>9</v>
      </c>
      <c r="F101" s="54">
        <f t="shared" si="45"/>
        <v>0</v>
      </c>
      <c r="G101" s="54">
        <f t="shared" si="45"/>
        <v>14</v>
      </c>
      <c r="H101" s="54">
        <f t="shared" si="45"/>
        <v>14</v>
      </c>
      <c r="I101" s="54">
        <f t="shared" si="45"/>
        <v>12</v>
      </c>
      <c r="J101" s="54">
        <f t="shared" si="45"/>
        <v>0</v>
      </c>
      <c r="K101" s="54">
        <f t="shared" si="45"/>
        <v>0</v>
      </c>
      <c r="L101" s="54">
        <f t="shared" si="45"/>
        <v>0</v>
      </c>
      <c r="M101" s="54">
        <f t="shared" si="45"/>
        <v>0</v>
      </c>
      <c r="N101" s="54">
        <f t="shared" si="45"/>
        <v>0</v>
      </c>
      <c r="O101" s="54">
        <f t="shared" si="45"/>
        <v>0</v>
      </c>
      <c r="P101" s="54">
        <f t="shared" si="45"/>
        <v>0</v>
      </c>
      <c r="Q101" s="54">
        <f t="shared" si="45"/>
        <v>0</v>
      </c>
      <c r="R101" s="54">
        <f t="shared" si="45"/>
        <v>0</v>
      </c>
      <c r="S101" s="54">
        <f t="shared" si="45"/>
        <v>0</v>
      </c>
      <c r="T101" s="54">
        <f t="shared" si="45"/>
        <v>0</v>
      </c>
      <c r="U101" s="54">
        <f t="shared" si="45"/>
        <v>0</v>
      </c>
      <c r="V101" s="54">
        <f>IF($AD70&gt;0,INDEX(V$61:V$85,$AD70),"")</f>
        <v>0</v>
      </c>
      <c r="W101" s="54">
        <f>IF($AD70&gt;0,INDEX(W$61:W$85,$AD70),"")</f>
        <v>50</v>
      </c>
      <c r="X101" s="54">
        <f>IF($AD70&gt;0,INDEX(X$61:X$85,$AD70),"")</f>
        <v>0</v>
      </c>
      <c r="Y101" s="54">
        <f>IF($AD70&gt;0,INDEX(Y$61:Y$85,$AD70),"")</f>
        <v>50</v>
      </c>
      <c r="Z101" s="55">
        <f>IF($AD70&gt;0,INDEX(Z$61:Z$85,$AD70),"")</f>
        <v>50.00394</v>
      </c>
      <c r="AA101" s="53">
        <f t="shared" si="47"/>
        <v>10</v>
      </c>
      <c r="AB101" s="52" t="str">
        <f t="shared" si="46"/>
        <v>Pinocchio</v>
      </c>
      <c r="AC101" s="13"/>
    </row>
    <row r="102" spans="1:29" ht="12.75">
      <c r="A102" s="53">
        <f aca="true" t="shared" si="48" ref="A102:Z111">IF($AD71&gt;0,INDEX(A$61:A$85,$AD71),"")</f>
        <v>175</v>
      </c>
      <c r="B102" s="52" t="str">
        <f t="shared" si="48"/>
        <v>Over the Edge</v>
      </c>
      <c r="C102" s="52" t="str">
        <f t="shared" si="48"/>
        <v>Scott</v>
      </c>
      <c r="D102" s="54">
        <f t="shared" si="48"/>
        <v>15</v>
      </c>
      <c r="E102" s="54">
        <f t="shared" si="48"/>
        <v>15</v>
      </c>
      <c r="F102" s="54">
        <f t="shared" si="48"/>
        <v>0</v>
      </c>
      <c r="G102" s="54">
        <f t="shared" si="48"/>
        <v>7</v>
      </c>
      <c r="H102" s="54">
        <f t="shared" si="48"/>
        <v>4</v>
      </c>
      <c r="I102" s="54">
        <f t="shared" si="48"/>
        <v>11</v>
      </c>
      <c r="J102" s="54">
        <f t="shared" si="48"/>
        <v>0</v>
      </c>
      <c r="K102" s="54">
        <f t="shared" si="48"/>
        <v>0</v>
      </c>
      <c r="L102" s="54">
        <f t="shared" si="48"/>
        <v>0</v>
      </c>
      <c r="M102" s="54">
        <f t="shared" si="48"/>
        <v>0</v>
      </c>
      <c r="N102" s="54">
        <f t="shared" si="48"/>
        <v>0</v>
      </c>
      <c r="O102" s="54">
        <f t="shared" si="48"/>
        <v>0</v>
      </c>
      <c r="P102" s="54">
        <f t="shared" si="48"/>
        <v>0</v>
      </c>
      <c r="Q102" s="54">
        <f t="shared" si="48"/>
        <v>0</v>
      </c>
      <c r="R102" s="54">
        <f t="shared" si="48"/>
        <v>0</v>
      </c>
      <c r="S102" s="54">
        <f t="shared" si="48"/>
        <v>0</v>
      </c>
      <c r="T102" s="54">
        <f t="shared" si="48"/>
        <v>0</v>
      </c>
      <c r="U102" s="54">
        <f t="shared" si="48"/>
        <v>0</v>
      </c>
      <c r="V102" s="54">
        <f t="shared" si="48"/>
        <v>0</v>
      </c>
      <c r="W102" s="54">
        <f t="shared" si="48"/>
        <v>52</v>
      </c>
      <c r="X102" s="54">
        <f t="shared" si="48"/>
        <v>0</v>
      </c>
      <c r="Y102" s="54">
        <f t="shared" si="48"/>
        <v>52</v>
      </c>
      <c r="Z102" s="55">
        <f t="shared" si="48"/>
        <v>52.010940000000005</v>
      </c>
      <c r="AA102" s="53">
        <f t="shared" si="47"/>
        <v>11</v>
      </c>
      <c r="AB102" s="52" t="str">
        <f t="shared" si="46"/>
        <v>Over the Edge</v>
      </c>
      <c r="AC102" s="13"/>
    </row>
    <row r="103" spans="1:29" ht="12.75">
      <c r="A103" s="53">
        <f t="shared" si="48"/>
        <v>97</v>
      </c>
      <c r="B103" s="52" t="str">
        <f t="shared" si="48"/>
        <v>Schatz</v>
      </c>
      <c r="C103" s="52" t="str">
        <f t="shared" si="48"/>
        <v>Herte</v>
      </c>
      <c r="D103" s="54">
        <f t="shared" si="48"/>
        <v>12</v>
      </c>
      <c r="E103" s="54">
        <f t="shared" si="48"/>
        <v>6</v>
      </c>
      <c r="F103" s="54">
        <f t="shared" si="48"/>
        <v>0</v>
      </c>
      <c r="G103" s="54">
        <f t="shared" si="48"/>
        <v>13</v>
      </c>
      <c r="H103" s="54">
        <f t="shared" si="48"/>
        <v>13</v>
      </c>
      <c r="I103" s="54">
        <f t="shared" si="48"/>
        <v>8</v>
      </c>
      <c r="J103" s="54">
        <f t="shared" si="48"/>
        <v>0</v>
      </c>
      <c r="K103" s="54">
        <f t="shared" si="48"/>
        <v>0</v>
      </c>
      <c r="L103" s="54">
        <f t="shared" si="48"/>
        <v>0</v>
      </c>
      <c r="M103" s="54">
        <f t="shared" si="48"/>
        <v>0</v>
      </c>
      <c r="N103" s="54">
        <f t="shared" si="48"/>
        <v>0</v>
      </c>
      <c r="O103" s="54">
        <f t="shared" si="48"/>
        <v>0</v>
      </c>
      <c r="P103" s="54">
        <f t="shared" si="48"/>
        <v>0</v>
      </c>
      <c r="Q103" s="54">
        <f t="shared" si="48"/>
        <v>0</v>
      </c>
      <c r="R103" s="54">
        <f t="shared" si="48"/>
        <v>0</v>
      </c>
      <c r="S103" s="54">
        <f t="shared" si="48"/>
        <v>0</v>
      </c>
      <c r="T103" s="54">
        <f t="shared" si="48"/>
        <v>0</v>
      </c>
      <c r="U103" s="54">
        <f t="shared" si="48"/>
        <v>0</v>
      </c>
      <c r="V103" s="54">
        <f t="shared" si="48"/>
        <v>0</v>
      </c>
      <c r="W103" s="54">
        <f t="shared" si="48"/>
        <v>52</v>
      </c>
      <c r="X103" s="54">
        <f t="shared" si="48"/>
        <v>0</v>
      </c>
      <c r="Y103" s="54">
        <f t="shared" si="48"/>
        <v>52</v>
      </c>
      <c r="Z103" s="55">
        <f t="shared" si="48"/>
        <v>52.01194</v>
      </c>
      <c r="AA103" s="53">
        <f t="shared" si="47"/>
        <v>12</v>
      </c>
      <c r="AB103" s="52" t="str">
        <f t="shared" si="46"/>
        <v>Schatz</v>
      </c>
      <c r="AC103" s="13"/>
    </row>
    <row r="104" spans="1:29" ht="12.75">
      <c r="A104" s="53">
        <f t="shared" si="48"/>
        <v>281</v>
      </c>
      <c r="B104" s="52" t="str">
        <f t="shared" si="48"/>
        <v>Eightball</v>
      </c>
      <c r="C104" s="52" t="str">
        <f t="shared" si="48"/>
        <v>Bunting</v>
      </c>
      <c r="D104" s="54">
        <f t="shared" si="48"/>
        <v>14</v>
      </c>
      <c r="E104" s="54">
        <f t="shared" si="48"/>
        <v>15</v>
      </c>
      <c r="F104" s="54">
        <f t="shared" si="48"/>
        <v>0</v>
      </c>
      <c r="G104" s="54">
        <f t="shared" si="48"/>
        <v>8</v>
      </c>
      <c r="H104" s="54">
        <f t="shared" si="48"/>
        <v>8</v>
      </c>
      <c r="I104" s="54">
        <f t="shared" si="48"/>
        <v>9</v>
      </c>
      <c r="J104" s="54">
        <f t="shared" si="48"/>
        <v>0</v>
      </c>
      <c r="K104" s="54">
        <f t="shared" si="48"/>
        <v>0</v>
      </c>
      <c r="L104" s="54">
        <f t="shared" si="48"/>
        <v>0</v>
      </c>
      <c r="M104" s="54">
        <f t="shared" si="48"/>
        <v>0</v>
      </c>
      <c r="N104" s="54">
        <f t="shared" si="48"/>
        <v>0</v>
      </c>
      <c r="O104" s="54">
        <f t="shared" si="48"/>
        <v>0</v>
      </c>
      <c r="P104" s="54">
        <f t="shared" si="48"/>
        <v>0</v>
      </c>
      <c r="Q104" s="54">
        <f t="shared" si="48"/>
        <v>0</v>
      </c>
      <c r="R104" s="54">
        <f t="shared" si="48"/>
        <v>0</v>
      </c>
      <c r="S104" s="54">
        <f t="shared" si="48"/>
        <v>0</v>
      </c>
      <c r="T104" s="54">
        <f t="shared" si="48"/>
        <v>0</v>
      </c>
      <c r="U104" s="54">
        <f t="shared" si="48"/>
        <v>0</v>
      </c>
      <c r="V104" s="54">
        <f t="shared" si="48"/>
        <v>0</v>
      </c>
      <c r="W104" s="54">
        <f t="shared" si="48"/>
        <v>54</v>
      </c>
      <c r="X104" s="54">
        <f t="shared" si="48"/>
        <v>0</v>
      </c>
      <c r="Y104" s="54">
        <f t="shared" si="48"/>
        <v>54</v>
      </c>
      <c r="Z104" s="55">
        <f t="shared" si="48"/>
        <v>54.013940000000005</v>
      </c>
      <c r="AA104" s="53">
        <f t="shared" si="47"/>
        <v>13</v>
      </c>
      <c r="AB104" s="52" t="str">
        <f t="shared" si="46"/>
        <v>Eightball</v>
      </c>
      <c r="AC104" s="13"/>
    </row>
    <row r="105" spans="1:29" ht="12.75">
      <c r="A105" s="53">
        <f t="shared" si="48"/>
        <v>158</v>
      </c>
      <c r="B105" s="52" t="str">
        <f t="shared" si="48"/>
        <v>Excitable Boy</v>
      </c>
      <c r="C105" s="52" t="str">
        <f t="shared" si="48"/>
        <v>Delgado/Philpot</v>
      </c>
      <c r="D105" s="54">
        <f t="shared" si="48"/>
        <v>6</v>
      </c>
      <c r="E105" s="54">
        <f t="shared" si="48"/>
        <v>15</v>
      </c>
      <c r="F105" s="54">
        <f t="shared" si="48"/>
        <v>0</v>
      </c>
      <c r="G105" s="54">
        <f t="shared" si="48"/>
        <v>14</v>
      </c>
      <c r="H105" s="54">
        <f t="shared" si="48"/>
        <v>14</v>
      </c>
      <c r="I105" s="54">
        <f t="shared" si="48"/>
        <v>12</v>
      </c>
      <c r="J105" s="54">
        <f t="shared" si="48"/>
        <v>0</v>
      </c>
      <c r="K105" s="54">
        <f t="shared" si="48"/>
        <v>0</v>
      </c>
      <c r="L105" s="54">
        <f t="shared" si="48"/>
        <v>0</v>
      </c>
      <c r="M105" s="54">
        <f t="shared" si="48"/>
        <v>0</v>
      </c>
      <c r="N105" s="54">
        <f t="shared" si="48"/>
        <v>0</v>
      </c>
      <c r="O105" s="54">
        <f t="shared" si="48"/>
        <v>0</v>
      </c>
      <c r="P105" s="54">
        <f t="shared" si="48"/>
        <v>0</v>
      </c>
      <c r="Q105" s="54">
        <f t="shared" si="48"/>
        <v>0</v>
      </c>
      <c r="R105" s="54">
        <f t="shared" si="48"/>
        <v>0</v>
      </c>
      <c r="S105" s="54">
        <f t="shared" si="48"/>
        <v>0</v>
      </c>
      <c r="T105" s="54">
        <f t="shared" si="48"/>
        <v>0</v>
      </c>
      <c r="U105" s="54">
        <f t="shared" si="48"/>
        <v>0</v>
      </c>
      <c r="V105" s="54">
        <f t="shared" si="48"/>
        <v>0</v>
      </c>
      <c r="W105" s="54">
        <f t="shared" si="48"/>
        <v>61</v>
      </c>
      <c r="X105" s="54">
        <f t="shared" si="48"/>
        <v>0</v>
      </c>
      <c r="Y105" s="54">
        <f t="shared" si="48"/>
        <v>61</v>
      </c>
      <c r="Z105" s="55">
        <f t="shared" si="48"/>
        <v>61.01294</v>
      </c>
      <c r="AA105" s="53">
        <f t="shared" si="47"/>
        <v>14</v>
      </c>
      <c r="AB105" s="52" t="str">
        <f t="shared" si="46"/>
        <v>Excitable Boy</v>
      </c>
      <c r="AC105" s="13"/>
    </row>
    <row r="106" spans="1:29" ht="12.75">
      <c r="A106" s="53">
        <f t="shared" si="48"/>
        <v>484</v>
      </c>
      <c r="B106" s="52" t="str">
        <f t="shared" si="48"/>
        <v>Jolly Mon</v>
      </c>
      <c r="C106" s="52" t="str">
        <f t="shared" si="48"/>
        <v>LaVin/Rochlis</v>
      </c>
      <c r="D106" s="54">
        <f t="shared" si="48"/>
        <v>15</v>
      </c>
      <c r="E106" s="54">
        <f t="shared" si="48"/>
        <v>15</v>
      </c>
      <c r="F106" s="54">
        <f t="shared" si="48"/>
        <v>0</v>
      </c>
      <c r="G106" s="54">
        <f t="shared" si="48"/>
        <v>11</v>
      </c>
      <c r="H106" s="54">
        <f t="shared" si="48"/>
        <v>9</v>
      </c>
      <c r="I106" s="54">
        <f t="shared" si="48"/>
        <v>12</v>
      </c>
      <c r="J106" s="54">
        <f t="shared" si="48"/>
        <v>0</v>
      </c>
      <c r="K106" s="54">
        <f t="shared" si="48"/>
        <v>0</v>
      </c>
      <c r="L106" s="54">
        <f t="shared" si="48"/>
        <v>0</v>
      </c>
      <c r="M106" s="54">
        <f t="shared" si="48"/>
        <v>0</v>
      </c>
      <c r="N106" s="54">
        <f t="shared" si="48"/>
        <v>0</v>
      </c>
      <c r="O106" s="54">
        <f t="shared" si="48"/>
        <v>0</v>
      </c>
      <c r="P106" s="54">
        <f t="shared" si="48"/>
        <v>0</v>
      </c>
      <c r="Q106" s="54">
        <f t="shared" si="48"/>
        <v>0</v>
      </c>
      <c r="R106" s="54">
        <f t="shared" si="48"/>
        <v>0</v>
      </c>
      <c r="S106" s="54">
        <f t="shared" si="48"/>
        <v>0</v>
      </c>
      <c r="T106" s="54">
        <f t="shared" si="48"/>
        <v>0</v>
      </c>
      <c r="U106" s="54">
        <f t="shared" si="48"/>
        <v>0</v>
      </c>
      <c r="V106" s="54">
        <f t="shared" si="48"/>
        <v>0</v>
      </c>
      <c r="W106" s="54">
        <f t="shared" si="48"/>
        <v>62</v>
      </c>
      <c r="X106" s="54">
        <f t="shared" si="48"/>
        <v>0</v>
      </c>
      <c r="Y106" s="54">
        <f t="shared" si="48"/>
        <v>62</v>
      </c>
      <c r="Z106" s="55">
        <f t="shared" si="48"/>
        <v>62.01494</v>
      </c>
      <c r="AA106" s="53">
        <f t="shared" si="47"/>
        <v>15</v>
      </c>
      <c r="AB106" s="52" t="str">
        <f t="shared" si="46"/>
        <v>Jolly Mon</v>
      </c>
      <c r="AC106" s="13"/>
    </row>
    <row r="107" spans="1:29" ht="12.75">
      <c r="A107" s="53">
        <f t="shared" si="48"/>
        <v>205</v>
      </c>
      <c r="B107" s="52" t="str">
        <f t="shared" si="48"/>
        <v>The Office</v>
      </c>
      <c r="C107" s="52" t="str">
        <f t="shared" si="48"/>
        <v>Coneys</v>
      </c>
      <c r="D107" s="54">
        <f t="shared" si="48"/>
        <v>10</v>
      </c>
      <c r="E107" s="54">
        <f t="shared" si="48"/>
        <v>15</v>
      </c>
      <c r="F107" s="54">
        <f t="shared" si="48"/>
        <v>0</v>
      </c>
      <c r="G107" s="54">
        <f t="shared" si="48"/>
        <v>14</v>
      </c>
      <c r="H107" s="54">
        <f t="shared" si="48"/>
        <v>14</v>
      </c>
      <c r="I107" s="54">
        <f t="shared" si="48"/>
        <v>12</v>
      </c>
      <c r="J107" s="54">
        <f t="shared" si="48"/>
        <v>0</v>
      </c>
      <c r="K107" s="54">
        <f t="shared" si="48"/>
        <v>0</v>
      </c>
      <c r="L107" s="54">
        <f t="shared" si="48"/>
        <v>0</v>
      </c>
      <c r="M107" s="54">
        <f t="shared" si="48"/>
        <v>0</v>
      </c>
      <c r="N107" s="54">
        <f t="shared" si="48"/>
        <v>0</v>
      </c>
      <c r="O107" s="54">
        <f t="shared" si="48"/>
        <v>0</v>
      </c>
      <c r="P107" s="54">
        <f t="shared" si="48"/>
        <v>0</v>
      </c>
      <c r="Q107" s="54">
        <f t="shared" si="48"/>
        <v>0</v>
      </c>
      <c r="R107" s="54">
        <f t="shared" si="48"/>
        <v>0</v>
      </c>
      <c r="S107" s="54">
        <f t="shared" si="48"/>
        <v>0</v>
      </c>
      <c r="T107" s="54">
        <f t="shared" si="48"/>
        <v>0</v>
      </c>
      <c r="U107" s="54">
        <f t="shared" si="48"/>
        <v>0</v>
      </c>
      <c r="V107" s="54">
        <f t="shared" si="48"/>
        <v>0</v>
      </c>
      <c r="W107" s="54">
        <f t="shared" si="48"/>
        <v>65</v>
      </c>
      <c r="X107" s="54">
        <f t="shared" si="48"/>
        <v>0</v>
      </c>
      <c r="Y107" s="54">
        <f t="shared" si="48"/>
        <v>65</v>
      </c>
      <c r="Z107" s="55">
        <f t="shared" si="48"/>
        <v>65.01594</v>
      </c>
      <c r="AA107" s="53">
        <f t="shared" si="47"/>
        <v>16</v>
      </c>
      <c r="AB107" s="52" t="str">
        <f t="shared" si="46"/>
        <v>The Office</v>
      </c>
      <c r="AC107" s="13"/>
    </row>
    <row r="108" spans="1:29" ht="12.75">
      <c r="A108" s="53">
        <f t="shared" si="48"/>
        <v>82</v>
      </c>
      <c r="B108" s="52" t="str">
        <f t="shared" si="48"/>
        <v>Blues Power</v>
      </c>
      <c r="C108" s="52" t="str">
        <f t="shared" si="48"/>
        <v>Lemaire</v>
      </c>
      <c r="D108" s="54">
        <f t="shared" si="48"/>
        <v>15</v>
      </c>
      <c r="E108" s="54">
        <f t="shared" si="48"/>
        <v>15</v>
      </c>
      <c r="F108" s="54">
        <f t="shared" si="48"/>
        <v>0</v>
      </c>
      <c r="G108" s="54">
        <f t="shared" si="48"/>
        <v>14</v>
      </c>
      <c r="H108" s="54">
        <f t="shared" si="48"/>
        <v>14</v>
      </c>
      <c r="I108" s="54">
        <f t="shared" si="48"/>
        <v>12</v>
      </c>
      <c r="J108" s="54">
        <f t="shared" si="48"/>
        <v>0</v>
      </c>
      <c r="K108" s="54">
        <f t="shared" si="48"/>
        <v>0</v>
      </c>
      <c r="L108" s="54">
        <f t="shared" si="48"/>
        <v>0</v>
      </c>
      <c r="M108" s="54">
        <f t="shared" si="48"/>
        <v>0</v>
      </c>
      <c r="N108" s="54">
        <f t="shared" si="48"/>
        <v>0</v>
      </c>
      <c r="O108" s="54">
        <f t="shared" si="48"/>
        <v>0</v>
      </c>
      <c r="P108" s="54">
        <f t="shared" si="48"/>
        <v>0</v>
      </c>
      <c r="Q108" s="54">
        <f t="shared" si="48"/>
        <v>0</v>
      </c>
      <c r="R108" s="54">
        <f t="shared" si="48"/>
        <v>0</v>
      </c>
      <c r="S108" s="54">
        <f t="shared" si="48"/>
        <v>0</v>
      </c>
      <c r="T108" s="54">
        <f t="shared" si="48"/>
        <v>0</v>
      </c>
      <c r="U108" s="54">
        <f t="shared" si="48"/>
        <v>0</v>
      </c>
      <c r="V108" s="54">
        <f t="shared" si="48"/>
        <v>0</v>
      </c>
      <c r="W108" s="54">
        <f t="shared" si="48"/>
        <v>70</v>
      </c>
      <c r="X108" s="54">
        <f t="shared" si="48"/>
        <v>0</v>
      </c>
      <c r="Y108" s="54">
        <f t="shared" si="48"/>
        <v>70</v>
      </c>
      <c r="Z108" s="55">
        <f t="shared" si="48"/>
        <v>70.01693999999999</v>
      </c>
      <c r="AA108" s="53">
        <f t="shared" si="47"/>
        <v>17</v>
      </c>
      <c r="AB108" s="52" t="str">
        <f t="shared" si="46"/>
        <v>Blues Power</v>
      </c>
      <c r="AC108" s="13"/>
    </row>
    <row r="109" spans="1:29" ht="12.75">
      <c r="A109" s="53">
        <f t="shared" si="48"/>
      </c>
      <c r="B109" s="52">
        <f t="shared" si="48"/>
      </c>
      <c r="C109" s="52">
        <f t="shared" si="48"/>
      </c>
      <c r="D109" s="54">
        <f t="shared" si="48"/>
      </c>
      <c r="E109" s="54">
        <f t="shared" si="48"/>
      </c>
      <c r="F109" s="54">
        <f t="shared" si="48"/>
      </c>
      <c r="G109" s="54">
        <f t="shared" si="48"/>
      </c>
      <c r="H109" s="54">
        <f t="shared" si="48"/>
      </c>
      <c r="I109" s="54">
        <f t="shared" si="48"/>
      </c>
      <c r="J109" s="54">
        <f t="shared" si="48"/>
      </c>
      <c r="K109" s="54">
        <f t="shared" si="48"/>
      </c>
      <c r="L109" s="54">
        <f t="shared" si="48"/>
      </c>
      <c r="M109" s="54">
        <f t="shared" si="48"/>
      </c>
      <c r="N109" s="54">
        <f t="shared" si="48"/>
      </c>
      <c r="O109" s="54">
        <f t="shared" si="48"/>
      </c>
      <c r="P109" s="54">
        <f t="shared" si="48"/>
      </c>
      <c r="Q109" s="54">
        <f t="shared" si="48"/>
      </c>
      <c r="R109" s="54">
        <f t="shared" si="48"/>
      </c>
      <c r="S109" s="54">
        <f t="shared" si="48"/>
      </c>
      <c r="T109" s="54">
        <f t="shared" si="48"/>
      </c>
      <c r="U109" s="54">
        <f t="shared" si="48"/>
      </c>
      <c r="V109" s="54">
        <f t="shared" si="48"/>
      </c>
      <c r="W109" s="54">
        <f t="shared" si="48"/>
      </c>
      <c r="X109" s="54">
        <f t="shared" si="48"/>
      </c>
      <c r="Y109" s="54">
        <f t="shared" si="48"/>
      </c>
      <c r="Z109" s="55">
        <f t="shared" si="48"/>
      </c>
      <c r="AA109" s="53">
        <f t="shared" si="47"/>
      </c>
      <c r="AB109" s="52">
        <f t="shared" si="46"/>
      </c>
      <c r="AC109" s="13"/>
    </row>
    <row r="110" spans="1:29" ht="12.75">
      <c r="A110" s="53">
        <f t="shared" si="48"/>
      </c>
      <c r="B110" s="52">
        <f t="shared" si="48"/>
      </c>
      <c r="C110" s="52">
        <f t="shared" si="48"/>
      </c>
      <c r="D110" s="54">
        <f t="shared" si="48"/>
      </c>
      <c r="E110" s="54">
        <f t="shared" si="48"/>
      </c>
      <c r="F110" s="54">
        <f t="shared" si="48"/>
      </c>
      <c r="G110" s="54">
        <f t="shared" si="48"/>
      </c>
      <c r="H110" s="54">
        <f t="shared" si="48"/>
      </c>
      <c r="I110" s="54">
        <f t="shared" si="48"/>
      </c>
      <c r="J110" s="54">
        <f t="shared" si="48"/>
      </c>
      <c r="K110" s="54">
        <f t="shared" si="48"/>
      </c>
      <c r="L110" s="54">
        <f t="shared" si="48"/>
      </c>
      <c r="M110" s="54">
        <f t="shared" si="48"/>
      </c>
      <c r="N110" s="54">
        <f t="shared" si="48"/>
      </c>
      <c r="O110" s="54">
        <f t="shared" si="48"/>
      </c>
      <c r="P110" s="54">
        <f t="shared" si="48"/>
      </c>
      <c r="Q110" s="54">
        <f t="shared" si="48"/>
      </c>
      <c r="R110" s="54">
        <f t="shared" si="48"/>
      </c>
      <c r="S110" s="54">
        <f t="shared" si="48"/>
      </c>
      <c r="T110" s="54">
        <f t="shared" si="48"/>
      </c>
      <c r="U110" s="54">
        <f t="shared" si="48"/>
      </c>
      <c r="V110" s="54">
        <f t="shared" si="48"/>
      </c>
      <c r="W110" s="54">
        <f t="shared" si="48"/>
      </c>
      <c r="X110" s="54">
        <f t="shared" si="48"/>
      </c>
      <c r="Y110" s="54">
        <f t="shared" si="48"/>
      </c>
      <c r="Z110" s="55">
        <f t="shared" si="48"/>
      </c>
      <c r="AA110" s="53">
        <f t="shared" si="47"/>
      </c>
      <c r="AB110" s="52">
        <f t="shared" si="46"/>
      </c>
      <c r="AC110" s="13"/>
    </row>
    <row r="111" spans="1:29" ht="12.75">
      <c r="A111" s="53">
        <f t="shared" si="48"/>
      </c>
      <c r="B111" s="52">
        <f t="shared" si="48"/>
      </c>
      <c r="C111" s="52">
        <f t="shared" si="48"/>
      </c>
      <c r="D111" s="54">
        <f t="shared" si="48"/>
      </c>
      <c r="E111" s="54">
        <f t="shared" si="48"/>
      </c>
      <c r="F111" s="54">
        <f t="shared" si="48"/>
      </c>
      <c r="G111" s="54">
        <f t="shared" si="48"/>
      </c>
      <c r="H111" s="54">
        <f t="shared" si="48"/>
      </c>
      <c r="I111" s="54">
        <f t="shared" si="48"/>
      </c>
      <c r="J111" s="54">
        <f t="shared" si="48"/>
      </c>
      <c r="K111" s="54">
        <f t="shared" si="48"/>
      </c>
      <c r="L111" s="54">
        <f t="shared" si="48"/>
      </c>
      <c r="M111" s="54">
        <f t="shared" si="48"/>
      </c>
      <c r="N111" s="54">
        <f t="shared" si="48"/>
      </c>
      <c r="O111" s="54">
        <f t="shared" si="48"/>
      </c>
      <c r="P111" s="54">
        <f t="shared" si="48"/>
      </c>
      <c r="Q111" s="54">
        <f t="shared" si="48"/>
      </c>
      <c r="R111" s="54">
        <f t="shared" si="48"/>
      </c>
      <c r="S111" s="54">
        <f t="shared" si="48"/>
      </c>
      <c r="T111" s="54">
        <f t="shared" si="48"/>
      </c>
      <c r="U111" s="54">
        <f t="shared" si="48"/>
      </c>
      <c r="V111" s="54">
        <f>IF($AD80&gt;0,INDEX(V$61:V$85,$AD80),"")</f>
      </c>
      <c r="W111" s="54">
        <f>IF($AD80&gt;0,INDEX(W$61:W$85,$AD80),"")</f>
      </c>
      <c r="X111" s="54">
        <f>IF($AD80&gt;0,INDEX(X$61:X$85,$AD80),"")</f>
      </c>
      <c r="Y111" s="54">
        <f>IF($AD80&gt;0,INDEX(Y$61:Y$85,$AD80),"")</f>
      </c>
      <c r="Z111" s="55">
        <f>IF($AD80&gt;0,INDEX(Z$61:Z$85,$AD80),"")</f>
      </c>
      <c r="AA111" s="53">
        <f t="shared" si="47"/>
      </c>
      <c r="AB111" s="52">
        <f t="shared" si="46"/>
      </c>
      <c r="AC111" s="13"/>
    </row>
    <row r="112" spans="1:29" ht="12.75">
      <c r="A112" s="53">
        <f aca="true" t="shared" si="49" ref="A112:Z116">IF($AD81&gt;0,INDEX(A$61:A$85,$AD81),"")</f>
      </c>
      <c r="B112" s="52">
        <f t="shared" si="49"/>
      </c>
      <c r="C112" s="52">
        <f t="shared" si="49"/>
      </c>
      <c r="D112" s="54">
        <f t="shared" si="49"/>
      </c>
      <c r="E112" s="54">
        <f t="shared" si="49"/>
      </c>
      <c r="F112" s="54">
        <f t="shared" si="49"/>
      </c>
      <c r="G112" s="54">
        <f t="shared" si="49"/>
      </c>
      <c r="H112" s="54">
        <f t="shared" si="49"/>
      </c>
      <c r="I112" s="54">
        <f t="shared" si="49"/>
      </c>
      <c r="J112" s="54">
        <f t="shared" si="49"/>
      </c>
      <c r="K112" s="54">
        <f t="shared" si="49"/>
      </c>
      <c r="L112" s="54">
        <f t="shared" si="49"/>
      </c>
      <c r="M112" s="54">
        <f t="shared" si="49"/>
      </c>
      <c r="N112" s="54">
        <f t="shared" si="49"/>
      </c>
      <c r="O112" s="54">
        <f t="shared" si="49"/>
      </c>
      <c r="P112" s="54">
        <f t="shared" si="49"/>
      </c>
      <c r="Q112" s="54">
        <f t="shared" si="49"/>
      </c>
      <c r="R112" s="54">
        <f t="shared" si="49"/>
      </c>
      <c r="S112" s="54">
        <f t="shared" si="49"/>
      </c>
      <c r="T112" s="54">
        <f t="shared" si="49"/>
      </c>
      <c r="U112" s="54">
        <f t="shared" si="49"/>
      </c>
      <c r="V112" s="54">
        <f t="shared" si="49"/>
      </c>
      <c r="W112" s="54">
        <f t="shared" si="49"/>
      </c>
      <c r="X112" s="54">
        <f t="shared" si="49"/>
      </c>
      <c r="Y112" s="54">
        <f t="shared" si="49"/>
      </c>
      <c r="Z112" s="55">
        <f t="shared" si="49"/>
      </c>
      <c r="AA112" s="53">
        <f t="shared" si="47"/>
      </c>
      <c r="AB112" s="52">
        <f t="shared" si="46"/>
      </c>
      <c r="AC112" s="13"/>
    </row>
    <row r="113" spans="1:29" ht="12.75">
      <c r="A113" s="53">
        <f t="shared" si="49"/>
      </c>
      <c r="B113" s="52">
        <f t="shared" si="49"/>
      </c>
      <c r="C113" s="52">
        <f t="shared" si="49"/>
      </c>
      <c r="D113" s="54">
        <f t="shared" si="49"/>
      </c>
      <c r="E113" s="54">
        <f t="shared" si="49"/>
      </c>
      <c r="F113" s="54">
        <f t="shared" si="49"/>
      </c>
      <c r="G113" s="54">
        <f t="shared" si="49"/>
      </c>
      <c r="H113" s="54">
        <f t="shared" si="49"/>
      </c>
      <c r="I113" s="54">
        <f t="shared" si="49"/>
      </c>
      <c r="J113" s="54">
        <f t="shared" si="49"/>
      </c>
      <c r="K113" s="54">
        <f t="shared" si="49"/>
      </c>
      <c r="L113" s="54">
        <f t="shared" si="49"/>
      </c>
      <c r="M113" s="54">
        <f t="shared" si="49"/>
      </c>
      <c r="N113" s="54">
        <f t="shared" si="49"/>
      </c>
      <c r="O113" s="54">
        <f t="shared" si="49"/>
      </c>
      <c r="P113" s="54">
        <f t="shared" si="49"/>
      </c>
      <c r="Q113" s="54">
        <f t="shared" si="49"/>
      </c>
      <c r="R113" s="54">
        <f t="shared" si="49"/>
      </c>
      <c r="S113" s="54">
        <f t="shared" si="49"/>
      </c>
      <c r="T113" s="54">
        <f t="shared" si="49"/>
      </c>
      <c r="U113" s="54">
        <f t="shared" si="49"/>
      </c>
      <c r="V113" s="54">
        <f t="shared" si="49"/>
      </c>
      <c r="W113" s="54">
        <f t="shared" si="49"/>
      </c>
      <c r="X113" s="54">
        <f t="shared" si="49"/>
      </c>
      <c r="Y113" s="54">
        <f t="shared" si="49"/>
      </c>
      <c r="Z113" s="55">
        <f t="shared" si="49"/>
      </c>
      <c r="AA113" s="53">
        <f t="shared" si="47"/>
      </c>
      <c r="AB113" s="52">
        <f t="shared" si="46"/>
      </c>
      <c r="AC113" s="13"/>
    </row>
    <row r="114" spans="1:29" ht="12.75">
      <c r="A114" s="53">
        <f t="shared" si="49"/>
      </c>
      <c r="B114" s="52">
        <f t="shared" si="49"/>
      </c>
      <c r="C114" s="52">
        <f t="shared" si="49"/>
      </c>
      <c r="D114" s="54">
        <f t="shared" si="49"/>
      </c>
      <c r="E114" s="54">
        <f t="shared" si="49"/>
      </c>
      <c r="F114" s="54">
        <f t="shared" si="49"/>
      </c>
      <c r="G114" s="54">
        <f t="shared" si="49"/>
      </c>
      <c r="H114" s="54">
        <f t="shared" si="49"/>
      </c>
      <c r="I114" s="54">
        <f t="shared" si="49"/>
      </c>
      <c r="J114" s="54">
        <f t="shared" si="49"/>
      </c>
      <c r="K114" s="54">
        <f t="shared" si="49"/>
      </c>
      <c r="L114" s="54">
        <f t="shared" si="49"/>
      </c>
      <c r="M114" s="54">
        <f t="shared" si="49"/>
      </c>
      <c r="N114" s="54">
        <f t="shared" si="49"/>
      </c>
      <c r="O114" s="54">
        <f t="shared" si="49"/>
      </c>
      <c r="P114" s="54">
        <f t="shared" si="49"/>
      </c>
      <c r="Q114" s="54">
        <f t="shared" si="49"/>
      </c>
      <c r="R114" s="54">
        <f t="shared" si="49"/>
      </c>
      <c r="S114" s="54">
        <f t="shared" si="49"/>
      </c>
      <c r="T114" s="54">
        <f t="shared" si="49"/>
      </c>
      <c r="U114" s="54">
        <f t="shared" si="49"/>
      </c>
      <c r="V114" s="54">
        <f t="shared" si="49"/>
      </c>
      <c r="W114" s="54">
        <f t="shared" si="49"/>
      </c>
      <c r="X114" s="54">
        <f t="shared" si="49"/>
      </c>
      <c r="Y114" s="54">
        <f t="shared" si="49"/>
      </c>
      <c r="Z114" s="55">
        <f t="shared" si="49"/>
      </c>
      <c r="AA114" s="53">
        <f t="shared" si="47"/>
      </c>
      <c r="AB114" s="52">
        <f t="shared" si="46"/>
      </c>
      <c r="AC114" s="13"/>
    </row>
    <row r="115" spans="1:29" ht="12.75">
      <c r="A115" s="53">
        <f t="shared" si="49"/>
      </c>
      <c r="B115" s="52">
        <f t="shared" si="49"/>
      </c>
      <c r="C115" s="52">
        <f t="shared" si="49"/>
      </c>
      <c r="D115" s="54">
        <f t="shared" si="49"/>
      </c>
      <c r="E115" s="54">
        <f t="shared" si="49"/>
      </c>
      <c r="F115" s="54">
        <f t="shared" si="49"/>
      </c>
      <c r="G115" s="54">
        <f t="shared" si="49"/>
      </c>
      <c r="H115" s="54">
        <f t="shared" si="49"/>
      </c>
      <c r="I115" s="54">
        <f t="shared" si="49"/>
      </c>
      <c r="J115" s="54">
        <f t="shared" si="49"/>
      </c>
      <c r="K115" s="54">
        <f t="shared" si="49"/>
      </c>
      <c r="L115" s="54">
        <f t="shared" si="49"/>
      </c>
      <c r="M115" s="54">
        <f t="shared" si="49"/>
      </c>
      <c r="N115" s="54">
        <f t="shared" si="49"/>
      </c>
      <c r="O115" s="54">
        <f t="shared" si="49"/>
      </c>
      <c r="P115" s="54">
        <f t="shared" si="49"/>
      </c>
      <c r="Q115" s="54">
        <f t="shared" si="49"/>
      </c>
      <c r="R115" s="54">
        <f t="shared" si="49"/>
      </c>
      <c r="S115" s="54">
        <f t="shared" si="49"/>
      </c>
      <c r="T115" s="54">
        <f t="shared" si="49"/>
      </c>
      <c r="U115" s="54">
        <f t="shared" si="49"/>
      </c>
      <c r="V115" s="54">
        <f t="shared" si="49"/>
      </c>
      <c r="W115" s="54">
        <f t="shared" si="49"/>
      </c>
      <c r="X115" s="54">
        <f t="shared" si="49"/>
      </c>
      <c r="Y115" s="54">
        <f t="shared" si="49"/>
      </c>
      <c r="Z115" s="55">
        <f t="shared" si="49"/>
      </c>
      <c r="AA115" s="53">
        <f t="shared" si="47"/>
      </c>
      <c r="AB115" s="52">
        <f t="shared" si="46"/>
      </c>
      <c r="AC115" s="13"/>
    </row>
    <row r="116" spans="1:29" ht="12.75">
      <c r="A116" s="53">
        <f t="shared" si="49"/>
      </c>
      <c r="B116" s="52">
        <f t="shared" si="49"/>
      </c>
      <c r="C116" s="52">
        <f t="shared" si="49"/>
      </c>
      <c r="D116" s="54">
        <f t="shared" si="49"/>
      </c>
      <c r="E116" s="54">
        <f t="shared" si="49"/>
      </c>
      <c r="F116" s="54">
        <f t="shared" si="49"/>
      </c>
      <c r="G116" s="54">
        <f t="shared" si="49"/>
      </c>
      <c r="H116" s="54">
        <f t="shared" si="49"/>
      </c>
      <c r="I116" s="54">
        <f t="shared" si="49"/>
      </c>
      <c r="J116" s="54">
        <f t="shared" si="49"/>
      </c>
      <c r="K116" s="54">
        <f t="shared" si="49"/>
      </c>
      <c r="L116" s="54">
        <f t="shared" si="49"/>
      </c>
      <c r="M116" s="54">
        <f t="shared" si="49"/>
      </c>
      <c r="N116" s="54">
        <f t="shared" si="49"/>
      </c>
      <c r="O116" s="54">
        <f t="shared" si="49"/>
      </c>
      <c r="P116" s="54">
        <f t="shared" si="49"/>
      </c>
      <c r="Q116" s="54">
        <f t="shared" si="49"/>
      </c>
      <c r="R116" s="54">
        <f t="shared" si="49"/>
      </c>
      <c r="S116" s="54">
        <f t="shared" si="49"/>
      </c>
      <c r="T116" s="54">
        <f t="shared" si="49"/>
      </c>
      <c r="U116" s="54">
        <f t="shared" si="49"/>
      </c>
      <c r="V116" s="54">
        <f t="shared" si="49"/>
      </c>
      <c r="W116" s="54">
        <f t="shared" si="49"/>
      </c>
      <c r="X116" s="54">
        <f t="shared" si="49"/>
      </c>
      <c r="Y116" s="54">
        <f t="shared" si="49"/>
      </c>
      <c r="Z116" s="55">
        <f t="shared" si="49"/>
      </c>
      <c r="AA116" s="53">
        <f t="shared" si="47"/>
      </c>
      <c r="AB116" s="52">
        <f t="shared" si="46"/>
      </c>
      <c r="AC116" s="13"/>
    </row>
    <row r="117" ht="12.75">
      <c r="B117" s="8" t="s">
        <v>29</v>
      </c>
    </row>
  </sheetData>
  <mergeCells count="2">
    <mergeCell ref="B1:W2"/>
    <mergeCell ref="B3:W13"/>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sheetPr codeName="Sheet3"/>
  <dimension ref="A1:AW116"/>
  <sheetViews>
    <sheetView workbookViewId="0" topLeftCell="A1">
      <selection activeCell="G30" sqref="G30"/>
      <selection activeCell="A1" sqref="A1"/>
    </sheetView>
  </sheetViews>
  <sheetFormatPr defaultColWidth="9.140625" defaultRowHeight="12.75"/>
  <cols>
    <col min="1" max="1" width="9.140625" style="1" customWidth="1"/>
    <col min="2" max="3" width="15.7109375" style="0" customWidth="1"/>
    <col min="4" max="21" width="5.28125" style="0" customWidth="1"/>
    <col min="22" max="22" width="7.28125" style="0" customWidth="1"/>
    <col min="23" max="23" width="6.7109375" style="0" customWidth="1"/>
    <col min="24" max="24" width="6.421875" style="0" customWidth="1"/>
    <col min="26" max="26" width="9.8515625" style="0" customWidth="1"/>
    <col min="27" max="27" width="11.00390625" style="0" customWidth="1"/>
    <col min="28" max="28" width="16.421875" style="0" customWidth="1"/>
    <col min="29" max="30" width="6.7109375" style="0" customWidth="1"/>
    <col min="31" max="42" width="3.7109375" style="0" customWidth="1"/>
    <col min="43" max="43" width="6.28125" style="0" customWidth="1"/>
    <col min="44" max="44" width="20.140625" style="0" customWidth="1"/>
    <col min="45" max="45" width="11.7109375" style="0" customWidth="1"/>
    <col min="46" max="46" width="7.140625" style="0" customWidth="1"/>
    <col min="47" max="47" width="6.00390625" style="0" customWidth="1"/>
    <col min="48" max="48" width="9.57421875" style="0" customWidth="1"/>
  </cols>
  <sheetData>
    <row r="1" spans="2:23" ht="12.75">
      <c r="B1" s="159" t="s">
        <v>25</v>
      </c>
      <c r="C1" s="160"/>
      <c r="D1" s="160"/>
      <c r="E1" s="160"/>
      <c r="F1" s="160"/>
      <c r="G1" s="160"/>
      <c r="H1" s="160"/>
      <c r="I1" s="160"/>
      <c r="J1" s="160"/>
      <c r="K1" s="160"/>
      <c r="L1" s="160"/>
      <c r="M1" s="160"/>
      <c r="N1" s="160"/>
      <c r="O1" s="160"/>
      <c r="P1" s="160"/>
      <c r="Q1" s="160"/>
      <c r="R1" s="160"/>
      <c r="S1" s="160"/>
      <c r="T1" s="160"/>
      <c r="U1" s="160"/>
      <c r="V1" s="160"/>
      <c r="W1" s="161"/>
    </row>
    <row r="2" spans="2:23" ht="12.75">
      <c r="B2" s="162"/>
      <c r="C2" s="163"/>
      <c r="D2" s="163"/>
      <c r="E2" s="163"/>
      <c r="F2" s="163"/>
      <c r="G2" s="163"/>
      <c r="H2" s="163"/>
      <c r="I2" s="163"/>
      <c r="J2" s="163"/>
      <c r="K2" s="163"/>
      <c r="L2" s="163"/>
      <c r="M2" s="163"/>
      <c r="N2" s="163"/>
      <c r="O2" s="163"/>
      <c r="P2" s="163"/>
      <c r="Q2" s="163"/>
      <c r="R2" s="163"/>
      <c r="S2" s="163"/>
      <c r="T2" s="163"/>
      <c r="U2" s="163"/>
      <c r="V2" s="163"/>
      <c r="W2" s="164"/>
    </row>
    <row r="3" spans="2:23" ht="12.75" customHeight="1">
      <c r="B3" s="165" t="s">
        <v>98</v>
      </c>
      <c r="C3" s="166"/>
      <c r="D3" s="166"/>
      <c r="E3" s="166"/>
      <c r="F3" s="166"/>
      <c r="G3" s="166"/>
      <c r="H3" s="166"/>
      <c r="I3" s="166"/>
      <c r="J3" s="166"/>
      <c r="K3" s="166"/>
      <c r="L3" s="166"/>
      <c r="M3" s="166"/>
      <c r="N3" s="166"/>
      <c r="O3" s="166"/>
      <c r="P3" s="166"/>
      <c r="Q3" s="166"/>
      <c r="R3" s="166"/>
      <c r="S3" s="166"/>
      <c r="T3" s="166"/>
      <c r="U3" s="166"/>
      <c r="V3" s="166"/>
      <c r="W3" s="165"/>
    </row>
    <row r="4" spans="2:23" ht="12.75">
      <c r="B4" s="165"/>
      <c r="C4" s="166"/>
      <c r="D4" s="166"/>
      <c r="E4" s="166"/>
      <c r="F4" s="166"/>
      <c r="G4" s="166"/>
      <c r="H4" s="166"/>
      <c r="I4" s="166"/>
      <c r="J4" s="166"/>
      <c r="K4" s="166"/>
      <c r="L4" s="166"/>
      <c r="M4" s="166"/>
      <c r="N4" s="166"/>
      <c r="O4" s="166"/>
      <c r="P4" s="166"/>
      <c r="Q4" s="166"/>
      <c r="R4" s="166"/>
      <c r="S4" s="166"/>
      <c r="T4" s="166"/>
      <c r="U4" s="166"/>
      <c r="V4" s="166"/>
      <c r="W4" s="165"/>
    </row>
    <row r="5" spans="2:23" ht="12.75">
      <c r="B5" s="165"/>
      <c r="C5" s="166"/>
      <c r="D5" s="166"/>
      <c r="E5" s="166"/>
      <c r="F5" s="166"/>
      <c r="G5" s="166"/>
      <c r="H5" s="166"/>
      <c r="I5" s="166"/>
      <c r="J5" s="166"/>
      <c r="K5" s="166"/>
      <c r="L5" s="166"/>
      <c r="M5" s="166"/>
      <c r="N5" s="166"/>
      <c r="O5" s="166"/>
      <c r="P5" s="166"/>
      <c r="Q5" s="166"/>
      <c r="R5" s="166"/>
      <c r="S5" s="166"/>
      <c r="T5" s="166"/>
      <c r="U5" s="166"/>
      <c r="V5" s="166"/>
      <c r="W5" s="165"/>
    </row>
    <row r="6" spans="2:23" ht="12.75">
      <c r="B6" s="165"/>
      <c r="C6" s="166"/>
      <c r="D6" s="166"/>
      <c r="E6" s="166"/>
      <c r="F6" s="166"/>
      <c r="G6" s="166"/>
      <c r="H6" s="166"/>
      <c r="I6" s="166"/>
      <c r="J6" s="166"/>
      <c r="K6" s="166"/>
      <c r="L6" s="166"/>
      <c r="M6" s="166"/>
      <c r="N6" s="166"/>
      <c r="O6" s="166"/>
      <c r="P6" s="166"/>
      <c r="Q6" s="166"/>
      <c r="R6" s="166"/>
      <c r="S6" s="166"/>
      <c r="T6" s="166"/>
      <c r="U6" s="166"/>
      <c r="V6" s="166"/>
      <c r="W6" s="165"/>
    </row>
    <row r="7" spans="2:23" ht="12.75">
      <c r="B7" s="165"/>
      <c r="C7" s="166"/>
      <c r="D7" s="166"/>
      <c r="E7" s="166"/>
      <c r="F7" s="166"/>
      <c r="G7" s="166"/>
      <c r="H7" s="166"/>
      <c r="I7" s="166"/>
      <c r="J7" s="166"/>
      <c r="K7" s="166"/>
      <c r="L7" s="166"/>
      <c r="M7" s="166"/>
      <c r="N7" s="166"/>
      <c r="O7" s="166"/>
      <c r="P7" s="166"/>
      <c r="Q7" s="166"/>
      <c r="R7" s="166"/>
      <c r="S7" s="166"/>
      <c r="T7" s="166"/>
      <c r="U7" s="166"/>
      <c r="V7" s="166"/>
      <c r="W7" s="165"/>
    </row>
    <row r="8" spans="2:23" ht="12.75">
      <c r="B8" s="165"/>
      <c r="C8" s="166"/>
      <c r="D8" s="166"/>
      <c r="E8" s="166"/>
      <c r="F8" s="166"/>
      <c r="G8" s="166"/>
      <c r="H8" s="166"/>
      <c r="I8" s="166"/>
      <c r="J8" s="166"/>
      <c r="K8" s="166"/>
      <c r="L8" s="166"/>
      <c r="M8" s="166"/>
      <c r="N8" s="166"/>
      <c r="O8" s="166"/>
      <c r="P8" s="166"/>
      <c r="Q8" s="166"/>
      <c r="R8" s="166"/>
      <c r="S8" s="166"/>
      <c r="T8" s="166"/>
      <c r="U8" s="166"/>
      <c r="V8" s="166"/>
      <c r="W8" s="165"/>
    </row>
    <row r="9" spans="2:23" ht="12.75">
      <c r="B9" s="165"/>
      <c r="C9" s="166"/>
      <c r="D9" s="166"/>
      <c r="E9" s="166"/>
      <c r="F9" s="166"/>
      <c r="G9" s="166"/>
      <c r="H9" s="166"/>
      <c r="I9" s="166"/>
      <c r="J9" s="166"/>
      <c r="K9" s="166"/>
      <c r="L9" s="166"/>
      <c r="M9" s="166"/>
      <c r="N9" s="166"/>
      <c r="O9" s="166"/>
      <c r="P9" s="166"/>
      <c r="Q9" s="166"/>
      <c r="R9" s="166"/>
      <c r="S9" s="166"/>
      <c r="T9" s="166"/>
      <c r="U9" s="166"/>
      <c r="V9" s="166"/>
      <c r="W9" s="165"/>
    </row>
    <row r="10" spans="2:23" ht="12.75">
      <c r="B10" s="165"/>
      <c r="C10" s="165"/>
      <c r="D10" s="165"/>
      <c r="E10" s="165"/>
      <c r="F10" s="165"/>
      <c r="G10" s="165"/>
      <c r="H10" s="165"/>
      <c r="I10" s="165"/>
      <c r="J10" s="165"/>
      <c r="K10" s="165"/>
      <c r="L10" s="165"/>
      <c r="M10" s="165"/>
      <c r="N10" s="165"/>
      <c r="O10" s="165"/>
      <c r="P10" s="165"/>
      <c r="Q10" s="165"/>
      <c r="R10" s="165"/>
      <c r="S10" s="165"/>
      <c r="T10" s="165"/>
      <c r="U10" s="165"/>
      <c r="V10" s="165"/>
      <c r="W10" s="165"/>
    </row>
    <row r="11" spans="2:23" ht="12.75">
      <c r="B11" s="167"/>
      <c r="C11" s="167"/>
      <c r="D11" s="167"/>
      <c r="E11" s="167"/>
      <c r="F11" s="167"/>
      <c r="G11" s="167"/>
      <c r="H11" s="167"/>
      <c r="I11" s="167"/>
      <c r="J11" s="167"/>
      <c r="K11" s="167"/>
      <c r="L11" s="167"/>
      <c r="M11" s="167"/>
      <c r="N11" s="167"/>
      <c r="O11" s="167"/>
      <c r="P11" s="167"/>
      <c r="Q11" s="167"/>
      <c r="R11" s="167"/>
      <c r="S11" s="167"/>
      <c r="T11" s="167"/>
      <c r="U11" s="167"/>
      <c r="V11" s="167"/>
      <c r="W11" s="167"/>
    </row>
    <row r="12" spans="2:23" ht="12.75">
      <c r="B12" s="167"/>
      <c r="C12" s="167"/>
      <c r="D12" s="167"/>
      <c r="E12" s="167"/>
      <c r="F12" s="167"/>
      <c r="G12" s="167"/>
      <c r="H12" s="167"/>
      <c r="I12" s="167"/>
      <c r="J12" s="167"/>
      <c r="K12" s="167"/>
      <c r="L12" s="167"/>
      <c r="M12" s="167"/>
      <c r="N12" s="167"/>
      <c r="O12" s="167"/>
      <c r="P12" s="167"/>
      <c r="Q12" s="167"/>
      <c r="R12" s="167"/>
      <c r="S12" s="167"/>
      <c r="T12" s="167"/>
      <c r="U12" s="167"/>
      <c r="V12" s="167"/>
      <c r="W12" s="167"/>
    </row>
    <row r="13" spans="2:23" ht="12.75">
      <c r="B13" s="167"/>
      <c r="C13" s="167"/>
      <c r="D13" s="167"/>
      <c r="E13" s="167"/>
      <c r="F13" s="167"/>
      <c r="G13" s="167"/>
      <c r="H13" s="167"/>
      <c r="I13" s="167"/>
      <c r="J13" s="167"/>
      <c r="K13" s="167"/>
      <c r="L13" s="167"/>
      <c r="M13" s="167"/>
      <c r="N13" s="167"/>
      <c r="O13" s="167"/>
      <c r="P13" s="167"/>
      <c r="Q13" s="167"/>
      <c r="R13" s="167"/>
      <c r="S13" s="167"/>
      <c r="T13" s="167"/>
      <c r="U13" s="167"/>
      <c r="V13" s="167"/>
      <c r="W13" s="167"/>
    </row>
    <row r="14" spans="2:23" ht="12.75">
      <c r="B14" s="130"/>
      <c r="C14" s="130"/>
      <c r="D14" s="130"/>
      <c r="E14" s="130"/>
      <c r="F14" s="130"/>
      <c r="G14" s="130"/>
      <c r="H14" s="130"/>
      <c r="I14" s="130"/>
      <c r="J14" s="130"/>
      <c r="K14" s="130"/>
      <c r="L14" s="130"/>
      <c r="M14" s="130"/>
      <c r="N14" s="130"/>
      <c r="O14" s="130"/>
      <c r="P14" s="130"/>
      <c r="Q14" s="130"/>
      <c r="R14" s="130"/>
      <c r="S14" s="130"/>
      <c r="T14" s="130"/>
      <c r="U14" s="130"/>
      <c r="V14" s="130"/>
      <c r="W14" s="130"/>
    </row>
    <row r="15" spans="2:3" ht="12.75">
      <c r="B15" s="8" t="s">
        <v>97</v>
      </c>
      <c r="C15" s="7">
        <v>2006</v>
      </c>
    </row>
    <row r="16" spans="2:3" ht="12.75">
      <c r="B16" s="8" t="s">
        <v>27</v>
      </c>
      <c r="C16" s="7" t="s">
        <v>123</v>
      </c>
    </row>
    <row r="17" spans="2:4" ht="12.75">
      <c r="B17" s="8" t="s">
        <v>28</v>
      </c>
      <c r="C17" s="120">
        <v>38911</v>
      </c>
      <c r="D17" t="s">
        <v>36</v>
      </c>
    </row>
    <row r="18" ht="12.75">
      <c r="B18" s="8"/>
    </row>
    <row r="19" ht="12.75">
      <c r="B19" s="8"/>
    </row>
    <row r="20" spans="2:3" ht="12.75">
      <c r="B20" s="8" t="s">
        <v>16</v>
      </c>
      <c r="C20" s="7">
        <v>17</v>
      </c>
    </row>
    <row r="21" spans="2:4" ht="12.75">
      <c r="B21" s="8" t="s">
        <v>30</v>
      </c>
      <c r="C21" s="7">
        <v>1</v>
      </c>
      <c r="D21" t="s">
        <v>130</v>
      </c>
    </row>
    <row r="22" spans="2:4" ht="12.75">
      <c r="B22" s="8" t="s">
        <v>30</v>
      </c>
      <c r="C22" s="7" t="s">
        <v>136</v>
      </c>
      <c r="D22" t="s">
        <v>135</v>
      </c>
    </row>
    <row r="23" ht="12.75">
      <c r="C23" s="10"/>
    </row>
    <row r="24" spans="2:5" ht="12.75">
      <c r="B24" s="8" t="s">
        <v>4</v>
      </c>
      <c r="C24" s="10">
        <f>COUNT(D57:U57)</f>
        <v>12</v>
      </c>
      <c r="D24" t="s">
        <v>37</v>
      </c>
      <c r="E24" t="s">
        <v>38</v>
      </c>
    </row>
    <row r="25" spans="2:5" ht="12.75">
      <c r="B25" s="8" t="s">
        <v>24</v>
      </c>
      <c r="C25" s="1">
        <f>IF(Races_Sailed&gt;6,1,0)</f>
        <v>1</v>
      </c>
      <c r="D25" t="s">
        <v>37</v>
      </c>
      <c r="E25" t="s">
        <v>38</v>
      </c>
    </row>
    <row r="26" spans="2:3" ht="13.5" thickBot="1">
      <c r="B26" s="8" t="s">
        <v>94</v>
      </c>
      <c r="C26" s="124" t="s">
        <v>96</v>
      </c>
    </row>
    <row r="27" spans="4:21" ht="12.75">
      <c r="D27" s="69" t="s">
        <v>18</v>
      </c>
      <c r="E27" s="70"/>
      <c r="F27" s="70"/>
      <c r="G27" s="69" t="s">
        <v>19</v>
      </c>
      <c r="H27" s="70"/>
      <c r="I27" s="77"/>
      <c r="J27" s="70" t="s">
        <v>20</v>
      </c>
      <c r="K27" s="70"/>
      <c r="L27" s="70"/>
      <c r="M27" s="69" t="s">
        <v>21</v>
      </c>
      <c r="N27" s="70"/>
      <c r="O27" s="77"/>
      <c r="P27" s="70" t="s">
        <v>22</v>
      </c>
      <c r="Q27" s="70"/>
      <c r="R27" s="70"/>
      <c r="S27" s="78" t="s">
        <v>23</v>
      </c>
      <c r="T27" s="71"/>
      <c r="U27" s="72"/>
    </row>
    <row r="28" spans="1:23" ht="13.5" thickBot="1">
      <c r="A28" s="133" t="s">
        <v>124</v>
      </c>
      <c r="B28" s="132"/>
      <c r="C28" s="1"/>
      <c r="D28" s="73">
        <v>1</v>
      </c>
      <c r="E28" s="58">
        <v>2</v>
      </c>
      <c r="F28" s="58">
        <v>3</v>
      </c>
      <c r="G28" s="73">
        <v>1</v>
      </c>
      <c r="H28" s="58">
        <v>2</v>
      </c>
      <c r="I28" s="74">
        <v>3</v>
      </c>
      <c r="J28" s="58">
        <v>1</v>
      </c>
      <c r="K28" s="58">
        <v>2</v>
      </c>
      <c r="L28" s="58">
        <v>3</v>
      </c>
      <c r="M28" s="73">
        <v>1</v>
      </c>
      <c r="N28" s="58">
        <v>2</v>
      </c>
      <c r="O28" s="74">
        <v>3</v>
      </c>
      <c r="P28" s="58">
        <v>1</v>
      </c>
      <c r="Q28" s="58">
        <v>2</v>
      </c>
      <c r="R28" s="58">
        <v>3</v>
      </c>
      <c r="S28" s="73">
        <v>1</v>
      </c>
      <c r="T28" s="58">
        <v>2</v>
      </c>
      <c r="U28" s="74">
        <v>3</v>
      </c>
      <c r="V28" s="1"/>
      <c r="W28" s="1"/>
    </row>
    <row r="29" spans="1:23" ht="13.5" thickBot="1">
      <c r="A29" s="91" t="s">
        <v>77</v>
      </c>
      <c r="B29" s="92" t="s">
        <v>76</v>
      </c>
      <c r="C29" s="92" t="s">
        <v>78</v>
      </c>
      <c r="D29" s="125">
        <f>C17</f>
        <v>38911</v>
      </c>
      <c r="E29" s="126">
        <f>D29</f>
        <v>38911</v>
      </c>
      <c r="F29" s="127">
        <f>E29</f>
        <v>38911</v>
      </c>
      <c r="G29" s="128">
        <f>D29+7</f>
        <v>38918</v>
      </c>
      <c r="H29" s="126">
        <f>G29</f>
        <v>38918</v>
      </c>
      <c r="I29" s="129">
        <f>H29</f>
        <v>38918</v>
      </c>
      <c r="J29" s="125">
        <f>G29+7</f>
        <v>38925</v>
      </c>
      <c r="K29" s="126">
        <f>J29</f>
        <v>38925</v>
      </c>
      <c r="L29" s="127">
        <f>K29</f>
        <v>38925</v>
      </c>
      <c r="M29" s="128">
        <f>J29+7</f>
        <v>38932</v>
      </c>
      <c r="N29" s="126">
        <f>M29</f>
        <v>38932</v>
      </c>
      <c r="O29" s="129">
        <f>N29</f>
        <v>38932</v>
      </c>
      <c r="P29" s="125">
        <f>M29+7</f>
        <v>38939</v>
      </c>
      <c r="Q29" s="126">
        <f>P29</f>
        <v>38939</v>
      </c>
      <c r="R29" s="127">
        <f>Q29</f>
        <v>38939</v>
      </c>
      <c r="S29" s="128">
        <f>P29+7</f>
        <v>38946</v>
      </c>
      <c r="T29" s="126">
        <f>S29</f>
        <v>38946</v>
      </c>
      <c r="U29" s="129">
        <f>T29</f>
        <v>38946</v>
      </c>
      <c r="V29" s="1"/>
      <c r="W29" s="1"/>
    </row>
    <row r="30" spans="1:22" ht="13.5" thickBot="1">
      <c r="A30" s="101">
        <v>16</v>
      </c>
      <c r="B30" s="102" t="s">
        <v>12</v>
      </c>
      <c r="C30" s="103" t="s">
        <v>46</v>
      </c>
      <c r="D30" s="60"/>
      <c r="E30" s="60"/>
      <c r="F30" s="60"/>
      <c r="G30" s="60">
        <f>MATCH($A30,'from RC summer'!C$6:C$23,0)</f>
        <v>7</v>
      </c>
      <c r="H30" s="60">
        <f>MATCH($A30,'from RC summer'!D$6:D$23,0)</f>
        <v>8</v>
      </c>
      <c r="I30" s="60">
        <f>MATCH($A30,'from RC summer'!E$6:E$23,0)</f>
        <v>4</v>
      </c>
      <c r="J30" s="60">
        <f>MATCH($A30,'from RC summer'!F$6:F$23,0)</f>
        <v>6</v>
      </c>
      <c r="K30" s="60">
        <f>MATCH($A30,'from RC summer'!G$6:G$23,0)</f>
        <v>14</v>
      </c>
      <c r="L30" s="60">
        <f>MATCH($A30,'from RC summer'!H$6:H$23,0)</f>
        <v>4</v>
      </c>
      <c r="M30" s="60">
        <f>MATCH($A30,'from RC summer'!I$6:I$23,0)</f>
        <v>4</v>
      </c>
      <c r="N30" s="60">
        <f>MATCH($A30,'from RC summer'!J$6:J$23,0)</f>
        <v>6</v>
      </c>
      <c r="O30" s="60"/>
      <c r="P30" s="60">
        <f>MATCH($A30,'from RC summer'!K$6:K$23,0)</f>
        <v>5</v>
      </c>
      <c r="Q30" s="60">
        <f>MATCH($A30,'from RC summer'!L$6:L$23,0)</f>
        <v>13</v>
      </c>
      <c r="R30" s="60"/>
      <c r="S30" s="60">
        <f>MATCH($A30,'from RC summer'!M$6:M$23,0)</f>
        <v>15</v>
      </c>
      <c r="T30" s="60">
        <f>MATCH($A30,'from RC summer'!N$6:N$23,0)</f>
        <v>14</v>
      </c>
      <c r="U30" s="60"/>
      <c r="V30" t="str">
        <f aca="true" t="shared" si="0" ref="V30:V48">IF(B30=0,"",B30)</f>
        <v>Shamrock IV</v>
      </c>
    </row>
    <row r="31" spans="1:22" ht="13.5" thickBot="1">
      <c r="A31" s="87">
        <v>52</v>
      </c>
      <c r="B31" s="81" t="s">
        <v>33</v>
      </c>
      <c r="C31" s="82" t="s">
        <v>39</v>
      </c>
      <c r="D31" s="60"/>
      <c r="E31" s="60"/>
      <c r="F31" s="60"/>
      <c r="G31" s="60">
        <f>MATCH($A31,'from RC summer'!C$6:C$23,0)</f>
        <v>10</v>
      </c>
      <c r="H31" s="60">
        <f>MATCH($A31,'from RC summer'!D$6:D$23,0)</f>
        <v>12</v>
      </c>
      <c r="I31" s="60">
        <f>MATCH($A31,'from RC summer'!E$6:E$23,0)</f>
        <v>1</v>
      </c>
      <c r="J31" s="60">
        <f>MATCH($A31,'from RC summer'!F$6:F$23,0)</f>
        <v>3</v>
      </c>
      <c r="K31" s="60">
        <f>MATCH($A31,'from RC summer'!G$6:G$23,0)</f>
        <v>9</v>
      </c>
      <c r="L31" s="60">
        <f>MATCH($A31,'from RC summer'!H$6:H$23,0)</f>
        <v>1</v>
      </c>
      <c r="M31" s="60">
        <f>MATCH($A31,'from RC summer'!I$6:I$23,0)</f>
        <v>3</v>
      </c>
      <c r="N31" s="60">
        <f>MATCH($A31,'from RC summer'!J$6:J$23,0)</f>
        <v>3</v>
      </c>
      <c r="O31" s="60"/>
      <c r="P31" s="60">
        <f>MATCH($A31,'from RC summer'!K$6:K$23,0)</f>
        <v>1</v>
      </c>
      <c r="Q31" s="60">
        <f>MATCH($A31,'from RC summer'!L$6:L$23,0)</f>
        <v>4</v>
      </c>
      <c r="R31" s="60"/>
      <c r="S31" s="60">
        <f>MATCH($A31,'from RC summer'!M$6:M$23,0)</f>
        <v>11</v>
      </c>
      <c r="T31" s="60">
        <f>MATCH($A31,'from RC summer'!N$6:N$23,0)</f>
        <v>11</v>
      </c>
      <c r="U31" s="60"/>
      <c r="V31" t="str">
        <f t="shared" si="0"/>
        <v>Pinocchio</v>
      </c>
    </row>
    <row r="32" spans="1:22" ht="13.5" thickBot="1">
      <c r="A32" s="87">
        <v>82</v>
      </c>
      <c r="B32" s="81" t="s">
        <v>92</v>
      </c>
      <c r="C32" s="82" t="s">
        <v>93</v>
      </c>
      <c r="D32" s="60"/>
      <c r="E32" s="60"/>
      <c r="F32" s="60"/>
      <c r="G32" s="60">
        <f>MATCH($A32,'from RC summer'!C$6:C$23,0)</f>
        <v>5</v>
      </c>
      <c r="H32" s="60">
        <f>MATCH($A32,'from RC summer'!D$6:D$23,0)</f>
        <v>1</v>
      </c>
      <c r="I32" s="60">
        <f>MATCH($A32,'from RC summer'!E$6:E$23,0)</f>
        <v>6</v>
      </c>
      <c r="J32" s="60">
        <f>MATCH($A32,'from RC summer'!F$6:F$23,0)</f>
        <v>7</v>
      </c>
      <c r="K32" s="60">
        <f>MATCH($A32,'from RC summer'!G$6:G$23,0)</f>
        <v>3</v>
      </c>
      <c r="L32" s="60">
        <f>MATCH($A32,'from RC summer'!H$6:H$23,0)</f>
        <v>6</v>
      </c>
      <c r="M32" s="60">
        <f>MATCH($A32,'from RC summer'!I$6:I$23,0)</f>
        <v>5</v>
      </c>
      <c r="N32" s="60">
        <f>MATCH($A32,'from RC summer'!J$6:J$23,0)</f>
        <v>10</v>
      </c>
      <c r="O32" s="60"/>
      <c r="P32" s="60">
        <f>MATCH($A32,'from RC summer'!K$6:K$23,0)</f>
        <v>4</v>
      </c>
      <c r="Q32" s="60">
        <f>MATCH($A32,'from RC summer'!L$6:L$23,0)</f>
        <v>8</v>
      </c>
      <c r="R32" s="60"/>
      <c r="S32" s="60">
        <f>MATCH($A32,'from RC summer'!M$6:M$23,0)</f>
        <v>5</v>
      </c>
      <c r="T32" s="60">
        <f>MATCH($A32,'from RC summer'!N$6:N$23,0)</f>
        <v>7</v>
      </c>
      <c r="U32" s="60"/>
      <c r="V32" t="str">
        <f t="shared" si="0"/>
        <v>Blues Power</v>
      </c>
    </row>
    <row r="33" spans="1:22" ht="13.5" thickBot="1">
      <c r="A33" s="87">
        <v>97</v>
      </c>
      <c r="B33" s="81" t="s">
        <v>2</v>
      </c>
      <c r="C33" s="82" t="s">
        <v>42</v>
      </c>
      <c r="D33" s="60"/>
      <c r="E33" s="60"/>
      <c r="F33" s="60"/>
      <c r="G33" s="60">
        <f>MATCH($A33,'from RC summer'!C$6:C$23,0)</f>
        <v>14</v>
      </c>
      <c r="H33" s="60">
        <f>MATCH($A33,'from RC summer'!D$6:D$23,0)</f>
        <v>15</v>
      </c>
      <c r="I33" s="60">
        <f>MATCH($A33,'from RC summer'!E$6:E$23,0)</f>
        <v>11</v>
      </c>
      <c r="J33" s="60">
        <f>MATCH($A33,'from RC summer'!F$6:F$23,0)</f>
        <v>16</v>
      </c>
      <c r="K33" s="60">
        <f>MATCH($A33,'from RC summer'!G$6:G$23,0)</f>
        <v>15</v>
      </c>
      <c r="L33" s="60">
        <f>MATCH($A33,'from RC summer'!H$6:H$23,0)</f>
        <v>16</v>
      </c>
      <c r="M33" s="60">
        <f>MATCH($A33,'from RC summer'!I$6:I$23,0)</f>
        <v>11</v>
      </c>
      <c r="N33" s="60">
        <f>MATCH($A33,'from RC summer'!J$6:J$23,0)</f>
        <v>12</v>
      </c>
      <c r="O33" s="60"/>
      <c r="P33" s="60">
        <f>MATCH($A33,'from RC summer'!K$6:K$23,0)</f>
        <v>8</v>
      </c>
      <c r="Q33" s="60">
        <f>MATCH($A33,'from RC summer'!L$6:L$23,0)</f>
        <v>10</v>
      </c>
      <c r="R33" s="60"/>
      <c r="S33" s="60">
        <f>MATCH($A33,'from RC summer'!M$6:M$23,0)</f>
        <v>17</v>
      </c>
      <c r="T33" s="60">
        <f>MATCH($A33,'from RC summer'!N$6:N$23,0)</f>
        <v>15</v>
      </c>
      <c r="U33" s="60"/>
      <c r="V33" t="str">
        <f t="shared" si="0"/>
        <v>Schatz</v>
      </c>
    </row>
    <row r="34" spans="1:22" ht="13.5" thickBot="1">
      <c r="A34" s="88">
        <v>154</v>
      </c>
      <c r="B34" s="89" t="s">
        <v>110</v>
      </c>
      <c r="C34" s="90" t="s">
        <v>111</v>
      </c>
      <c r="D34" s="60"/>
      <c r="E34" s="60"/>
      <c r="F34" s="60"/>
      <c r="G34" s="60" t="s">
        <v>104</v>
      </c>
      <c r="H34" s="60" t="s">
        <v>104</v>
      </c>
      <c r="I34" s="60" t="s">
        <v>104</v>
      </c>
      <c r="J34" s="60" t="s">
        <v>104</v>
      </c>
      <c r="K34" s="60" t="s">
        <v>104</v>
      </c>
      <c r="L34" s="60" t="s">
        <v>104</v>
      </c>
      <c r="M34" s="60" t="s">
        <v>104</v>
      </c>
      <c r="N34" s="60" t="s">
        <v>104</v>
      </c>
      <c r="O34" s="60"/>
      <c r="P34" s="60">
        <f>MATCH($A34,'from RC summer'!K$6:K$23,0)</f>
        <v>11</v>
      </c>
      <c r="Q34" s="60">
        <f>MATCH($A34,'from RC summer'!L$6:L$23,0)</f>
        <v>12</v>
      </c>
      <c r="R34" s="60"/>
      <c r="S34" s="60">
        <f>MATCH($A34,'from RC summer'!M$6:M$23,0)</f>
        <v>12</v>
      </c>
      <c r="T34" s="60">
        <f>MATCH($A34,'from RC summer'!N$6:N$23,0)</f>
        <v>8</v>
      </c>
      <c r="U34" s="60"/>
      <c r="V34" t="str">
        <f t="shared" si="0"/>
        <v>Panic-A-Track</v>
      </c>
    </row>
    <row r="35" spans="1:22" ht="13.5" thickBot="1">
      <c r="A35" s="93">
        <v>155</v>
      </c>
      <c r="B35" s="94" t="s">
        <v>59</v>
      </c>
      <c r="C35" s="95" t="s">
        <v>44</v>
      </c>
      <c r="D35" s="60"/>
      <c r="E35" s="60"/>
      <c r="F35" s="60"/>
      <c r="G35" s="60">
        <f>MATCH($A35,'from RC summer'!C$6:C$23,0)</f>
        <v>6</v>
      </c>
      <c r="H35" s="60">
        <f>MATCH($A35,'from RC summer'!D$6:D$23,0)</f>
        <v>11</v>
      </c>
      <c r="I35" s="60">
        <f>MATCH($A35,'from RC summer'!E$6:E$23,0)</f>
        <v>3</v>
      </c>
      <c r="J35" s="60">
        <f>MATCH($A35,'from RC summer'!F$6:F$23,0)</f>
        <v>13</v>
      </c>
      <c r="K35" s="60">
        <f>MATCH($A35,'from RC summer'!G$6:G$23,0)</f>
        <v>11</v>
      </c>
      <c r="L35" s="60">
        <f>MATCH($A35,'from RC summer'!H$6:H$23,0)</f>
        <v>2</v>
      </c>
      <c r="M35" s="60">
        <f>MATCH($A35,'from RC summer'!I$6:I$23,0)</f>
        <v>2</v>
      </c>
      <c r="N35" s="60">
        <f>MATCH($A35,'from RC summer'!J$6:J$23,0)</f>
        <v>4</v>
      </c>
      <c r="O35" s="60"/>
      <c r="P35" s="60">
        <f>MATCH($A35,'from RC summer'!K$6:K$23,0)</f>
        <v>3</v>
      </c>
      <c r="Q35" s="60">
        <f>MATCH($A35,'from RC summer'!L$6:L$23,0)</f>
        <v>5</v>
      </c>
      <c r="R35" s="60"/>
      <c r="S35" s="60">
        <f>MATCH($A35,'from RC summer'!M$6:M$23,0)</f>
        <v>3</v>
      </c>
      <c r="T35" s="60">
        <f>MATCH($A35,'from RC summer'!N$6:N$23,0)</f>
        <v>1</v>
      </c>
      <c r="U35" s="60"/>
      <c r="V35" t="str">
        <f t="shared" si="0"/>
        <v>FKA</v>
      </c>
    </row>
    <row r="36" spans="1:22" ht="13.5" thickBot="1">
      <c r="A36" s="87">
        <v>158</v>
      </c>
      <c r="B36" s="81" t="s">
        <v>15</v>
      </c>
      <c r="C36" s="82" t="s">
        <v>99</v>
      </c>
      <c r="D36" s="60"/>
      <c r="E36" s="60"/>
      <c r="F36" s="60"/>
      <c r="G36" s="60">
        <f>MATCH($A36,'from RC summer'!C$6:C$23,0)</f>
        <v>4</v>
      </c>
      <c r="H36" s="60">
        <f>MATCH($A36,'from RC summer'!D$6:D$23,0)</f>
        <v>4</v>
      </c>
      <c r="I36" s="60">
        <f>MATCH($A36,'from RC summer'!E$6:E$23,0)</f>
        <v>2</v>
      </c>
      <c r="J36" s="60">
        <f>MATCH($A36,'from RC summer'!F$6:F$23,0)</f>
        <v>9</v>
      </c>
      <c r="K36" s="60">
        <f>MATCH($A36,'from RC summer'!G$6:G$23,0)</f>
        <v>1</v>
      </c>
      <c r="L36" s="60">
        <f>MATCH($A36,'from RC summer'!H$6:H$23,0)</f>
        <v>10</v>
      </c>
      <c r="M36" s="60">
        <f>MATCH($A36,'from RC summer'!I$6:I$23,0)</f>
        <v>7</v>
      </c>
      <c r="N36" s="60">
        <f>MATCH($A36,'from RC summer'!J$6:J$23,0)</f>
        <v>8</v>
      </c>
      <c r="O36" s="60"/>
      <c r="P36" s="60" t="s">
        <v>104</v>
      </c>
      <c r="Q36" s="60" t="s">
        <v>104</v>
      </c>
      <c r="R36" s="60"/>
      <c r="S36" s="60">
        <f>MATCH($A36,'from RC summer'!M$6:M$23,0)</f>
        <v>4</v>
      </c>
      <c r="T36" s="60">
        <f>MATCH($A36,'from RC summer'!N$6:N$23,0)</f>
        <v>17</v>
      </c>
      <c r="U36" s="60"/>
      <c r="V36" t="str">
        <f t="shared" si="0"/>
        <v>Excitable Boy</v>
      </c>
    </row>
    <row r="37" spans="1:22" ht="13.5" thickBot="1">
      <c r="A37" s="87">
        <v>175</v>
      </c>
      <c r="B37" s="81" t="s">
        <v>11</v>
      </c>
      <c r="C37" s="82" t="s">
        <v>43</v>
      </c>
      <c r="D37" s="60"/>
      <c r="E37" s="60"/>
      <c r="F37" s="60"/>
      <c r="G37" s="60">
        <f>MATCH($A37,'from RC summer'!C$6:C$23,0)</f>
        <v>15</v>
      </c>
      <c r="H37" s="60">
        <f>MATCH($A37,'from RC summer'!D$6:D$23,0)</f>
        <v>14</v>
      </c>
      <c r="I37" s="60">
        <f>MATCH($A37,'from RC summer'!E$6:E$23,0)</f>
        <v>14</v>
      </c>
      <c r="J37" s="60">
        <f>MATCH($A37,'from RC summer'!F$6:F$23,0)</f>
        <v>15</v>
      </c>
      <c r="K37" s="60">
        <f>MATCH($A37,'from RC summer'!G$6:G$23,0)</f>
        <v>10</v>
      </c>
      <c r="L37" s="60">
        <f>MATCH($A37,'from RC summer'!H$6:H$23,0)</f>
        <v>11</v>
      </c>
      <c r="M37" s="60">
        <f>MATCH($A37,'from RC summer'!I$6:I$23,0)</f>
        <v>16</v>
      </c>
      <c r="N37" s="60" t="s">
        <v>133</v>
      </c>
      <c r="O37" s="60"/>
      <c r="P37" s="60">
        <f>MATCH($A37,'from RC summer'!K$6:K$23,0)</f>
        <v>13</v>
      </c>
      <c r="Q37" s="60" t="s">
        <v>103</v>
      </c>
      <c r="R37" s="60"/>
      <c r="S37" s="60">
        <f>MATCH($A37,'from RC summer'!M$6:M$23,0)</f>
        <v>13</v>
      </c>
      <c r="T37" s="60">
        <f>MATCH($A37,'from RC summer'!N$6:N$23,0)</f>
        <v>12</v>
      </c>
      <c r="U37" s="60"/>
      <c r="V37" t="str">
        <f t="shared" si="0"/>
        <v>Over the Edge</v>
      </c>
    </row>
    <row r="38" spans="1:22" ht="13.5" thickBot="1">
      <c r="A38" s="87">
        <v>220</v>
      </c>
      <c r="B38" s="81">
        <v>220</v>
      </c>
      <c r="C38" s="82" t="s">
        <v>88</v>
      </c>
      <c r="D38" s="60"/>
      <c r="E38" s="60"/>
      <c r="F38" s="60"/>
      <c r="G38" s="60">
        <f>MATCH($A38,'from RC summer'!C$6:C$23,0)</f>
        <v>3</v>
      </c>
      <c r="H38" s="60">
        <f>MATCH($A38,'from RC summer'!D$6:D$23,0)</f>
        <v>7</v>
      </c>
      <c r="I38" s="60">
        <f>MATCH($A38,'from RC summer'!E$6:E$23,0)</f>
        <v>5</v>
      </c>
      <c r="J38" s="60">
        <f>MATCH($A38,'from RC summer'!F$6:F$23,0)</f>
        <v>1</v>
      </c>
      <c r="K38" s="60">
        <f>MATCH($A38,'from RC summer'!G$6:G$23,0)</f>
        <v>2</v>
      </c>
      <c r="L38" s="60">
        <f>MATCH($A38,'from RC summer'!H$6:H$23,0)</f>
        <v>14</v>
      </c>
      <c r="M38" s="60">
        <f>MATCH($A38,'from RC summer'!I$6:I$23,0)</f>
        <v>6</v>
      </c>
      <c r="N38" s="60">
        <f>MATCH($A38,'from RC summer'!J$6:J$23,0)</f>
        <v>13</v>
      </c>
      <c r="O38" s="60"/>
      <c r="P38" s="60">
        <f>MATCH($A38,'from RC summer'!K$6:K$23,0)</f>
        <v>2</v>
      </c>
      <c r="Q38" s="60">
        <f>MATCH($A38,'from RC summer'!L$6:L$23,0)</f>
        <v>2</v>
      </c>
      <c r="R38" s="60"/>
      <c r="S38" s="60">
        <f>MATCH($A38,'from RC summer'!M$6:M$23,0)</f>
        <v>6</v>
      </c>
      <c r="T38" s="60">
        <f>MATCH($A38,'from RC summer'!N$6:N$23,0)</f>
        <v>2</v>
      </c>
      <c r="U38" s="60"/>
      <c r="V38">
        <f t="shared" si="0"/>
        <v>220</v>
      </c>
    </row>
    <row r="39" spans="1:22" ht="13.5" thickBot="1">
      <c r="A39" s="108">
        <v>249</v>
      </c>
      <c r="B39" s="109" t="s">
        <v>1</v>
      </c>
      <c r="C39" s="110" t="s">
        <v>41</v>
      </c>
      <c r="D39" s="60"/>
      <c r="E39" s="60"/>
      <c r="F39" s="60"/>
      <c r="G39" s="60">
        <f>MATCH($A39,'from RC summer'!C$6:C$23,0)</f>
        <v>12</v>
      </c>
      <c r="H39" s="60">
        <f>MATCH($A39,'from RC summer'!D$6:D$23,0)</f>
        <v>3</v>
      </c>
      <c r="I39" s="60">
        <f>MATCH($A39,'from RC summer'!E$6:E$23,0)</f>
        <v>7</v>
      </c>
      <c r="J39" s="60">
        <f>MATCH($A39,'from RC summer'!F$6:F$23,0)</f>
        <v>11</v>
      </c>
      <c r="K39" s="60">
        <f>MATCH($A39,'from RC summer'!G$6:G$23,0)</f>
        <v>8</v>
      </c>
      <c r="L39" s="60">
        <f>MATCH($A39,'from RC summer'!H$6:H$23,0)</f>
        <v>12</v>
      </c>
      <c r="M39" s="60">
        <f>MATCH($A39,'from RC summer'!I$6:I$23,0)</f>
        <v>14</v>
      </c>
      <c r="N39" s="60">
        <f>MATCH($A39,'from RC summer'!J$6:J$23,0)</f>
        <v>9</v>
      </c>
      <c r="O39" s="60"/>
      <c r="P39" s="60">
        <f>MATCH($A39,'from RC summer'!K$6:K$23,0)</f>
        <v>9</v>
      </c>
      <c r="Q39" s="60">
        <f>MATCH($A39,'from RC summer'!L$6:L$23,0)</f>
        <v>7</v>
      </c>
      <c r="R39" s="60"/>
      <c r="S39" s="60">
        <f>MATCH($A39,'from RC summer'!M$6:M$23,0)</f>
        <v>8</v>
      </c>
      <c r="T39" s="60">
        <f>MATCH($A39,'from RC summer'!N$6:N$23,0)</f>
        <v>6</v>
      </c>
      <c r="U39" s="60"/>
      <c r="V39" t="str">
        <f t="shared" si="0"/>
        <v>Dolce</v>
      </c>
    </row>
    <row r="40" spans="1:22" ht="13.5" thickBot="1">
      <c r="A40" s="101">
        <v>265</v>
      </c>
      <c r="B40" s="102" t="s">
        <v>3</v>
      </c>
      <c r="C40" s="103" t="s">
        <v>100</v>
      </c>
      <c r="D40" s="60"/>
      <c r="E40" s="60"/>
      <c r="F40" s="60"/>
      <c r="G40" s="60">
        <f>MATCH($A40,'from RC summer'!C$6:C$23,0)</f>
        <v>8</v>
      </c>
      <c r="H40" s="60">
        <f>MATCH($A40,'from RC summer'!D$6:D$23,0)</f>
        <v>10</v>
      </c>
      <c r="I40" s="60">
        <f>MATCH($A40,'from RC summer'!E$6:E$23,0)</f>
        <v>13</v>
      </c>
      <c r="J40" s="60">
        <f>MATCH($A40,'from RC summer'!F$6:F$23,0)</f>
        <v>4</v>
      </c>
      <c r="K40" s="60">
        <f>MATCH($A40,'from RC summer'!G$6:G$23,0)</f>
        <v>13</v>
      </c>
      <c r="L40" s="60">
        <f>MATCH($A40,'from RC summer'!H$6:H$23,0)</f>
        <v>3</v>
      </c>
      <c r="M40" s="60">
        <f>MATCH($A40,'from RC summer'!I$6:I$23,0)</f>
        <v>1</v>
      </c>
      <c r="N40" s="60">
        <f>MATCH($A40,'from RC summer'!J$6:J$23,0)</f>
        <v>2</v>
      </c>
      <c r="O40" s="60"/>
      <c r="P40" s="60" t="s">
        <v>104</v>
      </c>
      <c r="Q40" s="60">
        <f>MATCH($A40,'from RC summer'!L$6:L$23,0)</f>
        <v>1</v>
      </c>
      <c r="R40" s="60"/>
      <c r="S40" s="60">
        <f>MATCH($A40,'from RC summer'!M$6:M$23,0)</f>
        <v>2</v>
      </c>
      <c r="T40" s="60">
        <f>MATCH($A40,'from RC summer'!N$6:N$23,0)</f>
        <v>3</v>
      </c>
      <c r="U40" s="60"/>
      <c r="V40" t="str">
        <f t="shared" si="0"/>
        <v>Gostosa</v>
      </c>
    </row>
    <row r="41" spans="1:22" ht="13.5" thickBot="1">
      <c r="A41" s="87">
        <v>281</v>
      </c>
      <c r="B41" s="81" t="s">
        <v>0</v>
      </c>
      <c r="C41" s="82" t="s">
        <v>40</v>
      </c>
      <c r="D41" s="60"/>
      <c r="E41" s="60"/>
      <c r="F41" s="60"/>
      <c r="G41" s="60">
        <f>MATCH($A41,'from RC summer'!C$6:C$23,0)</f>
        <v>9</v>
      </c>
      <c r="H41" s="60">
        <f>MATCH($A41,'from RC summer'!D$6:D$23,0)</f>
        <v>5</v>
      </c>
      <c r="I41" s="60">
        <f>MATCH($A41,'from RC summer'!E$6:E$23,0)</f>
        <v>12</v>
      </c>
      <c r="J41" s="60">
        <f>MATCH($A41,'from RC summer'!F$6:F$23,0)</f>
        <v>2</v>
      </c>
      <c r="K41" s="60">
        <f>MATCH($A41,'from RC summer'!G$6:G$23,0)</f>
        <v>4</v>
      </c>
      <c r="L41" s="60">
        <f>MATCH($A41,'from RC summer'!H$6:H$23,0)</f>
        <v>5</v>
      </c>
      <c r="M41" s="60">
        <f>MATCH($A41,'from RC summer'!I$6:I$23,0)</f>
        <v>13</v>
      </c>
      <c r="N41" s="60">
        <f>MATCH($A41,'from RC summer'!J$6:J$23,0)</f>
        <v>14</v>
      </c>
      <c r="O41" s="60"/>
      <c r="P41" s="60">
        <f>MATCH($A41,'from RC summer'!K$6:K$23,0)</f>
        <v>12</v>
      </c>
      <c r="Q41" s="60">
        <f>MATCH($A41,'from RC summer'!L$6:L$23,0)</f>
        <v>6</v>
      </c>
      <c r="R41" s="60"/>
      <c r="S41" s="60">
        <f>MATCH($A41,'from RC summer'!M$6:M$23,0)</f>
        <v>14</v>
      </c>
      <c r="T41" s="60">
        <f>MATCH($A41,'from RC summer'!N$6:N$23,0)</f>
        <v>10</v>
      </c>
      <c r="U41" s="60"/>
      <c r="V41" t="str">
        <f t="shared" si="0"/>
        <v>Eightball</v>
      </c>
    </row>
    <row r="42" spans="1:22" ht="13.5" thickBot="1">
      <c r="A42" s="87">
        <v>484</v>
      </c>
      <c r="B42" s="81" t="s">
        <v>14</v>
      </c>
      <c r="C42" s="82" t="s">
        <v>101</v>
      </c>
      <c r="D42" s="60"/>
      <c r="E42" s="60"/>
      <c r="F42" s="60"/>
      <c r="G42" s="60">
        <f>MATCH($A42,'from RC summer'!C$6:C$23,0)</f>
        <v>13</v>
      </c>
      <c r="H42" s="60">
        <f>MATCH($A42,'from RC summer'!D$6:D$23,0)</f>
        <v>13</v>
      </c>
      <c r="I42" s="60">
        <f>MATCH($A42,'from RC summer'!E$6:E$23,0)</f>
        <v>10</v>
      </c>
      <c r="J42" s="60">
        <f>MATCH($A42,'from RC summer'!F$6:F$23,0)</f>
        <v>14</v>
      </c>
      <c r="K42" s="60">
        <f>MATCH($A42,'from RC summer'!G$6:G$23,0)</f>
        <v>6</v>
      </c>
      <c r="L42" s="60">
        <f>MATCH($A42,'from RC summer'!H$6:H$23,0)</f>
        <v>7</v>
      </c>
      <c r="M42" s="60">
        <f>MATCH($A42,'from RC summer'!I$6:I$23,0)</f>
        <v>15</v>
      </c>
      <c r="N42" s="60">
        <f>MATCH($A42,'from RC summer'!J$6:J$23,0)</f>
        <v>11</v>
      </c>
      <c r="O42" s="60"/>
      <c r="P42" s="60">
        <f>MATCH($A42,'from RC summer'!K$6:K$23,0)</f>
        <v>10</v>
      </c>
      <c r="Q42" s="60">
        <f>MATCH($A42,'from RC summer'!L$6:L$23,0)</f>
        <v>11</v>
      </c>
      <c r="R42" s="60"/>
      <c r="S42" s="60">
        <f>MATCH($A42,'from RC summer'!M$6:M$23,0)</f>
        <v>10</v>
      </c>
      <c r="T42" s="60">
        <f>MATCH($A42,'from RC summer'!N$6:N$23,0)</f>
        <v>4</v>
      </c>
      <c r="U42" s="60"/>
      <c r="V42" t="str">
        <f t="shared" si="0"/>
        <v>Jolly Mon</v>
      </c>
    </row>
    <row r="43" spans="1:22" ht="13.5" thickBot="1">
      <c r="A43" s="87">
        <v>485</v>
      </c>
      <c r="B43" s="81" t="s">
        <v>13</v>
      </c>
      <c r="C43" s="82" t="s">
        <v>45</v>
      </c>
      <c r="D43" s="60"/>
      <c r="E43" s="60"/>
      <c r="F43" s="60"/>
      <c r="G43" s="60">
        <f>MATCH($A43,'from RC summer'!C$6:C$23,0)</f>
        <v>1</v>
      </c>
      <c r="H43" s="60">
        <f>MATCH($A43,'from RC summer'!D$6:D$23,0)</f>
        <v>6</v>
      </c>
      <c r="I43" s="60">
        <f>MATCH($A43,'from RC summer'!E$6:E$23,0)</f>
        <v>8</v>
      </c>
      <c r="J43" s="60">
        <f>MATCH($A43,'from RC summer'!F$6:F$23,0)</f>
        <v>5</v>
      </c>
      <c r="K43" s="60">
        <f>MATCH($A43,'from RC summer'!G$6:G$23,0)</f>
        <v>5</v>
      </c>
      <c r="L43" s="60">
        <f>MATCH($A43,'from RC summer'!H$6:H$23,0)</f>
        <v>9</v>
      </c>
      <c r="M43" s="60">
        <f>MATCH($A43,'from RC summer'!I$6:I$23,0)</f>
        <v>9</v>
      </c>
      <c r="N43" s="60">
        <f>MATCH($A43,'from RC summer'!J$6:J$23,0)</f>
        <v>1</v>
      </c>
      <c r="O43" s="60"/>
      <c r="P43" s="60">
        <f>MATCH($A43,'from RC summer'!K$6:K$23,0)</f>
        <v>6</v>
      </c>
      <c r="Q43" s="60">
        <f>MATCH($A43,'from RC summer'!L$6:L$23,0)</f>
        <v>15</v>
      </c>
      <c r="R43" s="60"/>
      <c r="S43" s="60">
        <f>MATCH($A43,'from RC summer'!M$6:M$23,0)</f>
        <v>1</v>
      </c>
      <c r="T43" s="60">
        <f>MATCH($A43,'from RC summer'!N$6:N$23,0)</f>
        <v>5</v>
      </c>
      <c r="U43" s="60"/>
      <c r="V43" t="str">
        <f t="shared" si="0"/>
        <v>Argo III</v>
      </c>
    </row>
    <row r="44" spans="1:22" ht="13.5" thickBot="1">
      <c r="A44" s="88">
        <v>588</v>
      </c>
      <c r="B44" s="106" t="s">
        <v>31</v>
      </c>
      <c r="C44" s="107" t="s">
        <v>48</v>
      </c>
      <c r="D44" s="60"/>
      <c r="E44" s="60"/>
      <c r="F44" s="60"/>
      <c r="G44" s="60">
        <f>MATCH($A44,'from RC summer'!C$6:C$23,0)</f>
        <v>2</v>
      </c>
      <c r="H44" s="60">
        <f>MATCH($A44,'from RC summer'!D$6:D$23,0)</f>
        <v>2</v>
      </c>
      <c r="I44" s="60">
        <f>MATCH($A44,'from RC summer'!E$6:E$23,0)</f>
        <v>9</v>
      </c>
      <c r="J44" s="60">
        <f>MATCH($A44,'from RC summer'!F$6:F$23,0)</f>
        <v>8</v>
      </c>
      <c r="K44" s="60">
        <f>MATCH($A44,'from RC summer'!G$6:G$23,0)</f>
        <v>7</v>
      </c>
      <c r="L44" s="60">
        <f>MATCH($A44,'from RC summer'!H$6:H$23,0)</f>
        <v>8</v>
      </c>
      <c r="M44" s="60">
        <f>MATCH($A44,'from RC summer'!I$6:I$23,0)</f>
        <v>10</v>
      </c>
      <c r="N44" s="60">
        <f>MATCH($A44,'from RC summer'!J$6:J$23,0)</f>
        <v>7</v>
      </c>
      <c r="O44" s="60"/>
      <c r="P44" s="60">
        <f>MATCH($A44,'from RC summer'!K$6:K$23,0)</f>
        <v>15</v>
      </c>
      <c r="Q44" s="60">
        <f>MATCH($A44,'from RC summer'!L$6:L$23,0)</f>
        <v>9</v>
      </c>
      <c r="R44" s="60"/>
      <c r="S44" s="60">
        <f>MATCH($A44,'from RC summer'!M$6:M$23,0)</f>
        <v>7</v>
      </c>
      <c r="T44" s="60">
        <f>MATCH($A44,'from RC summer'!N$6:N$23,0)</f>
        <v>9</v>
      </c>
      <c r="U44" s="60"/>
      <c r="V44" t="str">
        <f t="shared" si="0"/>
        <v>Gallant Fox</v>
      </c>
    </row>
    <row r="45" spans="1:22" ht="13.5" thickBot="1">
      <c r="A45" s="93">
        <v>676</v>
      </c>
      <c r="B45" s="94" t="s">
        <v>32</v>
      </c>
      <c r="C45" s="95" t="s">
        <v>49</v>
      </c>
      <c r="D45" s="60"/>
      <c r="E45" s="60"/>
      <c r="F45" s="60"/>
      <c r="G45" s="60" t="s">
        <v>104</v>
      </c>
      <c r="H45" s="60" t="s">
        <v>104</v>
      </c>
      <c r="I45" s="60" t="s">
        <v>104</v>
      </c>
      <c r="J45" s="60">
        <f>MATCH($A45,'from RC summer'!F$6:F$23,0)</f>
        <v>12</v>
      </c>
      <c r="K45" s="60" t="s">
        <v>104</v>
      </c>
      <c r="L45" s="60">
        <f>MATCH($A45,'from RC summer'!H$6:H$23,0)</f>
        <v>15</v>
      </c>
      <c r="M45" s="60">
        <f>MATCH($A45,'from RC summer'!I$6:I$23,0)</f>
        <v>12</v>
      </c>
      <c r="N45" s="60">
        <f>MATCH($A45,'from RC summer'!J$6:J$23,0)</f>
        <v>5</v>
      </c>
      <c r="O45" s="60"/>
      <c r="P45" s="60">
        <f>MATCH($A45,'from RC summer'!K$6:K$23,0)</f>
        <v>14</v>
      </c>
      <c r="Q45" s="60">
        <f>MATCH($A45,'from RC summer'!L$6:L$23,0)</f>
        <v>14</v>
      </c>
      <c r="R45" s="98"/>
      <c r="S45" s="60">
        <f>MATCH($A45,'from RC summer'!M$6:M$23,0)</f>
        <v>9</v>
      </c>
      <c r="T45" s="60">
        <f>MATCH($A45,'from RC summer'!N$6:N$23,0)</f>
        <v>13</v>
      </c>
      <c r="U45" s="99"/>
      <c r="V45" t="str">
        <f t="shared" si="0"/>
        <v>Paradox</v>
      </c>
    </row>
    <row r="46" spans="1:22" ht="13.5" thickBot="1">
      <c r="A46" s="87">
        <v>679</v>
      </c>
      <c r="B46" s="81" t="s">
        <v>26</v>
      </c>
      <c r="C46" s="82" t="s">
        <v>47</v>
      </c>
      <c r="D46" s="60"/>
      <c r="E46" s="60"/>
      <c r="F46" s="68"/>
      <c r="G46" s="60">
        <f>MATCH($A46,'from RC summer'!C$6:C$23,0)</f>
        <v>11</v>
      </c>
      <c r="H46" s="60">
        <f>MATCH($A46,'from RC summer'!D$6:D$23,0)</f>
        <v>9</v>
      </c>
      <c r="I46" s="60">
        <f>MATCH($A46,'from RC summer'!E$6:E$23,0)</f>
        <v>15</v>
      </c>
      <c r="J46" s="60">
        <f>MATCH($A46,'from RC summer'!F$6:F$23,0)</f>
        <v>10</v>
      </c>
      <c r="K46" s="60">
        <f>MATCH($A46,'from RC summer'!G$6:G$23,0)</f>
        <v>12</v>
      </c>
      <c r="L46" s="60">
        <f>MATCH($A46,'from RC summer'!H$6:H$23,0)</f>
        <v>13</v>
      </c>
      <c r="M46" s="60">
        <f>MATCH($A46,'from RC summer'!I$6:I$23,0)</f>
        <v>8</v>
      </c>
      <c r="N46" s="60">
        <f>MATCH($A46,'from RC summer'!J$6:J$23,0)</f>
        <v>15</v>
      </c>
      <c r="O46" s="64"/>
      <c r="P46" s="60">
        <f>MATCH($A46,'from RC summer'!K$6:K$23,0)</f>
        <v>7</v>
      </c>
      <c r="Q46" s="60">
        <f>MATCH($A46,'from RC summer'!L$6:L$23,0)</f>
        <v>3</v>
      </c>
      <c r="R46" s="68"/>
      <c r="S46" s="60">
        <f>MATCH($A46,'from RC summer'!M$6:M$23,0)</f>
        <v>16</v>
      </c>
      <c r="T46" s="60">
        <f>MATCH($A46,'from RC summer'!N$6:N$23,0)</f>
        <v>16</v>
      </c>
      <c r="U46" s="64"/>
      <c r="V46" t="str">
        <f t="shared" si="0"/>
        <v>Misty-two-six</v>
      </c>
    </row>
    <row r="47" spans="1:22" ht="13.5" thickBot="1">
      <c r="A47" s="87"/>
      <c r="B47" s="79"/>
      <c r="C47" s="80"/>
      <c r="D47" s="63"/>
      <c r="E47" s="44"/>
      <c r="F47" s="68"/>
      <c r="G47" s="63"/>
      <c r="H47" s="44"/>
      <c r="I47" s="64"/>
      <c r="J47" s="59"/>
      <c r="K47" s="44"/>
      <c r="L47" s="68"/>
      <c r="M47" s="63"/>
      <c r="N47" s="44"/>
      <c r="O47" s="64"/>
      <c r="P47" s="60"/>
      <c r="Q47" s="60"/>
      <c r="R47" s="68"/>
      <c r="S47" s="63"/>
      <c r="T47" s="44"/>
      <c r="U47" s="64"/>
      <c r="V47">
        <f t="shared" si="0"/>
      </c>
    </row>
    <row r="48" spans="1:23" ht="13.5" thickBot="1">
      <c r="A48" s="87"/>
      <c r="B48" s="79"/>
      <c r="C48" s="80"/>
      <c r="D48" s="63"/>
      <c r="E48" s="44"/>
      <c r="F48" s="68"/>
      <c r="G48" s="63"/>
      <c r="H48" s="44"/>
      <c r="I48" s="64"/>
      <c r="J48" s="59"/>
      <c r="K48" s="44"/>
      <c r="L48" s="68"/>
      <c r="M48" s="63"/>
      <c r="N48" s="44"/>
      <c r="O48" s="64"/>
      <c r="P48" s="60"/>
      <c r="Q48" s="60"/>
      <c r="R48" s="68"/>
      <c r="S48" s="63"/>
      <c r="T48" s="44"/>
      <c r="U48" s="64"/>
      <c r="V48">
        <f t="shared" si="0"/>
      </c>
      <c r="W48">
        <f>IF(B48=0,"",B48)</f>
      </c>
    </row>
    <row r="49" spans="1:21" ht="13.5" thickBot="1">
      <c r="A49" s="108"/>
      <c r="B49" s="116"/>
      <c r="C49" s="117"/>
      <c r="D49" s="111"/>
      <c r="E49" s="112"/>
      <c r="F49" s="113"/>
      <c r="G49" s="111"/>
      <c r="H49" s="112"/>
      <c r="I49" s="114"/>
      <c r="J49" s="115"/>
      <c r="K49" s="112"/>
      <c r="L49" s="113"/>
      <c r="M49" s="111"/>
      <c r="N49" s="112"/>
      <c r="O49" s="114"/>
      <c r="P49" s="60"/>
      <c r="Q49" s="60"/>
      <c r="R49" s="113"/>
      <c r="S49" s="111"/>
      <c r="T49" s="112"/>
      <c r="U49" s="114"/>
    </row>
    <row r="50" spans="1:21" ht="13.5" thickBot="1">
      <c r="A50" s="101"/>
      <c r="B50" s="118"/>
      <c r="C50" s="119"/>
      <c r="D50" s="60"/>
      <c r="E50" s="61"/>
      <c r="F50" s="104"/>
      <c r="G50" s="60"/>
      <c r="H50" s="61"/>
      <c r="I50" s="62"/>
      <c r="J50" s="105"/>
      <c r="K50" s="61"/>
      <c r="L50" s="104"/>
      <c r="M50" s="60"/>
      <c r="N50" s="61"/>
      <c r="O50" s="62"/>
      <c r="P50" s="60"/>
      <c r="Q50" s="60"/>
      <c r="R50" s="104"/>
      <c r="S50" s="60"/>
      <c r="T50" s="61"/>
      <c r="U50" s="62"/>
    </row>
    <row r="51" spans="1:29" ht="13.5" thickBot="1">
      <c r="A51" s="87"/>
      <c r="B51" s="79"/>
      <c r="C51" s="80"/>
      <c r="D51" s="63"/>
      <c r="E51" s="44"/>
      <c r="F51" s="68"/>
      <c r="G51" s="63"/>
      <c r="H51" s="44"/>
      <c r="I51" s="64"/>
      <c r="J51" s="59"/>
      <c r="K51" s="44"/>
      <c r="L51" s="68"/>
      <c r="M51" s="63"/>
      <c r="N51" s="44"/>
      <c r="O51" s="64"/>
      <c r="P51" s="60"/>
      <c r="Q51" s="60"/>
      <c r="R51" s="68"/>
      <c r="S51" s="63"/>
      <c r="T51" s="44"/>
      <c r="U51" s="64"/>
      <c r="AB51" t="s">
        <v>79</v>
      </c>
      <c r="AC51" s="39">
        <f>MATCH(Races_Sailed,$D57:$U57,0)</f>
        <v>17</v>
      </c>
    </row>
    <row r="52" spans="1:30" ht="13.5" thickBot="1">
      <c r="A52" s="87"/>
      <c r="B52" s="79"/>
      <c r="C52" s="80"/>
      <c r="D52" s="63"/>
      <c r="E52" s="44"/>
      <c r="F52" s="68"/>
      <c r="G52" s="63"/>
      <c r="H52" s="44"/>
      <c r="I52" s="64"/>
      <c r="J52" s="59"/>
      <c r="K52" s="44"/>
      <c r="L52" s="68"/>
      <c r="M52" s="63"/>
      <c r="N52" s="44"/>
      <c r="O52" s="64"/>
      <c r="P52" s="60"/>
      <c r="Q52" s="60"/>
      <c r="R52" s="68"/>
      <c r="S52" s="63"/>
      <c r="T52" s="44"/>
      <c r="U52" s="64"/>
      <c r="AB52" t="s">
        <v>80</v>
      </c>
      <c r="AC52" s="39">
        <f>MATCH(Races_Sailed-1,$D57:$U57,0)</f>
        <v>16</v>
      </c>
      <c r="AD52" s="39"/>
    </row>
    <row r="53" spans="1:29" ht="13.5" thickBot="1">
      <c r="A53" s="87"/>
      <c r="B53" s="79"/>
      <c r="C53" s="80"/>
      <c r="D53" s="63"/>
      <c r="E53" s="44"/>
      <c r="F53" s="68"/>
      <c r="G53" s="63"/>
      <c r="H53" s="44"/>
      <c r="I53" s="64"/>
      <c r="J53" s="59"/>
      <c r="K53" s="44"/>
      <c r="L53" s="68"/>
      <c r="M53" s="63"/>
      <c r="N53" s="44"/>
      <c r="O53" s="64"/>
      <c r="P53" s="60"/>
      <c r="Q53" s="60"/>
      <c r="R53" s="68"/>
      <c r="S53" s="63"/>
      <c r="T53" s="44"/>
      <c r="U53" s="64"/>
      <c r="AB53" t="s">
        <v>81</v>
      </c>
      <c r="AC53" s="58">
        <f>COUNT($W$60:$W$84)</f>
        <v>17</v>
      </c>
    </row>
    <row r="54" spans="1:23" ht="13.5" thickBot="1">
      <c r="A54" s="88"/>
      <c r="B54" s="89"/>
      <c r="C54" s="90"/>
      <c r="D54" s="65"/>
      <c r="E54" s="66"/>
      <c r="F54" s="75"/>
      <c r="G54" s="65"/>
      <c r="H54" s="66"/>
      <c r="I54" s="67"/>
      <c r="J54" s="76"/>
      <c r="K54" s="66"/>
      <c r="L54" s="75"/>
      <c r="M54" s="65"/>
      <c r="N54" s="66"/>
      <c r="O54" s="67"/>
      <c r="P54" s="60"/>
      <c r="Q54" s="60"/>
      <c r="R54" s="75"/>
      <c r="S54" s="65"/>
      <c r="T54" s="66"/>
      <c r="U54" s="67"/>
      <c r="V54">
        <f>IF(B54=0,"",B54)</f>
      </c>
      <c r="W54">
        <f>IF(B54=0,"",B54)</f>
      </c>
    </row>
    <row r="55" spans="2:23" ht="12.75">
      <c r="B55" s="8" t="s">
        <v>29</v>
      </c>
      <c r="S55" s="1"/>
      <c r="T55" s="1"/>
      <c r="U55" s="1"/>
      <c r="V55" s="1"/>
      <c r="W55" s="2"/>
    </row>
    <row r="56" spans="3:49" ht="12.75">
      <c r="C56" s="8" t="s">
        <v>82</v>
      </c>
      <c r="D56" s="5">
        <f aca="true" t="shared" si="1" ref="D56:U56">COUNTA(D30:D54)-COUNTIF(D30:D54,"dnc")</f>
        <v>0</v>
      </c>
      <c r="E56" s="5">
        <f>COUNTA(E30:E54)-COUNTIF(E30:E54,"dnc")</f>
        <v>0</v>
      </c>
      <c r="F56" s="5">
        <f>COUNTA(F30:F54)-COUNTIF(F30:F54,"dnc")</f>
        <v>0</v>
      </c>
      <c r="G56" s="5">
        <f t="shared" si="1"/>
        <v>15</v>
      </c>
      <c r="H56" s="5">
        <f t="shared" si="1"/>
        <v>15</v>
      </c>
      <c r="I56" s="5">
        <f t="shared" si="1"/>
        <v>15</v>
      </c>
      <c r="J56" s="5">
        <f t="shared" si="1"/>
        <v>16</v>
      </c>
      <c r="K56" s="5">
        <f t="shared" si="1"/>
        <v>15</v>
      </c>
      <c r="L56" s="5">
        <f t="shared" si="1"/>
        <v>16</v>
      </c>
      <c r="M56" s="5">
        <f t="shared" si="1"/>
        <v>16</v>
      </c>
      <c r="N56" s="5">
        <f t="shared" si="1"/>
        <v>16</v>
      </c>
      <c r="O56" s="5">
        <f t="shared" si="1"/>
        <v>0</v>
      </c>
      <c r="P56" s="5">
        <f t="shared" si="1"/>
        <v>15</v>
      </c>
      <c r="Q56" s="5">
        <f t="shared" si="1"/>
        <v>16</v>
      </c>
      <c r="R56" s="5">
        <f t="shared" si="1"/>
        <v>0</v>
      </c>
      <c r="S56" s="5">
        <f t="shared" si="1"/>
        <v>17</v>
      </c>
      <c r="T56" s="5">
        <f t="shared" si="1"/>
        <v>17</v>
      </c>
      <c r="U56" s="5">
        <f t="shared" si="1"/>
        <v>0</v>
      </c>
      <c r="V56" s="1"/>
      <c r="W56" s="1"/>
      <c r="X56" s="1"/>
      <c r="Y56" s="1"/>
      <c r="Z56" s="1"/>
      <c r="AA56" s="1"/>
      <c r="AD56" s="29"/>
      <c r="AE56" s="32" t="s">
        <v>64</v>
      </c>
      <c r="AF56" s="33"/>
      <c r="AG56" s="33"/>
      <c r="AH56" s="33"/>
      <c r="AI56" s="33"/>
      <c r="AJ56" s="33"/>
      <c r="AK56" s="33"/>
      <c r="AL56" s="33"/>
      <c r="AM56" s="33"/>
      <c r="AN56" s="33"/>
      <c r="AO56" s="33"/>
      <c r="AP56" s="34"/>
      <c r="AQ56" s="29" t="s">
        <v>63</v>
      </c>
      <c r="AR56" s="29" t="s">
        <v>72</v>
      </c>
      <c r="AS56" s="29" t="s">
        <v>72</v>
      </c>
      <c r="AT56" s="29" t="s">
        <v>69</v>
      </c>
      <c r="AU56" s="29" t="s">
        <v>71</v>
      </c>
      <c r="AV56" s="29" t="s">
        <v>74</v>
      </c>
      <c r="AW56" s="42" t="s">
        <v>73</v>
      </c>
    </row>
    <row r="57" spans="2:49" ht="12.75">
      <c r="B57" s="38"/>
      <c r="C57" s="38" t="s">
        <v>68</v>
      </c>
      <c r="D57" s="58">
        <f>IF(D56&gt;3,1,"")</f>
      </c>
      <c r="E57" s="58">
        <f>IF(E56&gt;3,COUNT($D57:D57)+1,"")</f>
      </c>
      <c r="F57" s="58">
        <f>IF(F56&gt;3,COUNT($D57:E57)+1,"")</f>
      </c>
      <c r="G57" s="58">
        <f>IF(G56&gt;3,COUNT($D57:F57)+1,"")</f>
        <v>1</v>
      </c>
      <c r="H57" s="58">
        <f>IF(H56&gt;3,COUNT($D57:G57)+1,"")</f>
        <v>2</v>
      </c>
      <c r="I57" s="58">
        <f>IF(I56&gt;3,COUNT($D57:H57)+1,"")</f>
        <v>3</v>
      </c>
      <c r="J57" s="58">
        <f>IF(J56&gt;3,COUNT($D57:I57)+1,"")</f>
        <v>4</v>
      </c>
      <c r="K57" s="58">
        <f>IF(K56&gt;3,COUNT($D57:J57)+1,"")</f>
        <v>5</v>
      </c>
      <c r="L57" s="58">
        <f>IF(L56&gt;3,COUNT($D57:K57)+1,"")</f>
        <v>6</v>
      </c>
      <c r="M57" s="58">
        <f>IF(M56&gt;3,COUNT($D57:L57)+1,"")</f>
        <v>7</v>
      </c>
      <c r="N57" s="58">
        <f>IF(N56&gt;3,COUNT($D57:M57)+1,"")</f>
        <v>8</v>
      </c>
      <c r="O57" s="58">
        <f>IF(O56&gt;3,COUNT($D57:N57)+1,"")</f>
      </c>
      <c r="P57" s="58">
        <f>IF(P56&gt;3,COUNT($D57:O57)+1,"")</f>
        <v>9</v>
      </c>
      <c r="Q57" s="58">
        <f>IF(Q56&gt;3,COUNT($D57:P57)+1,"")</f>
        <v>10</v>
      </c>
      <c r="R57" s="58">
        <f>IF(R56&gt;3,COUNT($D57:Q57)+1,"")</f>
      </c>
      <c r="S57" s="58">
        <f>IF(S56&gt;3,COUNT($D57:R57)+1,"")</f>
        <v>11</v>
      </c>
      <c r="T57" s="58">
        <f>IF(T56&gt;3,COUNT($D57:S57)+1,"")</f>
        <v>12</v>
      </c>
      <c r="U57" s="58">
        <f>IF(U56&gt;3,COUNT($D57:T57)+1,"")</f>
      </c>
      <c r="V57" s="1"/>
      <c r="W57" s="1"/>
      <c r="X57" s="1"/>
      <c r="Y57" s="1"/>
      <c r="Z57" s="1"/>
      <c r="AA57" s="1"/>
      <c r="AD57" s="30"/>
      <c r="AE57" s="18"/>
      <c r="AF57" s="19"/>
      <c r="AG57" s="19"/>
      <c r="AH57" s="19"/>
      <c r="AI57" s="19"/>
      <c r="AJ57" s="19"/>
      <c r="AK57" s="19"/>
      <c r="AL57" s="19"/>
      <c r="AM57" s="19"/>
      <c r="AN57" s="19"/>
      <c r="AO57" s="19"/>
      <c r="AP57" s="19"/>
      <c r="AQ57" s="30"/>
      <c r="AR57" s="30"/>
      <c r="AS57" s="30"/>
      <c r="AT57" s="30"/>
      <c r="AU57" s="30"/>
      <c r="AV57" s="30"/>
      <c r="AW57" s="41"/>
    </row>
    <row r="58" spans="2:49" ht="24.75" customHeight="1">
      <c r="B58" s="121" t="s">
        <v>85</v>
      </c>
      <c r="C58" s="4"/>
      <c r="D58" s="3"/>
      <c r="E58" s="3"/>
      <c r="F58" s="3"/>
      <c r="G58" s="3"/>
      <c r="H58" s="3"/>
      <c r="I58" s="3"/>
      <c r="J58" s="3"/>
      <c r="K58" s="3"/>
      <c r="L58" s="3"/>
      <c r="M58" s="3"/>
      <c r="N58" s="3"/>
      <c r="O58" s="3"/>
      <c r="P58" s="6"/>
      <c r="Q58" s="6"/>
      <c r="R58" s="6"/>
      <c r="S58" s="6"/>
      <c r="T58" s="6"/>
      <c r="U58" s="6"/>
      <c r="V58" s="1"/>
      <c r="W58" s="1" t="s">
        <v>60</v>
      </c>
      <c r="X58" s="1" t="s">
        <v>6</v>
      </c>
      <c r="Y58" s="1" t="s">
        <v>9</v>
      </c>
      <c r="Z58" s="1" t="s">
        <v>7</v>
      </c>
      <c r="AA58" s="1"/>
      <c r="AD58" s="30" t="s">
        <v>83</v>
      </c>
      <c r="AE58" s="18" t="s">
        <v>61</v>
      </c>
      <c r="AF58" s="19"/>
      <c r="AG58" s="19"/>
      <c r="AH58" s="19"/>
      <c r="AI58" s="19"/>
      <c r="AJ58" s="20"/>
      <c r="AK58" s="18" t="s">
        <v>62</v>
      </c>
      <c r="AL58" s="19"/>
      <c r="AM58" s="19"/>
      <c r="AN58" s="19"/>
      <c r="AO58" s="19"/>
      <c r="AP58" s="19"/>
      <c r="AQ58" s="30" t="s">
        <v>50</v>
      </c>
      <c r="AR58" s="30" t="s">
        <v>65</v>
      </c>
      <c r="AS58" s="30" t="s">
        <v>65</v>
      </c>
      <c r="AT58" s="30" t="s">
        <v>70</v>
      </c>
      <c r="AU58" s="30" t="s">
        <v>69</v>
      </c>
      <c r="AV58" s="30" t="s">
        <v>75</v>
      </c>
      <c r="AW58" s="41" t="s">
        <v>65</v>
      </c>
    </row>
    <row r="59" spans="1:49" s="15" customFormat="1" ht="12.75">
      <c r="A59" s="17" t="s">
        <v>77</v>
      </c>
      <c r="B59" s="15" t="s">
        <v>76</v>
      </c>
      <c r="C59" s="15" t="s">
        <v>78</v>
      </c>
      <c r="D59" s="16">
        <f aca="true" t="shared" si="2" ref="D59:U59">D29</f>
        <v>38911</v>
      </c>
      <c r="E59" s="16">
        <f t="shared" si="2"/>
        <v>38911</v>
      </c>
      <c r="F59" s="16">
        <f t="shared" si="2"/>
        <v>38911</v>
      </c>
      <c r="G59" s="16">
        <f t="shared" si="2"/>
        <v>38918</v>
      </c>
      <c r="H59" s="16">
        <f t="shared" si="2"/>
        <v>38918</v>
      </c>
      <c r="I59" s="16">
        <f t="shared" si="2"/>
        <v>38918</v>
      </c>
      <c r="J59" s="16">
        <f t="shared" si="2"/>
        <v>38925</v>
      </c>
      <c r="K59" s="16">
        <f t="shared" si="2"/>
        <v>38925</v>
      </c>
      <c r="L59" s="16">
        <f t="shared" si="2"/>
        <v>38925</v>
      </c>
      <c r="M59" s="16">
        <f t="shared" si="2"/>
        <v>38932</v>
      </c>
      <c r="N59" s="16">
        <f t="shared" si="2"/>
        <v>38932</v>
      </c>
      <c r="O59" s="16">
        <f t="shared" si="2"/>
        <v>38932</v>
      </c>
      <c r="P59" s="16">
        <f t="shared" si="2"/>
        <v>38939</v>
      </c>
      <c r="Q59" s="16">
        <f t="shared" si="2"/>
        <v>38939</v>
      </c>
      <c r="R59" s="16">
        <f t="shared" si="2"/>
        <v>38939</v>
      </c>
      <c r="S59" s="16">
        <f t="shared" si="2"/>
        <v>38946</v>
      </c>
      <c r="T59" s="16">
        <f t="shared" si="2"/>
        <v>38946</v>
      </c>
      <c r="U59" s="16">
        <f t="shared" si="2"/>
        <v>38946</v>
      </c>
      <c r="V59" s="17" t="s">
        <v>8</v>
      </c>
      <c r="W59" s="17" t="s">
        <v>5</v>
      </c>
      <c r="X59" s="17" t="s">
        <v>51</v>
      </c>
      <c r="Y59" s="17" t="s">
        <v>10</v>
      </c>
      <c r="Z59" s="17" t="s">
        <v>8</v>
      </c>
      <c r="AA59" s="17" t="s">
        <v>17</v>
      </c>
      <c r="AB59" s="15" t="s">
        <v>76</v>
      </c>
      <c r="AD59" s="31" t="s">
        <v>84</v>
      </c>
      <c r="AE59" s="21" t="s">
        <v>52</v>
      </c>
      <c r="AF59" s="15" t="s">
        <v>53</v>
      </c>
      <c r="AG59" s="15" t="s">
        <v>54</v>
      </c>
      <c r="AH59" s="15" t="s">
        <v>55</v>
      </c>
      <c r="AI59" s="15" t="s">
        <v>56</v>
      </c>
      <c r="AJ59" s="22" t="s">
        <v>57</v>
      </c>
      <c r="AK59" s="21" t="s">
        <v>52</v>
      </c>
      <c r="AL59" s="15" t="s">
        <v>53</v>
      </c>
      <c r="AM59" s="15" t="s">
        <v>54</v>
      </c>
      <c r="AN59" s="15" t="s">
        <v>55</v>
      </c>
      <c r="AO59" s="15" t="s">
        <v>56</v>
      </c>
      <c r="AP59" s="15" t="s">
        <v>57</v>
      </c>
      <c r="AQ59" s="31" t="s">
        <v>58</v>
      </c>
      <c r="AR59" s="31" t="s">
        <v>66</v>
      </c>
      <c r="AS59" s="31" t="s">
        <v>67</v>
      </c>
      <c r="AT59" s="31" t="s">
        <v>5</v>
      </c>
      <c r="AU59" s="31" t="s">
        <v>5</v>
      </c>
      <c r="AV59" s="31" t="s">
        <v>71</v>
      </c>
      <c r="AW59" s="31" t="s">
        <v>67</v>
      </c>
    </row>
    <row r="60" spans="1:49" ht="12.75">
      <c r="A60" s="49">
        <f aca="true" t="shared" si="3" ref="A60:A83">IF($A30=0,"",$A30)</f>
        <v>16</v>
      </c>
      <c r="B60" s="50" t="str">
        <f aca="true" t="shared" si="4" ref="B60:B77">IF($B30=0,"",$B30)</f>
        <v>Shamrock IV</v>
      </c>
      <c r="C60" s="50" t="str">
        <f aca="true" t="shared" si="5" ref="C60:C77">IF($C30=0,"",$C30)</f>
        <v>Mullen</v>
      </c>
      <c r="D60" s="47">
        <f aca="true" t="shared" si="6" ref="D60:F84">IF(OR(D30="dnf",D30="dsq",D30="ocs",D30="raf"),D$56+1,IF(D30="dnc",IF($AQ60=1,"bye",D$56+1),D30))</f>
        <v>0</v>
      </c>
      <c r="E60" s="47">
        <f aca="true" t="shared" si="7" ref="E60:F77">IF(OR(E30="dnf",E30="dsq",E30="ocs",E30="raf"),E$56+1,IF(E30="dnc",IF($AQ60=1,"bye",E$56+1),E30))</f>
        <v>0</v>
      </c>
      <c r="F60" s="47">
        <f t="shared" si="7"/>
        <v>0</v>
      </c>
      <c r="G60" s="47">
        <f aca="true" t="shared" si="8" ref="G60:I84">IF(OR(G30="dnf",G30="dsq",G30="ocs",G30="raf"),G$56+1,IF(G30="dnc",IF($AQ60=2,"bye",G$56+1),G30))</f>
        <v>7</v>
      </c>
      <c r="H60" s="47">
        <f t="shared" si="8"/>
        <v>8</v>
      </c>
      <c r="I60" s="47">
        <f t="shared" si="8"/>
        <v>4</v>
      </c>
      <c r="J60" s="47">
        <f aca="true" t="shared" si="9" ref="J60:L84">IF(OR(J30="dnf",J30="dsq",J30="ocs",J30="raf"),J$56+1,IF(J30="dnc",IF($AQ60=3,"bye",J$56+1),J30))</f>
        <v>6</v>
      </c>
      <c r="K60" s="47">
        <f t="shared" si="9"/>
        <v>14</v>
      </c>
      <c r="L60" s="47">
        <f t="shared" si="9"/>
        <v>4</v>
      </c>
      <c r="M60" s="47">
        <f aca="true" t="shared" si="10" ref="M60:O84">IF(OR(M30="dnf",M30="dsq",M30="ocs",M30="raf"),M$56+1,IF(M30="dnc",IF($AQ60=4,"bye",M$56+1),M30))</f>
        <v>4</v>
      </c>
      <c r="N60" s="47">
        <f t="shared" si="10"/>
        <v>6</v>
      </c>
      <c r="O60" s="47">
        <f t="shared" si="10"/>
        <v>0</v>
      </c>
      <c r="P60" s="47">
        <f aca="true" t="shared" si="11" ref="P60:R84">IF(OR(P30="dnf",P30="dsq",P30="ocs",P30="raf"),P$56+1,IF(P30="dnc",IF($AQ60=5,"bye",P$56+1),P30))</f>
        <v>5</v>
      </c>
      <c r="Q60" s="47">
        <f t="shared" si="11"/>
        <v>13</v>
      </c>
      <c r="R60" s="47">
        <f t="shared" si="11"/>
        <v>0</v>
      </c>
      <c r="S60" s="47">
        <f aca="true" t="shared" si="12" ref="S60:U84">IF(OR(S30="dnf",S30="dsq",S30="ocs",S30="raf"),S$56+1,IF(S30="dnc",IF($AQ60=6,"bye",S$56+1),S30))</f>
        <v>15</v>
      </c>
      <c r="T60" s="47">
        <f t="shared" si="12"/>
        <v>14</v>
      </c>
      <c r="U60" s="47">
        <f t="shared" si="12"/>
        <v>0</v>
      </c>
      <c r="V60" s="47">
        <f aca="true" t="shared" si="13" ref="V60:V76">IF(AQ60&gt;0,INDEX(AK60:AP60,AQ60),0)</f>
        <v>0</v>
      </c>
      <c r="W60" s="47">
        <f aca="true" t="shared" si="14" ref="W60:W84">IF(SUM(D60:U60)&gt;0,SUM(D60:U60),"")</f>
        <v>100</v>
      </c>
      <c r="X60" s="47">
        <f aca="true" t="shared" si="15" ref="X60:X84">IF(Throwouts&gt;0,LARGE((D60:U60),1),0)+IF(Throwouts&gt;1,LARGE((D60:U60),2),0)+IF(Throwouts&gt;2,LARGE((D60:U60),2),0)+IF(Throwouts&gt;3,LARGE((D60:U60),3),0)</f>
        <v>15</v>
      </c>
      <c r="Y60" s="47">
        <f aca="true" t="shared" si="16" ref="Y60:Y84">IF(W60="",0,W60-X60)</f>
        <v>85</v>
      </c>
      <c r="Z60" s="48">
        <f aca="true" t="shared" si="17" ref="Z60:Z84">IF(W60="",0,Y60*(Races_Sailed-Throwouts)/(Races_Sailed-Throwouts-V60)+(AS60*0.001)+(AW60*0.00001))</f>
        <v>85.01214</v>
      </c>
      <c r="AA60" s="49">
        <f aca="true" t="shared" si="18" ref="AA60:AA84">IF(RANK(Z60,Z$60:Z$84,1)=1,"",RANK(Z60,Z$60:Z$84,1)-25+ScoredBoats)</f>
        <v>9</v>
      </c>
      <c r="AB60" s="50" t="str">
        <f aca="true" t="shared" si="19" ref="AB60:AB77">IF($B30=0,"",$B30)</f>
        <v>Shamrock IV</v>
      </c>
      <c r="AC60" s="85"/>
      <c r="AD60" s="37">
        <f aca="true" t="shared" si="20" ref="AD60:AD84">IF(AA91="",0,MATCH(AA91,AA$60:AA$84,0))</f>
        <v>9</v>
      </c>
      <c r="AE60" s="23">
        <f aca="true" t="shared" si="21" ref="AE60:AE77">IF($D30="dnc",$D$56+1,0)+IF($E30="dnc",$E$56+1,0)+IF($F30="dnc",$F$56+1,0)</f>
        <v>0</v>
      </c>
      <c r="AF60" s="24">
        <f aca="true" t="shared" si="22" ref="AF60:AF84">IF($G30="dnc",$G$56+1,0)+IF($H30="dnc",$H$56+1,0)+IF($I30="dnc",$I$56+1,0)</f>
        <v>0</v>
      </c>
      <c r="AG60" s="24">
        <f aca="true" t="shared" si="23" ref="AG60:AG84">IF($J30="dnc",$J$56+1,0)+IF($K30="dnc",$K$56+1,0)+IF($L30="dnc",$L$56+1,0)</f>
        <v>0</v>
      </c>
      <c r="AH60" s="24">
        <f aca="true" t="shared" si="24" ref="AH60:AH84">IF($M30="dnc",$M$56+1,0)+IF($N30="dnc",$N$56+1,0)+IF($O30="dnc",$O$56+1,0)</f>
        <v>0</v>
      </c>
      <c r="AI60" s="24">
        <f aca="true" t="shared" si="25" ref="AI60:AI84">IF($P30="dnc",$P$56+1,0)+IF($Q30="dnc",$Q$56+1,0)+IF($R30="dnc",$R$56+1,0)</f>
        <v>0</v>
      </c>
      <c r="AJ60" s="25">
        <f aca="true" t="shared" si="26" ref="AJ60:AJ84">IF($S30="dnc",$S$56+1,0)+IF($T30="dnc",$T$56+1,0)+IF($U30="dnc",$U$56+1,0)</f>
        <v>0</v>
      </c>
      <c r="AK60" s="23">
        <f aca="true" t="shared" si="27" ref="AK60:AK84">COUNTIF(D30:F30,"dnc")</f>
        <v>0</v>
      </c>
      <c r="AL60" s="24">
        <f aca="true" t="shared" si="28" ref="AL60:AL84">COUNTIF(G30:I30,"dnc")</f>
        <v>0</v>
      </c>
      <c r="AM60" s="24">
        <f aca="true" t="shared" si="29" ref="AM60:AM84">COUNTIF(J30:L30,"dnc")</f>
        <v>0</v>
      </c>
      <c r="AN60" s="24">
        <f aca="true" t="shared" si="30" ref="AN60:AN84">COUNTIF(M30:O30,"dnc")</f>
        <v>0</v>
      </c>
      <c r="AO60" s="24">
        <f aca="true" t="shared" si="31" ref="AO60:AO84">COUNTIF(P30:R30,"dnc")</f>
        <v>0</v>
      </c>
      <c r="AP60" s="24">
        <f aca="true" t="shared" si="32" ref="AP60:AP84">COUNTIF(S30:U30,"dnc")</f>
        <v>0</v>
      </c>
      <c r="AQ60" s="35">
        <f aca="true" t="shared" si="33" ref="AQ60:AQ84">IF(SUM(AE60:AJ60)&gt;0,MATCH(MAX(AE60:AJ60),AE60:AJ60,0),0)</f>
        <v>0</v>
      </c>
      <c r="AR60" s="40">
        <f aca="true" t="shared" si="34" ref="AR60:AR84">IF(W60&gt;0,((((((((((((((((COUNTIF(D60:U60,1))*10+COUNTIF(D60:U60,2))*10+COUNTIF(D60:U60,3))*10+COUNTIF(D60:U60,4))*10+COUNTIF(D60:U60,5))*10+COUNTIF(D60:U60,6))*10+COUNTIF(D60:U60,7))*10+COUNTIF(D60:U60,8))*10+COUNTIF(D60:U60,9))*10+COUNTIF(D60:U60,10))*10+COUNTIF(D60:U60,11))*10+COUNTIF(D60:U60,12))*10+COUNTIF(D60:U60,13))*10+COUNTIF(D60:U60,14))*10+COUNTIF(D60:U60,15))*10+COUNTIF(D60:U60,16))*10+COUNTIF(D60:U60,17),0)</f>
        <v>31211000012100</v>
      </c>
      <c r="AS60" s="37">
        <f aca="true" t="shared" si="35" ref="AS60:AS84">IF($Y60=0,0,(RANK($AR60,$AR$60:$AR$84,0)))</f>
        <v>12</v>
      </c>
      <c r="AT60" s="45">
        <f aca="true" t="shared" si="36" ref="AT60:AT84">IF(INDEX($D60:$U60,LastRaceIndex)="bye",$Y60/(Races_Sailed-Throwouts),INDEX($D60:$U60,LastRaceIndex))</f>
        <v>14</v>
      </c>
      <c r="AU60" s="45">
        <f aca="true" t="shared" si="37" ref="AU60:AU84">IF(INDEX($D60:$U60,NextLastIndex)="bye",$Y60/(Races_Sailed-Throwouts),INDEX($D60:$U60,NextLastIndex))</f>
        <v>15</v>
      </c>
      <c r="AV60" s="46">
        <f aca="true" t="shared" si="38" ref="AV60:AV84">AT60*100+AU60</f>
        <v>1415</v>
      </c>
      <c r="AW60" s="37">
        <f>IF($Y60="",0,(RANK($AV60,$AV$60:$AV$84,1))-25+C$20)</f>
        <v>14</v>
      </c>
    </row>
    <row r="61" spans="1:49" ht="12.75">
      <c r="A61" s="49">
        <f t="shared" si="3"/>
        <v>52</v>
      </c>
      <c r="B61" s="50" t="str">
        <f t="shared" si="4"/>
        <v>Pinocchio</v>
      </c>
      <c r="C61" s="50" t="str">
        <f t="shared" si="5"/>
        <v>Knowles</v>
      </c>
      <c r="D61" s="47">
        <f t="shared" si="6"/>
        <v>0</v>
      </c>
      <c r="E61" s="47">
        <f t="shared" si="7"/>
        <v>0</v>
      </c>
      <c r="F61" s="47">
        <f t="shared" si="7"/>
        <v>0</v>
      </c>
      <c r="G61" s="47">
        <f t="shared" si="8"/>
        <v>10</v>
      </c>
      <c r="H61" s="47">
        <f t="shared" si="8"/>
        <v>12</v>
      </c>
      <c r="I61" s="47">
        <f t="shared" si="8"/>
        <v>1</v>
      </c>
      <c r="J61" s="47">
        <f t="shared" si="9"/>
        <v>3</v>
      </c>
      <c r="K61" s="47">
        <f t="shared" si="9"/>
        <v>9</v>
      </c>
      <c r="L61" s="47">
        <f t="shared" si="9"/>
        <v>1</v>
      </c>
      <c r="M61" s="47">
        <f t="shared" si="10"/>
        <v>3</v>
      </c>
      <c r="N61" s="47">
        <f t="shared" si="10"/>
        <v>3</v>
      </c>
      <c r="O61" s="47">
        <f t="shared" si="10"/>
        <v>0</v>
      </c>
      <c r="P61" s="47">
        <f t="shared" si="11"/>
        <v>1</v>
      </c>
      <c r="Q61" s="47">
        <f t="shared" si="11"/>
        <v>4</v>
      </c>
      <c r="R61" s="47">
        <f t="shared" si="11"/>
        <v>0</v>
      </c>
      <c r="S61" s="47">
        <f t="shared" si="12"/>
        <v>11</v>
      </c>
      <c r="T61" s="47">
        <f t="shared" si="12"/>
        <v>11</v>
      </c>
      <c r="U61" s="47">
        <f t="shared" si="12"/>
        <v>0</v>
      </c>
      <c r="V61" s="47">
        <f t="shared" si="13"/>
        <v>0</v>
      </c>
      <c r="W61" s="47">
        <f t="shared" si="14"/>
        <v>69</v>
      </c>
      <c r="X61" s="47">
        <f t="shared" si="15"/>
        <v>12</v>
      </c>
      <c r="Y61" s="47">
        <f t="shared" si="16"/>
        <v>57</v>
      </c>
      <c r="Z61" s="48">
        <f t="shared" si="17"/>
        <v>57.00111</v>
      </c>
      <c r="AA61" s="49">
        <f t="shared" si="18"/>
        <v>5</v>
      </c>
      <c r="AB61" s="50" t="str">
        <f t="shared" si="19"/>
        <v>Pinocchio</v>
      </c>
      <c r="AC61" s="85"/>
      <c r="AD61" s="37">
        <f t="shared" si="20"/>
        <v>6</v>
      </c>
      <c r="AE61" s="23">
        <f t="shared" si="21"/>
        <v>0</v>
      </c>
      <c r="AF61" s="24">
        <f t="shared" si="22"/>
        <v>0</v>
      </c>
      <c r="AG61" s="24">
        <f t="shared" si="23"/>
        <v>0</v>
      </c>
      <c r="AH61" s="24">
        <f t="shared" si="24"/>
        <v>0</v>
      </c>
      <c r="AI61" s="24">
        <f t="shared" si="25"/>
        <v>0</v>
      </c>
      <c r="AJ61" s="25">
        <f t="shared" si="26"/>
        <v>0</v>
      </c>
      <c r="AK61" s="23">
        <f t="shared" si="27"/>
        <v>0</v>
      </c>
      <c r="AL61" s="24">
        <f t="shared" si="28"/>
        <v>0</v>
      </c>
      <c r="AM61" s="24">
        <f t="shared" si="29"/>
        <v>0</v>
      </c>
      <c r="AN61" s="24">
        <f t="shared" si="30"/>
        <v>0</v>
      </c>
      <c r="AO61" s="24">
        <f t="shared" si="31"/>
        <v>0</v>
      </c>
      <c r="AP61" s="24">
        <f t="shared" si="32"/>
        <v>0</v>
      </c>
      <c r="AQ61" s="35">
        <f t="shared" si="33"/>
        <v>0</v>
      </c>
      <c r="AR61" s="40">
        <f t="shared" si="34"/>
        <v>30310000112100000</v>
      </c>
      <c r="AS61" s="37">
        <f t="shared" si="35"/>
        <v>1</v>
      </c>
      <c r="AT61" s="45">
        <f t="shared" si="36"/>
        <v>11</v>
      </c>
      <c r="AU61" s="45">
        <f t="shared" si="37"/>
        <v>11</v>
      </c>
      <c r="AV61" s="46">
        <f t="shared" si="38"/>
        <v>1111</v>
      </c>
      <c r="AW61" s="37">
        <f aca="true" t="shared" si="39" ref="AW61:AW84">IF($Y61=0,0,(RANK($AV61,$AV$60:$AV$84,1))-25+C$20)</f>
        <v>11</v>
      </c>
    </row>
    <row r="62" spans="1:49" ht="12.75">
      <c r="A62" s="49">
        <f t="shared" si="3"/>
        <v>82</v>
      </c>
      <c r="B62" s="50" t="str">
        <f t="shared" si="4"/>
        <v>Blues Power</v>
      </c>
      <c r="C62" s="50" t="str">
        <f t="shared" si="5"/>
        <v>Lemaire</v>
      </c>
      <c r="D62" s="47">
        <f t="shared" si="6"/>
        <v>0</v>
      </c>
      <c r="E62" s="47">
        <f t="shared" si="7"/>
        <v>0</v>
      </c>
      <c r="F62" s="47">
        <f t="shared" si="7"/>
        <v>0</v>
      </c>
      <c r="G62" s="47">
        <f t="shared" si="8"/>
        <v>5</v>
      </c>
      <c r="H62" s="47">
        <f t="shared" si="8"/>
        <v>1</v>
      </c>
      <c r="I62" s="47">
        <f t="shared" si="8"/>
        <v>6</v>
      </c>
      <c r="J62" s="47">
        <f t="shared" si="9"/>
        <v>7</v>
      </c>
      <c r="K62" s="47">
        <f t="shared" si="9"/>
        <v>3</v>
      </c>
      <c r="L62" s="47">
        <f t="shared" si="9"/>
        <v>6</v>
      </c>
      <c r="M62" s="47">
        <f t="shared" si="10"/>
        <v>5</v>
      </c>
      <c r="N62" s="47">
        <f t="shared" si="10"/>
        <v>10</v>
      </c>
      <c r="O62" s="47">
        <f t="shared" si="10"/>
        <v>0</v>
      </c>
      <c r="P62" s="47">
        <f t="shared" si="11"/>
        <v>4</v>
      </c>
      <c r="Q62" s="47">
        <f t="shared" si="11"/>
        <v>8</v>
      </c>
      <c r="R62" s="47">
        <f t="shared" si="11"/>
        <v>0</v>
      </c>
      <c r="S62" s="47">
        <f t="shared" si="12"/>
        <v>5</v>
      </c>
      <c r="T62" s="47">
        <f t="shared" si="12"/>
        <v>7</v>
      </c>
      <c r="U62" s="47">
        <f t="shared" si="12"/>
        <v>0</v>
      </c>
      <c r="V62" s="47">
        <f t="shared" si="13"/>
        <v>0</v>
      </c>
      <c r="W62" s="47">
        <f t="shared" si="14"/>
        <v>67</v>
      </c>
      <c r="X62" s="47">
        <f t="shared" si="15"/>
        <v>10</v>
      </c>
      <c r="Y62" s="47">
        <f t="shared" si="16"/>
        <v>57</v>
      </c>
      <c r="Z62" s="48">
        <f t="shared" si="17"/>
        <v>57.00707</v>
      </c>
      <c r="AA62" s="49">
        <f t="shared" si="18"/>
        <v>6</v>
      </c>
      <c r="AB62" s="50" t="str">
        <f t="shared" si="19"/>
        <v>Blues Power</v>
      </c>
      <c r="AC62" s="85"/>
      <c r="AD62" s="37">
        <f t="shared" si="20"/>
        <v>11</v>
      </c>
      <c r="AE62" s="23">
        <f t="shared" si="21"/>
        <v>0</v>
      </c>
      <c r="AF62" s="24">
        <f t="shared" si="22"/>
        <v>0</v>
      </c>
      <c r="AG62" s="24">
        <f t="shared" si="23"/>
        <v>0</v>
      </c>
      <c r="AH62" s="24">
        <f t="shared" si="24"/>
        <v>0</v>
      </c>
      <c r="AI62" s="24">
        <f t="shared" si="25"/>
        <v>0</v>
      </c>
      <c r="AJ62" s="25">
        <f t="shared" si="26"/>
        <v>0</v>
      </c>
      <c r="AK62" s="23">
        <f t="shared" si="27"/>
        <v>0</v>
      </c>
      <c r="AL62" s="24">
        <f t="shared" si="28"/>
        <v>0</v>
      </c>
      <c r="AM62" s="24">
        <f t="shared" si="29"/>
        <v>0</v>
      </c>
      <c r="AN62" s="24">
        <f t="shared" si="30"/>
        <v>0</v>
      </c>
      <c r="AO62" s="24">
        <f t="shared" si="31"/>
        <v>0</v>
      </c>
      <c r="AP62" s="24">
        <f t="shared" si="32"/>
        <v>0</v>
      </c>
      <c r="AQ62" s="35">
        <f t="shared" si="33"/>
        <v>0</v>
      </c>
      <c r="AR62" s="40">
        <f t="shared" si="34"/>
        <v>10113221010000000</v>
      </c>
      <c r="AS62" s="37">
        <f t="shared" si="35"/>
        <v>7</v>
      </c>
      <c r="AT62" s="45">
        <f t="shared" si="36"/>
        <v>7</v>
      </c>
      <c r="AU62" s="45">
        <f t="shared" si="37"/>
        <v>5</v>
      </c>
      <c r="AV62" s="46">
        <f t="shared" si="38"/>
        <v>705</v>
      </c>
      <c r="AW62" s="37">
        <f t="shared" si="39"/>
        <v>7</v>
      </c>
    </row>
    <row r="63" spans="1:49" ht="12.75">
      <c r="A63" s="49">
        <f t="shared" si="3"/>
        <v>97</v>
      </c>
      <c r="B63" s="50" t="str">
        <f t="shared" si="4"/>
        <v>Schatz</v>
      </c>
      <c r="C63" s="50" t="str">
        <f t="shared" si="5"/>
        <v>Herte</v>
      </c>
      <c r="D63" s="47">
        <f t="shared" si="6"/>
        <v>0</v>
      </c>
      <c r="E63" s="47">
        <f t="shared" si="7"/>
        <v>0</v>
      </c>
      <c r="F63" s="47">
        <f t="shared" si="7"/>
        <v>0</v>
      </c>
      <c r="G63" s="47">
        <f t="shared" si="8"/>
        <v>14</v>
      </c>
      <c r="H63" s="47">
        <f t="shared" si="8"/>
        <v>15</v>
      </c>
      <c r="I63" s="47">
        <f t="shared" si="8"/>
        <v>11</v>
      </c>
      <c r="J63" s="47">
        <f t="shared" si="9"/>
        <v>16</v>
      </c>
      <c r="K63" s="47">
        <f t="shared" si="9"/>
        <v>15</v>
      </c>
      <c r="L63" s="47">
        <f t="shared" si="9"/>
        <v>16</v>
      </c>
      <c r="M63" s="47">
        <f t="shared" si="10"/>
        <v>11</v>
      </c>
      <c r="N63" s="47">
        <f t="shared" si="10"/>
        <v>12</v>
      </c>
      <c r="O63" s="47">
        <f t="shared" si="10"/>
        <v>0</v>
      </c>
      <c r="P63" s="47">
        <f t="shared" si="11"/>
        <v>8</v>
      </c>
      <c r="Q63" s="47">
        <f t="shared" si="11"/>
        <v>10</v>
      </c>
      <c r="R63" s="47">
        <f t="shared" si="11"/>
        <v>0</v>
      </c>
      <c r="S63" s="47">
        <f t="shared" si="12"/>
        <v>17</v>
      </c>
      <c r="T63" s="47">
        <f t="shared" si="12"/>
        <v>15</v>
      </c>
      <c r="U63" s="47">
        <f t="shared" si="12"/>
        <v>0</v>
      </c>
      <c r="V63" s="47">
        <f t="shared" si="13"/>
        <v>0</v>
      </c>
      <c r="W63" s="47">
        <f t="shared" si="14"/>
        <v>160</v>
      </c>
      <c r="X63" s="47">
        <f t="shared" si="15"/>
        <v>17</v>
      </c>
      <c r="Y63" s="47">
        <f t="shared" si="16"/>
        <v>143</v>
      </c>
      <c r="Z63" s="48">
        <f t="shared" si="17"/>
        <v>143.01514999999998</v>
      </c>
      <c r="AA63" s="49">
        <f t="shared" si="18"/>
        <v>15</v>
      </c>
      <c r="AB63" s="50" t="str">
        <f t="shared" si="19"/>
        <v>Schatz</v>
      </c>
      <c r="AC63" s="85"/>
      <c r="AD63" s="37">
        <f t="shared" si="20"/>
        <v>14</v>
      </c>
      <c r="AE63" s="23">
        <f t="shared" si="21"/>
        <v>0</v>
      </c>
      <c r="AF63" s="24">
        <f t="shared" si="22"/>
        <v>0</v>
      </c>
      <c r="AG63" s="24">
        <f t="shared" si="23"/>
        <v>0</v>
      </c>
      <c r="AH63" s="24">
        <f t="shared" si="24"/>
        <v>0</v>
      </c>
      <c r="AI63" s="24">
        <f t="shared" si="25"/>
        <v>0</v>
      </c>
      <c r="AJ63" s="25">
        <f t="shared" si="26"/>
        <v>0</v>
      </c>
      <c r="AK63" s="23">
        <f t="shared" si="27"/>
        <v>0</v>
      </c>
      <c r="AL63" s="24">
        <f t="shared" si="28"/>
        <v>0</v>
      </c>
      <c r="AM63" s="24">
        <f t="shared" si="29"/>
        <v>0</v>
      </c>
      <c r="AN63" s="24">
        <f t="shared" si="30"/>
        <v>0</v>
      </c>
      <c r="AO63" s="24">
        <f t="shared" si="31"/>
        <v>0</v>
      </c>
      <c r="AP63" s="24">
        <f t="shared" si="32"/>
        <v>0</v>
      </c>
      <c r="AQ63" s="35">
        <f t="shared" si="33"/>
        <v>0</v>
      </c>
      <c r="AR63" s="40">
        <f t="shared" si="34"/>
        <v>1012101321</v>
      </c>
      <c r="AS63" s="37">
        <f t="shared" si="35"/>
        <v>15</v>
      </c>
      <c r="AT63" s="45">
        <f t="shared" si="36"/>
        <v>15</v>
      </c>
      <c r="AU63" s="45">
        <f t="shared" si="37"/>
        <v>17</v>
      </c>
      <c r="AV63" s="46">
        <f t="shared" si="38"/>
        <v>1517</v>
      </c>
      <c r="AW63" s="37">
        <f t="shared" si="39"/>
        <v>15</v>
      </c>
    </row>
    <row r="64" spans="1:49" ht="12.75">
      <c r="A64" s="49">
        <f t="shared" si="3"/>
        <v>154</v>
      </c>
      <c r="B64" s="50" t="str">
        <f t="shared" si="4"/>
        <v>Panic-A-Track</v>
      </c>
      <c r="C64" s="50" t="str">
        <f t="shared" si="5"/>
        <v>Gilchrist</v>
      </c>
      <c r="D64" s="47">
        <f t="shared" si="6"/>
        <v>0</v>
      </c>
      <c r="E64" s="47">
        <f t="shared" si="7"/>
        <v>0</v>
      </c>
      <c r="F64" s="47">
        <f t="shared" si="7"/>
        <v>0</v>
      </c>
      <c r="G64" s="47">
        <f t="shared" si="8"/>
        <v>16</v>
      </c>
      <c r="H64" s="47">
        <f t="shared" si="8"/>
        <v>16</v>
      </c>
      <c r="I64" s="47">
        <f t="shared" si="8"/>
        <v>16</v>
      </c>
      <c r="J64" s="47" t="str">
        <f t="shared" si="9"/>
        <v>bye</v>
      </c>
      <c r="K64" s="47" t="str">
        <f t="shared" si="9"/>
        <v>bye</v>
      </c>
      <c r="L64" s="47" t="str">
        <f t="shared" si="9"/>
        <v>bye</v>
      </c>
      <c r="M64" s="47">
        <f t="shared" si="10"/>
        <v>17</v>
      </c>
      <c r="N64" s="47">
        <f t="shared" si="10"/>
        <v>17</v>
      </c>
      <c r="O64" s="47">
        <f t="shared" si="10"/>
        <v>0</v>
      </c>
      <c r="P64" s="47">
        <f t="shared" si="11"/>
        <v>11</v>
      </c>
      <c r="Q64" s="47">
        <f t="shared" si="11"/>
        <v>12</v>
      </c>
      <c r="R64" s="47">
        <f t="shared" si="11"/>
        <v>0</v>
      </c>
      <c r="S64" s="47">
        <f t="shared" si="12"/>
        <v>12</v>
      </c>
      <c r="T64" s="47">
        <f t="shared" si="12"/>
        <v>8</v>
      </c>
      <c r="U64" s="47">
        <f t="shared" si="12"/>
        <v>0</v>
      </c>
      <c r="V64" s="47">
        <f t="shared" si="13"/>
        <v>3</v>
      </c>
      <c r="W64" s="47">
        <f t="shared" si="14"/>
        <v>125</v>
      </c>
      <c r="X64" s="47">
        <f t="shared" si="15"/>
        <v>17</v>
      </c>
      <c r="Y64" s="47">
        <f t="shared" si="16"/>
        <v>108</v>
      </c>
      <c r="Z64" s="48">
        <f t="shared" si="17"/>
        <v>148.51608</v>
      </c>
      <c r="AA64" s="49">
        <f t="shared" si="18"/>
        <v>16</v>
      </c>
      <c r="AB64" s="50" t="str">
        <f t="shared" si="19"/>
        <v>Panic-A-Track</v>
      </c>
      <c r="AC64" s="85"/>
      <c r="AD64" s="37">
        <f t="shared" si="20"/>
        <v>2</v>
      </c>
      <c r="AE64" s="23">
        <f t="shared" si="21"/>
        <v>0</v>
      </c>
      <c r="AF64" s="24">
        <f t="shared" si="22"/>
        <v>48</v>
      </c>
      <c r="AG64" s="24">
        <f t="shared" si="23"/>
        <v>50</v>
      </c>
      <c r="AH64" s="24">
        <f t="shared" si="24"/>
        <v>34</v>
      </c>
      <c r="AI64" s="24">
        <f t="shared" si="25"/>
        <v>0</v>
      </c>
      <c r="AJ64" s="25">
        <f t="shared" si="26"/>
        <v>0</v>
      </c>
      <c r="AK64" s="23">
        <f t="shared" si="27"/>
        <v>0</v>
      </c>
      <c r="AL64" s="24">
        <f t="shared" si="28"/>
        <v>3</v>
      </c>
      <c r="AM64" s="24">
        <f t="shared" si="29"/>
        <v>3</v>
      </c>
      <c r="AN64" s="24">
        <f t="shared" si="30"/>
        <v>2</v>
      </c>
      <c r="AO64" s="24">
        <f t="shared" si="31"/>
        <v>0</v>
      </c>
      <c r="AP64" s="24">
        <f t="shared" si="32"/>
        <v>0</v>
      </c>
      <c r="AQ64" s="35">
        <f t="shared" si="33"/>
        <v>3</v>
      </c>
      <c r="AR64" s="40">
        <f t="shared" si="34"/>
        <v>1001200032</v>
      </c>
      <c r="AS64" s="37">
        <f t="shared" si="35"/>
        <v>16</v>
      </c>
      <c r="AT64" s="45">
        <f t="shared" si="36"/>
        <v>8</v>
      </c>
      <c r="AU64" s="45">
        <f t="shared" si="37"/>
        <v>12</v>
      </c>
      <c r="AV64" s="46">
        <f t="shared" si="38"/>
        <v>812</v>
      </c>
      <c r="AW64" s="37">
        <f t="shared" si="39"/>
        <v>8</v>
      </c>
    </row>
    <row r="65" spans="1:49" ht="12.75">
      <c r="A65" s="49">
        <f t="shared" si="3"/>
        <v>155</v>
      </c>
      <c r="B65" s="50" t="str">
        <f t="shared" si="4"/>
        <v>FKA</v>
      </c>
      <c r="C65" s="50" t="str">
        <f t="shared" si="5"/>
        <v>Beckwith</v>
      </c>
      <c r="D65" s="47">
        <f t="shared" si="6"/>
        <v>0</v>
      </c>
      <c r="E65" s="47">
        <f t="shared" si="7"/>
        <v>0</v>
      </c>
      <c r="F65" s="47">
        <f t="shared" si="7"/>
        <v>0</v>
      </c>
      <c r="G65" s="47">
        <f t="shared" si="8"/>
        <v>6</v>
      </c>
      <c r="H65" s="47">
        <f t="shared" si="8"/>
        <v>11</v>
      </c>
      <c r="I65" s="47">
        <f t="shared" si="8"/>
        <v>3</v>
      </c>
      <c r="J65" s="47">
        <f t="shared" si="9"/>
        <v>13</v>
      </c>
      <c r="K65" s="47">
        <f t="shared" si="9"/>
        <v>11</v>
      </c>
      <c r="L65" s="47">
        <f t="shared" si="9"/>
        <v>2</v>
      </c>
      <c r="M65" s="47">
        <f t="shared" si="10"/>
        <v>2</v>
      </c>
      <c r="N65" s="47">
        <f t="shared" si="10"/>
        <v>4</v>
      </c>
      <c r="O65" s="47">
        <f t="shared" si="10"/>
        <v>0</v>
      </c>
      <c r="P65" s="47">
        <f t="shared" si="11"/>
        <v>3</v>
      </c>
      <c r="Q65" s="47">
        <f t="shared" si="11"/>
        <v>5</v>
      </c>
      <c r="R65" s="47">
        <f t="shared" si="11"/>
        <v>0</v>
      </c>
      <c r="S65" s="47">
        <f t="shared" si="12"/>
        <v>3</v>
      </c>
      <c r="T65" s="47">
        <f t="shared" si="12"/>
        <v>1</v>
      </c>
      <c r="U65" s="47">
        <f t="shared" si="12"/>
        <v>0</v>
      </c>
      <c r="V65" s="47">
        <f t="shared" si="13"/>
        <v>0</v>
      </c>
      <c r="W65" s="47">
        <f t="shared" si="14"/>
        <v>64</v>
      </c>
      <c r="X65" s="47">
        <f t="shared" si="15"/>
        <v>13</v>
      </c>
      <c r="Y65" s="47">
        <f t="shared" si="16"/>
        <v>51</v>
      </c>
      <c r="Z65" s="48">
        <f t="shared" si="17"/>
        <v>51.005010000000006</v>
      </c>
      <c r="AA65" s="49">
        <f t="shared" si="18"/>
        <v>2</v>
      </c>
      <c r="AB65" s="50" t="str">
        <f t="shared" si="19"/>
        <v>FKA</v>
      </c>
      <c r="AC65" s="85"/>
      <c r="AD65" s="37">
        <f t="shared" si="20"/>
        <v>3</v>
      </c>
      <c r="AE65" s="23">
        <f t="shared" si="21"/>
        <v>0</v>
      </c>
      <c r="AF65" s="24">
        <f t="shared" si="22"/>
        <v>0</v>
      </c>
      <c r="AG65" s="24">
        <f t="shared" si="23"/>
        <v>0</v>
      </c>
      <c r="AH65" s="24">
        <f t="shared" si="24"/>
        <v>0</v>
      </c>
      <c r="AI65" s="24">
        <f t="shared" si="25"/>
        <v>0</v>
      </c>
      <c r="AJ65" s="25">
        <f t="shared" si="26"/>
        <v>0</v>
      </c>
      <c r="AK65" s="23">
        <f t="shared" si="27"/>
        <v>0</v>
      </c>
      <c r="AL65" s="24">
        <f t="shared" si="28"/>
        <v>0</v>
      </c>
      <c r="AM65" s="24">
        <f t="shared" si="29"/>
        <v>0</v>
      </c>
      <c r="AN65" s="24">
        <f t="shared" si="30"/>
        <v>0</v>
      </c>
      <c r="AO65" s="24">
        <f t="shared" si="31"/>
        <v>0</v>
      </c>
      <c r="AP65" s="24">
        <f t="shared" si="32"/>
        <v>0</v>
      </c>
      <c r="AQ65" s="35">
        <f t="shared" si="33"/>
        <v>0</v>
      </c>
      <c r="AR65" s="40">
        <f t="shared" si="34"/>
        <v>12311100002010000</v>
      </c>
      <c r="AS65" s="37">
        <f t="shared" si="35"/>
        <v>5</v>
      </c>
      <c r="AT65" s="45">
        <f t="shared" si="36"/>
        <v>1</v>
      </c>
      <c r="AU65" s="45">
        <f t="shared" si="37"/>
        <v>3</v>
      </c>
      <c r="AV65" s="46">
        <f t="shared" si="38"/>
        <v>103</v>
      </c>
      <c r="AW65" s="37">
        <f t="shared" si="39"/>
        <v>1</v>
      </c>
    </row>
    <row r="66" spans="1:49" ht="12.75">
      <c r="A66" s="49">
        <f t="shared" si="3"/>
        <v>158</v>
      </c>
      <c r="B66" s="50" t="str">
        <f t="shared" si="4"/>
        <v>Excitable Boy</v>
      </c>
      <c r="C66" s="50" t="str">
        <f t="shared" si="5"/>
        <v>Delgado/Philpot</v>
      </c>
      <c r="D66" s="47">
        <f t="shared" si="6"/>
        <v>0</v>
      </c>
      <c r="E66" s="47">
        <f t="shared" si="7"/>
        <v>0</v>
      </c>
      <c r="F66" s="47">
        <f t="shared" si="7"/>
        <v>0</v>
      </c>
      <c r="G66" s="47">
        <f t="shared" si="8"/>
        <v>4</v>
      </c>
      <c r="H66" s="47">
        <f t="shared" si="8"/>
        <v>4</v>
      </c>
      <c r="I66" s="47">
        <f t="shared" si="8"/>
        <v>2</v>
      </c>
      <c r="J66" s="47">
        <f t="shared" si="9"/>
        <v>9</v>
      </c>
      <c r="K66" s="47">
        <f t="shared" si="9"/>
        <v>1</v>
      </c>
      <c r="L66" s="47">
        <f t="shared" si="9"/>
        <v>10</v>
      </c>
      <c r="M66" s="47">
        <f t="shared" si="10"/>
        <v>7</v>
      </c>
      <c r="N66" s="47">
        <f t="shared" si="10"/>
        <v>8</v>
      </c>
      <c r="O66" s="47">
        <f t="shared" si="10"/>
        <v>0</v>
      </c>
      <c r="P66" s="47" t="str">
        <f t="shared" si="11"/>
        <v>bye</v>
      </c>
      <c r="Q66" s="47" t="str">
        <f t="shared" si="11"/>
        <v>bye</v>
      </c>
      <c r="R66" s="47">
        <f t="shared" si="11"/>
        <v>0</v>
      </c>
      <c r="S66" s="47">
        <f t="shared" si="12"/>
        <v>4</v>
      </c>
      <c r="T66" s="47">
        <f t="shared" si="12"/>
        <v>17</v>
      </c>
      <c r="U66" s="47">
        <f t="shared" si="12"/>
        <v>0</v>
      </c>
      <c r="V66" s="47">
        <f t="shared" si="13"/>
        <v>2</v>
      </c>
      <c r="W66" s="47">
        <f t="shared" si="14"/>
        <v>66</v>
      </c>
      <c r="X66" s="47">
        <f t="shared" si="15"/>
        <v>17</v>
      </c>
      <c r="Y66" s="47">
        <f t="shared" si="16"/>
        <v>49</v>
      </c>
      <c r="Z66" s="48">
        <f t="shared" si="17"/>
        <v>59.89505888888888</v>
      </c>
      <c r="AA66" s="49">
        <f t="shared" si="18"/>
        <v>7</v>
      </c>
      <c r="AB66" s="50" t="str">
        <f t="shared" si="19"/>
        <v>Excitable Boy</v>
      </c>
      <c r="AC66" s="85"/>
      <c r="AD66" s="37">
        <f t="shared" si="20"/>
        <v>7</v>
      </c>
      <c r="AE66" s="23">
        <f t="shared" si="21"/>
        <v>0</v>
      </c>
      <c r="AF66" s="24">
        <f t="shared" si="22"/>
        <v>0</v>
      </c>
      <c r="AG66" s="24">
        <f t="shared" si="23"/>
        <v>0</v>
      </c>
      <c r="AH66" s="24">
        <f t="shared" si="24"/>
        <v>0</v>
      </c>
      <c r="AI66" s="24">
        <f t="shared" si="25"/>
        <v>33</v>
      </c>
      <c r="AJ66" s="25">
        <f t="shared" si="26"/>
        <v>0</v>
      </c>
      <c r="AK66" s="23">
        <f t="shared" si="27"/>
        <v>0</v>
      </c>
      <c r="AL66" s="24">
        <f t="shared" si="28"/>
        <v>0</v>
      </c>
      <c r="AM66" s="24">
        <f t="shared" si="29"/>
        <v>0</v>
      </c>
      <c r="AN66" s="24">
        <f t="shared" si="30"/>
        <v>0</v>
      </c>
      <c r="AO66" s="24">
        <f t="shared" si="31"/>
        <v>2</v>
      </c>
      <c r="AP66" s="24">
        <f t="shared" si="32"/>
        <v>0</v>
      </c>
      <c r="AQ66" s="35">
        <f t="shared" si="33"/>
        <v>5</v>
      </c>
      <c r="AR66" s="40">
        <f t="shared" si="34"/>
        <v>11030011110000000</v>
      </c>
      <c r="AS66" s="37">
        <f t="shared" si="35"/>
        <v>6</v>
      </c>
      <c r="AT66" s="45">
        <f t="shared" si="36"/>
        <v>17</v>
      </c>
      <c r="AU66" s="45">
        <f t="shared" si="37"/>
        <v>4</v>
      </c>
      <c r="AV66" s="46">
        <f t="shared" si="38"/>
        <v>1704</v>
      </c>
      <c r="AW66" s="37">
        <f t="shared" si="39"/>
        <v>17</v>
      </c>
    </row>
    <row r="67" spans="1:49" ht="12.75">
      <c r="A67" s="49">
        <f t="shared" si="3"/>
        <v>175</v>
      </c>
      <c r="B67" s="50" t="str">
        <f t="shared" si="4"/>
        <v>Over the Edge</v>
      </c>
      <c r="C67" s="50" t="str">
        <f t="shared" si="5"/>
        <v>Scott</v>
      </c>
      <c r="D67" s="47">
        <f t="shared" si="6"/>
        <v>0</v>
      </c>
      <c r="E67" s="47">
        <f t="shared" si="7"/>
        <v>0</v>
      </c>
      <c r="F67" s="47">
        <f t="shared" si="7"/>
        <v>0</v>
      </c>
      <c r="G67" s="47">
        <f t="shared" si="8"/>
        <v>15</v>
      </c>
      <c r="H67" s="47">
        <f t="shared" si="8"/>
        <v>14</v>
      </c>
      <c r="I67" s="47">
        <f t="shared" si="8"/>
        <v>14</v>
      </c>
      <c r="J67" s="47">
        <f t="shared" si="9"/>
        <v>15</v>
      </c>
      <c r="K67" s="47">
        <f t="shared" si="9"/>
        <v>10</v>
      </c>
      <c r="L67" s="47">
        <f t="shared" si="9"/>
        <v>11</v>
      </c>
      <c r="M67" s="47">
        <f t="shared" si="10"/>
        <v>16</v>
      </c>
      <c r="N67" s="47">
        <f t="shared" si="10"/>
        <v>17</v>
      </c>
      <c r="O67" s="47">
        <f t="shared" si="10"/>
        <v>0</v>
      </c>
      <c r="P67" s="47">
        <f t="shared" si="11"/>
        <v>13</v>
      </c>
      <c r="Q67" s="47">
        <f t="shared" si="11"/>
        <v>17</v>
      </c>
      <c r="R67" s="47">
        <f t="shared" si="11"/>
        <v>0</v>
      </c>
      <c r="S67" s="47">
        <f t="shared" si="12"/>
        <v>13</v>
      </c>
      <c r="T67" s="47">
        <f t="shared" si="12"/>
        <v>12</v>
      </c>
      <c r="U67" s="47">
        <f t="shared" si="12"/>
        <v>0</v>
      </c>
      <c r="V67" s="47">
        <f t="shared" si="13"/>
        <v>0</v>
      </c>
      <c r="W67" s="47">
        <f t="shared" si="14"/>
        <v>167</v>
      </c>
      <c r="X67" s="47">
        <f t="shared" si="15"/>
        <v>17</v>
      </c>
      <c r="Y67" s="47">
        <f t="shared" si="16"/>
        <v>150</v>
      </c>
      <c r="Z67" s="48">
        <f t="shared" si="17"/>
        <v>150.01712</v>
      </c>
      <c r="AA67" s="49">
        <f t="shared" si="18"/>
        <v>17</v>
      </c>
      <c r="AB67" s="50" t="str">
        <f t="shared" si="19"/>
        <v>Over the Edge</v>
      </c>
      <c r="AC67" s="85"/>
      <c r="AD67" s="37">
        <f t="shared" si="20"/>
        <v>15</v>
      </c>
      <c r="AE67" s="23">
        <f t="shared" si="21"/>
        <v>0</v>
      </c>
      <c r="AF67" s="24">
        <f t="shared" si="22"/>
        <v>0</v>
      </c>
      <c r="AG67" s="24">
        <f t="shared" si="23"/>
        <v>0</v>
      </c>
      <c r="AH67" s="24">
        <f t="shared" si="24"/>
        <v>0</v>
      </c>
      <c r="AI67" s="24">
        <f t="shared" si="25"/>
        <v>0</v>
      </c>
      <c r="AJ67" s="25">
        <f t="shared" si="26"/>
        <v>0</v>
      </c>
      <c r="AK67" s="23">
        <f t="shared" si="27"/>
        <v>0</v>
      </c>
      <c r="AL67" s="24">
        <f t="shared" si="28"/>
        <v>0</v>
      </c>
      <c r="AM67" s="24">
        <f t="shared" si="29"/>
        <v>0</v>
      </c>
      <c r="AN67" s="24">
        <f t="shared" si="30"/>
        <v>0</v>
      </c>
      <c r="AO67" s="24">
        <f t="shared" si="31"/>
        <v>0</v>
      </c>
      <c r="AP67" s="24">
        <f t="shared" si="32"/>
        <v>0</v>
      </c>
      <c r="AQ67" s="35">
        <f t="shared" si="33"/>
        <v>0</v>
      </c>
      <c r="AR67" s="40">
        <f t="shared" si="34"/>
        <v>11122212</v>
      </c>
      <c r="AS67" s="37">
        <f t="shared" si="35"/>
        <v>17</v>
      </c>
      <c r="AT67" s="45">
        <f t="shared" si="36"/>
        <v>12</v>
      </c>
      <c r="AU67" s="45">
        <f t="shared" si="37"/>
        <v>13</v>
      </c>
      <c r="AV67" s="46">
        <f t="shared" si="38"/>
        <v>1213</v>
      </c>
      <c r="AW67" s="37">
        <f t="shared" si="39"/>
        <v>12</v>
      </c>
    </row>
    <row r="68" spans="1:49" ht="12.75">
      <c r="A68" s="49">
        <f t="shared" si="3"/>
        <v>220</v>
      </c>
      <c r="B68" s="50">
        <f t="shared" si="4"/>
        <v>220</v>
      </c>
      <c r="C68" s="50" t="str">
        <f t="shared" si="5"/>
        <v>Blais</v>
      </c>
      <c r="D68" s="47">
        <f t="shared" si="6"/>
        <v>0</v>
      </c>
      <c r="E68" s="47">
        <f t="shared" si="7"/>
        <v>0</v>
      </c>
      <c r="F68" s="47">
        <f t="shared" si="7"/>
        <v>0</v>
      </c>
      <c r="G68" s="47">
        <f t="shared" si="8"/>
        <v>3</v>
      </c>
      <c r="H68" s="47">
        <f t="shared" si="8"/>
        <v>7</v>
      </c>
      <c r="I68" s="47">
        <f t="shared" si="8"/>
        <v>5</v>
      </c>
      <c r="J68" s="47">
        <f t="shared" si="9"/>
        <v>1</v>
      </c>
      <c r="K68" s="47">
        <f t="shared" si="9"/>
        <v>2</v>
      </c>
      <c r="L68" s="47">
        <f t="shared" si="9"/>
        <v>14</v>
      </c>
      <c r="M68" s="47">
        <f t="shared" si="10"/>
        <v>6</v>
      </c>
      <c r="N68" s="47">
        <f t="shared" si="10"/>
        <v>13</v>
      </c>
      <c r="O68" s="47">
        <f t="shared" si="10"/>
        <v>0</v>
      </c>
      <c r="P68" s="47">
        <f t="shared" si="11"/>
        <v>2</v>
      </c>
      <c r="Q68" s="47">
        <f t="shared" si="11"/>
        <v>2</v>
      </c>
      <c r="R68" s="47">
        <f t="shared" si="11"/>
        <v>0</v>
      </c>
      <c r="S68" s="47">
        <f t="shared" si="12"/>
        <v>6</v>
      </c>
      <c r="T68" s="47">
        <f t="shared" si="12"/>
        <v>2</v>
      </c>
      <c r="U68" s="47">
        <f t="shared" si="12"/>
        <v>0</v>
      </c>
      <c r="V68" s="47">
        <f t="shared" si="13"/>
        <v>0</v>
      </c>
      <c r="W68" s="47">
        <f t="shared" si="14"/>
        <v>63</v>
      </c>
      <c r="X68" s="47">
        <f t="shared" si="15"/>
        <v>14</v>
      </c>
      <c r="Y68" s="47">
        <f t="shared" si="16"/>
        <v>49</v>
      </c>
      <c r="Z68" s="48">
        <f t="shared" si="17"/>
        <v>49.00402</v>
      </c>
      <c r="AA68" s="49">
        <f t="shared" si="18"/>
        <v>1</v>
      </c>
      <c r="AB68" s="50">
        <f t="shared" si="19"/>
        <v>220</v>
      </c>
      <c r="AC68" s="85"/>
      <c r="AD68" s="37">
        <f t="shared" si="20"/>
        <v>1</v>
      </c>
      <c r="AE68" s="23">
        <f t="shared" si="21"/>
        <v>0</v>
      </c>
      <c r="AF68" s="24">
        <f t="shared" si="22"/>
        <v>0</v>
      </c>
      <c r="AG68" s="24">
        <f t="shared" si="23"/>
        <v>0</v>
      </c>
      <c r="AH68" s="24">
        <f t="shared" si="24"/>
        <v>0</v>
      </c>
      <c r="AI68" s="24">
        <f t="shared" si="25"/>
        <v>0</v>
      </c>
      <c r="AJ68" s="25">
        <f t="shared" si="26"/>
        <v>0</v>
      </c>
      <c r="AK68" s="23">
        <f t="shared" si="27"/>
        <v>0</v>
      </c>
      <c r="AL68" s="24">
        <f t="shared" si="28"/>
        <v>0</v>
      </c>
      <c r="AM68" s="24">
        <f t="shared" si="29"/>
        <v>0</v>
      </c>
      <c r="AN68" s="24">
        <f t="shared" si="30"/>
        <v>0</v>
      </c>
      <c r="AO68" s="24">
        <f t="shared" si="31"/>
        <v>0</v>
      </c>
      <c r="AP68" s="24">
        <f t="shared" si="32"/>
        <v>0</v>
      </c>
      <c r="AQ68" s="35">
        <f t="shared" si="33"/>
        <v>0</v>
      </c>
      <c r="AR68" s="40">
        <f t="shared" si="34"/>
        <v>14101210000011000</v>
      </c>
      <c r="AS68" s="37">
        <f t="shared" si="35"/>
        <v>4</v>
      </c>
      <c r="AT68" s="45">
        <f t="shared" si="36"/>
        <v>2</v>
      </c>
      <c r="AU68" s="45">
        <f t="shared" si="37"/>
        <v>6</v>
      </c>
      <c r="AV68" s="46">
        <f t="shared" si="38"/>
        <v>206</v>
      </c>
      <c r="AW68" s="37">
        <f t="shared" si="39"/>
        <v>2</v>
      </c>
    </row>
    <row r="69" spans="1:49" ht="12.75">
      <c r="A69" s="49">
        <f t="shared" si="3"/>
        <v>249</v>
      </c>
      <c r="B69" s="50" t="str">
        <f t="shared" si="4"/>
        <v>Dolce</v>
      </c>
      <c r="C69" s="50" t="str">
        <f t="shared" si="5"/>
        <v>Sonn</v>
      </c>
      <c r="D69" s="47">
        <f t="shared" si="6"/>
        <v>0</v>
      </c>
      <c r="E69" s="47">
        <f t="shared" si="7"/>
        <v>0</v>
      </c>
      <c r="F69" s="47">
        <f t="shared" si="7"/>
        <v>0</v>
      </c>
      <c r="G69" s="47">
        <f t="shared" si="8"/>
        <v>12</v>
      </c>
      <c r="H69" s="47">
        <f t="shared" si="8"/>
        <v>3</v>
      </c>
      <c r="I69" s="47">
        <f t="shared" si="8"/>
        <v>7</v>
      </c>
      <c r="J69" s="47">
        <f t="shared" si="9"/>
        <v>11</v>
      </c>
      <c r="K69" s="47">
        <f t="shared" si="9"/>
        <v>8</v>
      </c>
      <c r="L69" s="47">
        <f t="shared" si="9"/>
        <v>12</v>
      </c>
      <c r="M69" s="47">
        <f t="shared" si="10"/>
        <v>14</v>
      </c>
      <c r="N69" s="47">
        <f t="shared" si="10"/>
        <v>9</v>
      </c>
      <c r="O69" s="47">
        <f t="shared" si="10"/>
        <v>0</v>
      </c>
      <c r="P69" s="47">
        <f t="shared" si="11"/>
        <v>9</v>
      </c>
      <c r="Q69" s="47">
        <f t="shared" si="11"/>
        <v>7</v>
      </c>
      <c r="R69" s="47">
        <f t="shared" si="11"/>
        <v>0</v>
      </c>
      <c r="S69" s="47">
        <f t="shared" si="12"/>
        <v>8</v>
      </c>
      <c r="T69" s="47">
        <f t="shared" si="12"/>
        <v>6</v>
      </c>
      <c r="U69" s="47">
        <f t="shared" si="12"/>
        <v>0</v>
      </c>
      <c r="V69" s="47">
        <f t="shared" si="13"/>
        <v>0</v>
      </c>
      <c r="W69" s="47">
        <f t="shared" si="14"/>
        <v>106</v>
      </c>
      <c r="X69" s="47">
        <f t="shared" si="15"/>
        <v>14</v>
      </c>
      <c r="Y69" s="47">
        <f t="shared" si="16"/>
        <v>92</v>
      </c>
      <c r="Z69" s="48">
        <f t="shared" si="17"/>
        <v>92.01006000000001</v>
      </c>
      <c r="AA69" s="49">
        <f t="shared" si="18"/>
        <v>11</v>
      </c>
      <c r="AB69" s="50" t="str">
        <f t="shared" si="19"/>
        <v>Dolce</v>
      </c>
      <c r="AC69" s="85"/>
      <c r="AD69" s="37">
        <f t="shared" si="20"/>
        <v>12</v>
      </c>
      <c r="AE69" s="23">
        <f t="shared" si="21"/>
        <v>0</v>
      </c>
      <c r="AF69" s="24">
        <f t="shared" si="22"/>
        <v>0</v>
      </c>
      <c r="AG69" s="24">
        <f t="shared" si="23"/>
        <v>0</v>
      </c>
      <c r="AH69" s="24">
        <f t="shared" si="24"/>
        <v>0</v>
      </c>
      <c r="AI69" s="24">
        <f t="shared" si="25"/>
        <v>0</v>
      </c>
      <c r="AJ69" s="25">
        <f t="shared" si="26"/>
        <v>0</v>
      </c>
      <c r="AK69" s="23">
        <f t="shared" si="27"/>
        <v>0</v>
      </c>
      <c r="AL69" s="24">
        <f t="shared" si="28"/>
        <v>0</v>
      </c>
      <c r="AM69" s="24">
        <f t="shared" si="29"/>
        <v>0</v>
      </c>
      <c r="AN69" s="24">
        <f t="shared" si="30"/>
        <v>0</v>
      </c>
      <c r="AO69" s="24">
        <f t="shared" si="31"/>
        <v>0</v>
      </c>
      <c r="AP69" s="24">
        <f t="shared" si="32"/>
        <v>0</v>
      </c>
      <c r="AQ69" s="35">
        <f t="shared" si="33"/>
        <v>0</v>
      </c>
      <c r="AR69" s="40">
        <f t="shared" si="34"/>
        <v>100122201201000</v>
      </c>
      <c r="AS69" s="37">
        <f t="shared" si="35"/>
        <v>10</v>
      </c>
      <c r="AT69" s="45">
        <f t="shared" si="36"/>
        <v>6</v>
      </c>
      <c r="AU69" s="45">
        <f t="shared" si="37"/>
        <v>8</v>
      </c>
      <c r="AV69" s="46">
        <f t="shared" si="38"/>
        <v>608</v>
      </c>
      <c r="AW69" s="37">
        <f t="shared" si="39"/>
        <v>6</v>
      </c>
    </row>
    <row r="70" spans="1:49" ht="12.75">
      <c r="A70" s="49">
        <f t="shared" si="3"/>
        <v>265</v>
      </c>
      <c r="B70" s="50" t="str">
        <f t="shared" si="4"/>
        <v>Gostosa</v>
      </c>
      <c r="C70" s="50" t="str">
        <f t="shared" si="5"/>
        <v>Hayes/Kirchhoff</v>
      </c>
      <c r="D70" s="47">
        <f t="shared" si="6"/>
        <v>0</v>
      </c>
      <c r="E70" s="47">
        <f t="shared" si="7"/>
        <v>0</v>
      </c>
      <c r="F70" s="47">
        <f t="shared" si="7"/>
        <v>0</v>
      </c>
      <c r="G70" s="47">
        <f t="shared" si="8"/>
        <v>8</v>
      </c>
      <c r="H70" s="47">
        <f t="shared" si="8"/>
        <v>10</v>
      </c>
      <c r="I70" s="47">
        <f t="shared" si="8"/>
        <v>13</v>
      </c>
      <c r="J70" s="47">
        <f t="shared" si="9"/>
        <v>4</v>
      </c>
      <c r="K70" s="47">
        <f t="shared" si="9"/>
        <v>13</v>
      </c>
      <c r="L70" s="47">
        <f t="shared" si="9"/>
        <v>3</v>
      </c>
      <c r="M70" s="47">
        <f t="shared" si="10"/>
        <v>1</v>
      </c>
      <c r="N70" s="47">
        <f t="shared" si="10"/>
        <v>2</v>
      </c>
      <c r="O70" s="47">
        <f t="shared" si="10"/>
        <v>0</v>
      </c>
      <c r="P70" s="47" t="str">
        <f t="shared" si="11"/>
        <v>bye</v>
      </c>
      <c r="Q70" s="47">
        <f t="shared" si="11"/>
        <v>1</v>
      </c>
      <c r="R70" s="47">
        <f t="shared" si="11"/>
        <v>0</v>
      </c>
      <c r="S70" s="47">
        <f t="shared" si="12"/>
        <v>2</v>
      </c>
      <c r="T70" s="47">
        <f t="shared" si="12"/>
        <v>3</v>
      </c>
      <c r="U70" s="47">
        <f t="shared" si="12"/>
        <v>0</v>
      </c>
      <c r="V70" s="47">
        <f t="shared" si="13"/>
        <v>1</v>
      </c>
      <c r="W70" s="47">
        <f t="shared" si="14"/>
        <v>60</v>
      </c>
      <c r="X70" s="47">
        <f t="shared" si="15"/>
        <v>13</v>
      </c>
      <c r="Y70" s="47">
        <f t="shared" si="16"/>
        <v>47</v>
      </c>
      <c r="Z70" s="48">
        <f t="shared" si="17"/>
        <v>51.703030000000005</v>
      </c>
      <c r="AA70" s="49">
        <f t="shared" si="18"/>
        <v>3</v>
      </c>
      <c r="AB70" s="50" t="str">
        <f t="shared" si="19"/>
        <v>Gostosa</v>
      </c>
      <c r="AC70" s="85"/>
      <c r="AD70" s="37">
        <f t="shared" si="20"/>
        <v>10</v>
      </c>
      <c r="AE70" s="23">
        <f t="shared" si="21"/>
        <v>0</v>
      </c>
      <c r="AF70" s="24">
        <f t="shared" si="22"/>
        <v>0</v>
      </c>
      <c r="AG70" s="24">
        <f t="shared" si="23"/>
        <v>0</v>
      </c>
      <c r="AH70" s="24">
        <f t="shared" si="24"/>
        <v>0</v>
      </c>
      <c r="AI70" s="24">
        <f t="shared" si="25"/>
        <v>16</v>
      </c>
      <c r="AJ70" s="25">
        <f t="shared" si="26"/>
        <v>0</v>
      </c>
      <c r="AK70" s="23">
        <f t="shared" si="27"/>
        <v>0</v>
      </c>
      <c r="AL70" s="24">
        <f t="shared" si="28"/>
        <v>0</v>
      </c>
      <c r="AM70" s="24">
        <f t="shared" si="29"/>
        <v>0</v>
      </c>
      <c r="AN70" s="24">
        <f t="shared" si="30"/>
        <v>0</v>
      </c>
      <c r="AO70" s="24">
        <f t="shared" si="31"/>
        <v>1</v>
      </c>
      <c r="AP70" s="24">
        <f t="shared" si="32"/>
        <v>0</v>
      </c>
      <c r="AQ70" s="35">
        <f t="shared" si="33"/>
        <v>5</v>
      </c>
      <c r="AR70" s="40">
        <f t="shared" si="34"/>
        <v>22210001010020000</v>
      </c>
      <c r="AS70" s="37">
        <f t="shared" si="35"/>
        <v>3</v>
      </c>
      <c r="AT70" s="45">
        <f t="shared" si="36"/>
        <v>3</v>
      </c>
      <c r="AU70" s="45">
        <f t="shared" si="37"/>
        <v>2</v>
      </c>
      <c r="AV70" s="46">
        <f t="shared" si="38"/>
        <v>302</v>
      </c>
      <c r="AW70" s="37">
        <f t="shared" si="39"/>
        <v>3</v>
      </c>
    </row>
    <row r="71" spans="1:49" ht="12.75">
      <c r="A71" s="49">
        <f t="shared" si="3"/>
        <v>281</v>
      </c>
      <c r="B71" s="50" t="str">
        <f t="shared" si="4"/>
        <v>Eightball</v>
      </c>
      <c r="C71" s="50" t="str">
        <f t="shared" si="5"/>
        <v>Bunting</v>
      </c>
      <c r="D71" s="47">
        <f t="shared" si="6"/>
        <v>0</v>
      </c>
      <c r="E71" s="47">
        <f t="shared" si="7"/>
        <v>0</v>
      </c>
      <c r="F71" s="47">
        <f t="shared" si="7"/>
        <v>0</v>
      </c>
      <c r="G71" s="47">
        <f t="shared" si="8"/>
        <v>9</v>
      </c>
      <c r="H71" s="47">
        <f t="shared" si="8"/>
        <v>5</v>
      </c>
      <c r="I71" s="47">
        <f t="shared" si="8"/>
        <v>12</v>
      </c>
      <c r="J71" s="47">
        <f t="shared" si="9"/>
        <v>2</v>
      </c>
      <c r="K71" s="47">
        <f t="shared" si="9"/>
        <v>4</v>
      </c>
      <c r="L71" s="47">
        <f t="shared" si="9"/>
        <v>5</v>
      </c>
      <c r="M71" s="47">
        <f t="shared" si="10"/>
        <v>13</v>
      </c>
      <c r="N71" s="47">
        <f t="shared" si="10"/>
        <v>14</v>
      </c>
      <c r="O71" s="47">
        <f t="shared" si="10"/>
        <v>0</v>
      </c>
      <c r="P71" s="47">
        <f t="shared" si="11"/>
        <v>12</v>
      </c>
      <c r="Q71" s="47">
        <f t="shared" si="11"/>
        <v>6</v>
      </c>
      <c r="R71" s="47">
        <f t="shared" si="11"/>
        <v>0</v>
      </c>
      <c r="S71" s="47">
        <f t="shared" si="12"/>
        <v>14</v>
      </c>
      <c r="T71" s="47">
        <f t="shared" si="12"/>
        <v>10</v>
      </c>
      <c r="U71" s="47">
        <f t="shared" si="12"/>
        <v>0</v>
      </c>
      <c r="V71" s="47">
        <f t="shared" si="13"/>
        <v>0</v>
      </c>
      <c r="W71" s="47">
        <f t="shared" si="14"/>
        <v>106</v>
      </c>
      <c r="X71" s="47">
        <f t="shared" si="15"/>
        <v>14</v>
      </c>
      <c r="Y71" s="47">
        <f t="shared" si="16"/>
        <v>92</v>
      </c>
      <c r="Z71" s="48">
        <f t="shared" si="17"/>
        <v>92.0091</v>
      </c>
      <c r="AA71" s="49">
        <f t="shared" si="18"/>
        <v>10</v>
      </c>
      <c r="AB71" s="50" t="str">
        <f t="shared" si="19"/>
        <v>Eightball</v>
      </c>
      <c r="AC71" s="85"/>
      <c r="AD71" s="37">
        <f t="shared" si="20"/>
        <v>13</v>
      </c>
      <c r="AE71" s="23">
        <f t="shared" si="21"/>
        <v>0</v>
      </c>
      <c r="AF71" s="24">
        <f t="shared" si="22"/>
        <v>0</v>
      </c>
      <c r="AG71" s="24">
        <f t="shared" si="23"/>
        <v>0</v>
      </c>
      <c r="AH71" s="24">
        <f t="shared" si="24"/>
        <v>0</v>
      </c>
      <c r="AI71" s="24">
        <f t="shared" si="25"/>
        <v>0</v>
      </c>
      <c r="AJ71" s="25">
        <f t="shared" si="26"/>
        <v>0</v>
      </c>
      <c r="AK71" s="23">
        <f t="shared" si="27"/>
        <v>0</v>
      </c>
      <c r="AL71" s="24">
        <f t="shared" si="28"/>
        <v>0</v>
      </c>
      <c r="AM71" s="24">
        <f t="shared" si="29"/>
        <v>0</v>
      </c>
      <c r="AN71" s="24">
        <f t="shared" si="30"/>
        <v>0</v>
      </c>
      <c r="AO71" s="24">
        <f t="shared" si="31"/>
        <v>0</v>
      </c>
      <c r="AP71" s="24">
        <f t="shared" si="32"/>
        <v>0</v>
      </c>
      <c r="AQ71" s="35">
        <f t="shared" si="33"/>
        <v>0</v>
      </c>
      <c r="AR71" s="40">
        <f t="shared" si="34"/>
        <v>1012100110212000</v>
      </c>
      <c r="AS71" s="37">
        <f t="shared" si="35"/>
        <v>9</v>
      </c>
      <c r="AT71" s="45">
        <f t="shared" si="36"/>
        <v>10</v>
      </c>
      <c r="AU71" s="45">
        <f t="shared" si="37"/>
        <v>14</v>
      </c>
      <c r="AV71" s="46">
        <f t="shared" si="38"/>
        <v>1014</v>
      </c>
      <c r="AW71" s="37">
        <f t="shared" si="39"/>
        <v>10</v>
      </c>
    </row>
    <row r="72" spans="1:49" ht="12.75">
      <c r="A72" s="49">
        <f t="shared" si="3"/>
        <v>484</v>
      </c>
      <c r="B72" s="50" t="str">
        <f t="shared" si="4"/>
        <v>Jolly Mon</v>
      </c>
      <c r="C72" s="50" t="str">
        <f t="shared" si="5"/>
        <v>LaVin/Rochlis</v>
      </c>
      <c r="D72" s="47">
        <f t="shared" si="6"/>
        <v>0</v>
      </c>
      <c r="E72" s="47">
        <f t="shared" si="7"/>
        <v>0</v>
      </c>
      <c r="F72" s="47">
        <f t="shared" si="7"/>
        <v>0</v>
      </c>
      <c r="G72" s="47">
        <f t="shared" si="8"/>
        <v>13</v>
      </c>
      <c r="H72" s="47">
        <f t="shared" si="8"/>
        <v>13</v>
      </c>
      <c r="I72" s="47">
        <f t="shared" si="8"/>
        <v>10</v>
      </c>
      <c r="J72" s="47">
        <f t="shared" si="9"/>
        <v>14</v>
      </c>
      <c r="K72" s="47">
        <f t="shared" si="9"/>
        <v>6</v>
      </c>
      <c r="L72" s="47">
        <f t="shared" si="9"/>
        <v>7</v>
      </c>
      <c r="M72" s="47">
        <f t="shared" si="10"/>
        <v>15</v>
      </c>
      <c r="N72" s="47">
        <f t="shared" si="10"/>
        <v>11</v>
      </c>
      <c r="O72" s="47">
        <f t="shared" si="10"/>
        <v>0</v>
      </c>
      <c r="P72" s="47">
        <f t="shared" si="11"/>
        <v>10</v>
      </c>
      <c r="Q72" s="47">
        <f t="shared" si="11"/>
        <v>11</v>
      </c>
      <c r="R72" s="47">
        <f t="shared" si="11"/>
        <v>0</v>
      </c>
      <c r="S72" s="47">
        <f t="shared" si="12"/>
        <v>10</v>
      </c>
      <c r="T72" s="47">
        <f t="shared" si="12"/>
        <v>4</v>
      </c>
      <c r="U72" s="47">
        <f t="shared" si="12"/>
        <v>0</v>
      </c>
      <c r="V72" s="47">
        <f t="shared" si="13"/>
        <v>0</v>
      </c>
      <c r="W72" s="47">
        <f t="shared" si="14"/>
        <v>124</v>
      </c>
      <c r="X72" s="47">
        <f t="shared" si="15"/>
        <v>15</v>
      </c>
      <c r="Y72" s="47">
        <f t="shared" si="16"/>
        <v>109</v>
      </c>
      <c r="Z72" s="48">
        <f t="shared" si="17"/>
        <v>109.01304</v>
      </c>
      <c r="AA72" s="49">
        <f t="shared" si="18"/>
        <v>12</v>
      </c>
      <c r="AB72" s="50" t="str">
        <f t="shared" si="19"/>
        <v>Jolly Mon</v>
      </c>
      <c r="AC72" s="85"/>
      <c r="AD72" s="37">
        <f t="shared" si="20"/>
        <v>17</v>
      </c>
      <c r="AE72" s="23">
        <f t="shared" si="21"/>
        <v>0</v>
      </c>
      <c r="AF72" s="24">
        <f t="shared" si="22"/>
        <v>0</v>
      </c>
      <c r="AG72" s="24">
        <f t="shared" si="23"/>
        <v>0</v>
      </c>
      <c r="AH72" s="24">
        <f t="shared" si="24"/>
        <v>0</v>
      </c>
      <c r="AI72" s="24">
        <f t="shared" si="25"/>
        <v>0</v>
      </c>
      <c r="AJ72" s="25">
        <f t="shared" si="26"/>
        <v>0</v>
      </c>
      <c r="AK72" s="23">
        <f t="shared" si="27"/>
        <v>0</v>
      </c>
      <c r="AL72" s="24">
        <f t="shared" si="28"/>
        <v>0</v>
      </c>
      <c r="AM72" s="24">
        <f t="shared" si="29"/>
        <v>0</v>
      </c>
      <c r="AN72" s="24">
        <f t="shared" si="30"/>
        <v>0</v>
      </c>
      <c r="AO72" s="24">
        <f t="shared" si="31"/>
        <v>0</v>
      </c>
      <c r="AP72" s="24">
        <f t="shared" si="32"/>
        <v>0</v>
      </c>
      <c r="AQ72" s="35">
        <f t="shared" si="33"/>
        <v>0</v>
      </c>
      <c r="AR72" s="40">
        <f t="shared" si="34"/>
        <v>10110032021100</v>
      </c>
      <c r="AS72" s="37">
        <f t="shared" si="35"/>
        <v>13</v>
      </c>
      <c r="AT72" s="45">
        <f t="shared" si="36"/>
        <v>4</v>
      </c>
      <c r="AU72" s="45">
        <f t="shared" si="37"/>
        <v>10</v>
      </c>
      <c r="AV72" s="46">
        <f t="shared" si="38"/>
        <v>410</v>
      </c>
      <c r="AW72" s="37">
        <f t="shared" si="39"/>
        <v>4</v>
      </c>
    </row>
    <row r="73" spans="1:49" ht="12.75">
      <c r="A73" s="49">
        <f t="shared" si="3"/>
        <v>485</v>
      </c>
      <c r="B73" s="50" t="str">
        <f t="shared" si="4"/>
        <v>Argo III</v>
      </c>
      <c r="C73" s="50" t="str">
        <f t="shared" si="5"/>
        <v>Nickerson</v>
      </c>
      <c r="D73" s="47">
        <f t="shared" si="6"/>
        <v>0</v>
      </c>
      <c r="E73" s="47">
        <f t="shared" si="7"/>
        <v>0</v>
      </c>
      <c r="F73" s="47">
        <f t="shared" si="7"/>
        <v>0</v>
      </c>
      <c r="G73" s="47">
        <f t="shared" si="8"/>
        <v>1</v>
      </c>
      <c r="H73" s="47">
        <f t="shared" si="8"/>
        <v>6</v>
      </c>
      <c r="I73" s="47">
        <f t="shared" si="8"/>
        <v>8</v>
      </c>
      <c r="J73" s="47">
        <f t="shared" si="9"/>
        <v>5</v>
      </c>
      <c r="K73" s="47">
        <f t="shared" si="9"/>
        <v>5</v>
      </c>
      <c r="L73" s="47">
        <f t="shared" si="9"/>
        <v>9</v>
      </c>
      <c r="M73" s="47">
        <f t="shared" si="10"/>
        <v>9</v>
      </c>
      <c r="N73" s="47">
        <f t="shared" si="10"/>
        <v>1</v>
      </c>
      <c r="O73" s="47">
        <f t="shared" si="10"/>
        <v>0</v>
      </c>
      <c r="P73" s="47">
        <f t="shared" si="11"/>
        <v>6</v>
      </c>
      <c r="Q73" s="47">
        <f t="shared" si="11"/>
        <v>15</v>
      </c>
      <c r="R73" s="47">
        <f t="shared" si="11"/>
        <v>0</v>
      </c>
      <c r="S73" s="47">
        <f t="shared" si="12"/>
        <v>1</v>
      </c>
      <c r="T73" s="47">
        <f t="shared" si="12"/>
        <v>5</v>
      </c>
      <c r="U73" s="47">
        <f t="shared" si="12"/>
        <v>0</v>
      </c>
      <c r="V73" s="47">
        <f t="shared" si="13"/>
        <v>0</v>
      </c>
      <c r="W73" s="47">
        <f t="shared" si="14"/>
        <v>71</v>
      </c>
      <c r="X73" s="47">
        <f t="shared" si="15"/>
        <v>15</v>
      </c>
      <c r="Y73" s="47">
        <f t="shared" si="16"/>
        <v>56</v>
      </c>
      <c r="Z73" s="48">
        <f t="shared" si="17"/>
        <v>56.002050000000004</v>
      </c>
      <c r="AA73" s="49">
        <f t="shared" si="18"/>
        <v>4</v>
      </c>
      <c r="AB73" s="50" t="str">
        <f t="shared" si="19"/>
        <v>Argo III</v>
      </c>
      <c r="AC73" s="85"/>
      <c r="AD73" s="37">
        <f t="shared" si="20"/>
        <v>16</v>
      </c>
      <c r="AE73" s="23">
        <f t="shared" si="21"/>
        <v>0</v>
      </c>
      <c r="AF73" s="24">
        <f t="shared" si="22"/>
        <v>0</v>
      </c>
      <c r="AG73" s="24">
        <f t="shared" si="23"/>
        <v>0</v>
      </c>
      <c r="AH73" s="24">
        <f t="shared" si="24"/>
        <v>0</v>
      </c>
      <c r="AI73" s="24">
        <f t="shared" si="25"/>
        <v>0</v>
      </c>
      <c r="AJ73" s="25">
        <f t="shared" si="26"/>
        <v>0</v>
      </c>
      <c r="AK73" s="23">
        <f t="shared" si="27"/>
        <v>0</v>
      </c>
      <c r="AL73" s="24">
        <f t="shared" si="28"/>
        <v>0</v>
      </c>
      <c r="AM73" s="24">
        <f t="shared" si="29"/>
        <v>0</v>
      </c>
      <c r="AN73" s="24">
        <f t="shared" si="30"/>
        <v>0</v>
      </c>
      <c r="AO73" s="24">
        <f t="shared" si="31"/>
        <v>0</v>
      </c>
      <c r="AP73" s="24">
        <f t="shared" si="32"/>
        <v>0</v>
      </c>
      <c r="AQ73" s="35">
        <f t="shared" si="33"/>
        <v>0</v>
      </c>
      <c r="AR73" s="40">
        <f t="shared" si="34"/>
        <v>30003201200000100</v>
      </c>
      <c r="AS73" s="37">
        <f t="shared" si="35"/>
        <v>2</v>
      </c>
      <c r="AT73" s="45">
        <f t="shared" si="36"/>
        <v>5</v>
      </c>
      <c r="AU73" s="45">
        <f t="shared" si="37"/>
        <v>1</v>
      </c>
      <c r="AV73" s="46">
        <f t="shared" si="38"/>
        <v>501</v>
      </c>
      <c r="AW73" s="37">
        <f t="shared" si="39"/>
        <v>5</v>
      </c>
    </row>
    <row r="74" spans="1:49" ht="12.75">
      <c r="A74" s="49">
        <f t="shared" si="3"/>
        <v>588</v>
      </c>
      <c r="B74" s="50" t="str">
        <f t="shared" si="4"/>
        <v>Gallant Fox</v>
      </c>
      <c r="C74" s="50" t="str">
        <f t="shared" si="5"/>
        <v>Dempsey</v>
      </c>
      <c r="D74" s="47">
        <f t="shared" si="6"/>
        <v>0</v>
      </c>
      <c r="E74" s="47">
        <f t="shared" si="7"/>
        <v>0</v>
      </c>
      <c r="F74" s="47">
        <f t="shared" si="7"/>
        <v>0</v>
      </c>
      <c r="G74" s="47">
        <f t="shared" si="8"/>
        <v>2</v>
      </c>
      <c r="H74" s="47">
        <f t="shared" si="8"/>
        <v>2</v>
      </c>
      <c r="I74" s="47">
        <f t="shared" si="8"/>
        <v>9</v>
      </c>
      <c r="J74" s="47">
        <f t="shared" si="9"/>
        <v>8</v>
      </c>
      <c r="K74" s="47">
        <f t="shared" si="9"/>
        <v>7</v>
      </c>
      <c r="L74" s="47">
        <f t="shared" si="9"/>
        <v>8</v>
      </c>
      <c r="M74" s="47">
        <f t="shared" si="10"/>
        <v>10</v>
      </c>
      <c r="N74" s="47">
        <f t="shared" si="10"/>
        <v>7</v>
      </c>
      <c r="O74" s="47">
        <f t="shared" si="10"/>
        <v>0</v>
      </c>
      <c r="P74" s="47">
        <f t="shared" si="11"/>
        <v>15</v>
      </c>
      <c r="Q74" s="47">
        <f t="shared" si="11"/>
        <v>9</v>
      </c>
      <c r="R74" s="47">
        <f t="shared" si="11"/>
        <v>0</v>
      </c>
      <c r="S74" s="47">
        <f t="shared" si="12"/>
        <v>7</v>
      </c>
      <c r="T74" s="47">
        <f t="shared" si="12"/>
        <v>9</v>
      </c>
      <c r="U74" s="47">
        <f t="shared" si="12"/>
        <v>0</v>
      </c>
      <c r="V74" s="47">
        <f t="shared" si="13"/>
        <v>0</v>
      </c>
      <c r="W74" s="47">
        <f t="shared" si="14"/>
        <v>93</v>
      </c>
      <c r="X74" s="47">
        <f t="shared" si="15"/>
        <v>15</v>
      </c>
      <c r="Y74" s="47">
        <f t="shared" si="16"/>
        <v>78</v>
      </c>
      <c r="Z74" s="48">
        <f t="shared" si="17"/>
        <v>78.00809</v>
      </c>
      <c r="AA74" s="49">
        <f t="shared" si="18"/>
        <v>8</v>
      </c>
      <c r="AB74" s="50" t="str">
        <f t="shared" si="19"/>
        <v>Gallant Fox</v>
      </c>
      <c r="AC74" s="85"/>
      <c r="AD74" s="37">
        <f t="shared" si="20"/>
        <v>4</v>
      </c>
      <c r="AE74" s="23">
        <f t="shared" si="21"/>
        <v>0</v>
      </c>
      <c r="AF74" s="24">
        <f t="shared" si="22"/>
        <v>0</v>
      </c>
      <c r="AG74" s="24">
        <f t="shared" si="23"/>
        <v>0</v>
      </c>
      <c r="AH74" s="24">
        <f t="shared" si="24"/>
        <v>0</v>
      </c>
      <c r="AI74" s="24">
        <f t="shared" si="25"/>
        <v>0</v>
      </c>
      <c r="AJ74" s="25">
        <f t="shared" si="26"/>
        <v>0</v>
      </c>
      <c r="AK74" s="23">
        <f t="shared" si="27"/>
        <v>0</v>
      </c>
      <c r="AL74" s="24">
        <f t="shared" si="28"/>
        <v>0</v>
      </c>
      <c r="AM74" s="24">
        <f t="shared" si="29"/>
        <v>0</v>
      </c>
      <c r="AN74" s="24">
        <f t="shared" si="30"/>
        <v>0</v>
      </c>
      <c r="AO74" s="24">
        <f t="shared" si="31"/>
        <v>0</v>
      </c>
      <c r="AP74" s="24">
        <f t="shared" si="32"/>
        <v>0</v>
      </c>
      <c r="AQ74" s="35">
        <f t="shared" si="33"/>
        <v>0</v>
      </c>
      <c r="AR74" s="40">
        <f t="shared" si="34"/>
        <v>2000032310000100</v>
      </c>
      <c r="AS74" s="37">
        <f t="shared" si="35"/>
        <v>8</v>
      </c>
      <c r="AT74" s="45">
        <f t="shared" si="36"/>
        <v>9</v>
      </c>
      <c r="AU74" s="45">
        <f t="shared" si="37"/>
        <v>7</v>
      </c>
      <c r="AV74" s="46">
        <f t="shared" si="38"/>
        <v>907</v>
      </c>
      <c r="AW74" s="37">
        <f t="shared" si="39"/>
        <v>9</v>
      </c>
    </row>
    <row r="75" spans="1:49" ht="12.75">
      <c r="A75" s="49">
        <f t="shared" si="3"/>
        <v>676</v>
      </c>
      <c r="B75" s="50" t="str">
        <f t="shared" si="4"/>
        <v>Paradox</v>
      </c>
      <c r="C75" s="50" t="str">
        <f t="shared" si="5"/>
        <v>Stowe</v>
      </c>
      <c r="D75" s="47">
        <f t="shared" si="6"/>
        <v>0</v>
      </c>
      <c r="E75" s="47">
        <f t="shared" si="7"/>
        <v>0</v>
      </c>
      <c r="F75" s="47">
        <f t="shared" si="7"/>
        <v>0</v>
      </c>
      <c r="G75" s="47" t="str">
        <f t="shared" si="8"/>
        <v>bye</v>
      </c>
      <c r="H75" s="47" t="str">
        <f t="shared" si="8"/>
        <v>bye</v>
      </c>
      <c r="I75" s="47" t="str">
        <f t="shared" si="8"/>
        <v>bye</v>
      </c>
      <c r="J75" s="47">
        <f t="shared" si="9"/>
        <v>12</v>
      </c>
      <c r="K75" s="47">
        <f t="shared" si="9"/>
        <v>16</v>
      </c>
      <c r="L75" s="47">
        <f t="shared" si="9"/>
        <v>15</v>
      </c>
      <c r="M75" s="47">
        <f t="shared" si="10"/>
        <v>12</v>
      </c>
      <c r="N75" s="47">
        <f t="shared" si="10"/>
        <v>5</v>
      </c>
      <c r="O75" s="47">
        <f t="shared" si="10"/>
        <v>0</v>
      </c>
      <c r="P75" s="47">
        <f t="shared" si="11"/>
        <v>14</v>
      </c>
      <c r="Q75" s="47">
        <f t="shared" si="11"/>
        <v>14</v>
      </c>
      <c r="R75" s="47">
        <f t="shared" si="11"/>
        <v>0</v>
      </c>
      <c r="S75" s="47">
        <f t="shared" si="12"/>
        <v>9</v>
      </c>
      <c r="T75" s="47">
        <f t="shared" si="12"/>
        <v>13</v>
      </c>
      <c r="U75" s="47">
        <f t="shared" si="12"/>
        <v>0</v>
      </c>
      <c r="V75" s="47">
        <f t="shared" si="13"/>
        <v>3</v>
      </c>
      <c r="W75" s="47">
        <f t="shared" si="14"/>
        <v>110</v>
      </c>
      <c r="X75" s="47">
        <f t="shared" si="15"/>
        <v>16</v>
      </c>
      <c r="Y75" s="47">
        <f t="shared" si="16"/>
        <v>94</v>
      </c>
      <c r="Z75" s="48">
        <f t="shared" si="17"/>
        <v>129.26413000000002</v>
      </c>
      <c r="AA75" s="49">
        <f t="shared" si="18"/>
        <v>14</v>
      </c>
      <c r="AB75" s="50" t="str">
        <f t="shared" si="19"/>
        <v>Paradox</v>
      </c>
      <c r="AC75" s="85"/>
      <c r="AD75" s="37">
        <f t="shared" si="20"/>
        <v>5</v>
      </c>
      <c r="AE75" s="23">
        <f t="shared" si="21"/>
        <v>0</v>
      </c>
      <c r="AF75" s="24">
        <f t="shared" si="22"/>
        <v>48</v>
      </c>
      <c r="AG75" s="24">
        <f t="shared" si="23"/>
        <v>16</v>
      </c>
      <c r="AH75" s="24">
        <f t="shared" si="24"/>
        <v>0</v>
      </c>
      <c r="AI75" s="24">
        <f t="shared" si="25"/>
        <v>0</v>
      </c>
      <c r="AJ75" s="25">
        <f t="shared" si="26"/>
        <v>0</v>
      </c>
      <c r="AK75" s="23">
        <f t="shared" si="27"/>
        <v>0</v>
      </c>
      <c r="AL75" s="24">
        <f t="shared" si="28"/>
        <v>3</v>
      </c>
      <c r="AM75" s="24">
        <f t="shared" si="29"/>
        <v>1</v>
      </c>
      <c r="AN75" s="24">
        <f t="shared" si="30"/>
        <v>0</v>
      </c>
      <c r="AO75" s="24">
        <f t="shared" si="31"/>
        <v>0</v>
      </c>
      <c r="AP75" s="24">
        <f t="shared" si="32"/>
        <v>0</v>
      </c>
      <c r="AQ75" s="35">
        <f t="shared" si="33"/>
        <v>2</v>
      </c>
      <c r="AR75" s="40">
        <f t="shared" si="34"/>
        <v>1000100212110</v>
      </c>
      <c r="AS75" s="37">
        <f t="shared" si="35"/>
        <v>14</v>
      </c>
      <c r="AT75" s="45">
        <f t="shared" si="36"/>
        <v>13</v>
      </c>
      <c r="AU75" s="45">
        <f t="shared" si="37"/>
        <v>9</v>
      </c>
      <c r="AV75" s="46">
        <f t="shared" si="38"/>
        <v>1309</v>
      </c>
      <c r="AW75" s="37">
        <f t="shared" si="39"/>
        <v>13</v>
      </c>
    </row>
    <row r="76" spans="1:49" ht="12.75">
      <c r="A76" s="49">
        <f t="shared" si="3"/>
        <v>679</v>
      </c>
      <c r="B76" s="50" t="str">
        <f t="shared" si="4"/>
        <v>Misty-two-six</v>
      </c>
      <c r="C76" s="50" t="str">
        <f t="shared" si="5"/>
        <v>Sibson</v>
      </c>
      <c r="D76" s="47">
        <f t="shared" si="6"/>
        <v>0</v>
      </c>
      <c r="E76" s="47">
        <f t="shared" si="7"/>
        <v>0</v>
      </c>
      <c r="F76" s="47">
        <f t="shared" si="7"/>
        <v>0</v>
      </c>
      <c r="G76" s="47">
        <f t="shared" si="8"/>
        <v>11</v>
      </c>
      <c r="H76" s="47">
        <f t="shared" si="8"/>
        <v>9</v>
      </c>
      <c r="I76" s="47">
        <f t="shared" si="8"/>
        <v>15</v>
      </c>
      <c r="J76" s="47">
        <f t="shared" si="9"/>
        <v>10</v>
      </c>
      <c r="K76" s="47">
        <f t="shared" si="9"/>
        <v>12</v>
      </c>
      <c r="L76" s="47">
        <f t="shared" si="9"/>
        <v>13</v>
      </c>
      <c r="M76" s="47">
        <f t="shared" si="10"/>
        <v>8</v>
      </c>
      <c r="N76" s="47">
        <f t="shared" si="10"/>
        <v>15</v>
      </c>
      <c r="O76" s="47">
        <f t="shared" si="10"/>
        <v>0</v>
      </c>
      <c r="P76" s="47">
        <f t="shared" si="11"/>
        <v>7</v>
      </c>
      <c r="Q76" s="47">
        <f t="shared" si="11"/>
        <v>3</v>
      </c>
      <c r="R76" s="47">
        <f t="shared" si="11"/>
        <v>0</v>
      </c>
      <c r="S76" s="47">
        <f t="shared" si="12"/>
        <v>16</v>
      </c>
      <c r="T76" s="47">
        <f t="shared" si="12"/>
        <v>16</v>
      </c>
      <c r="U76" s="47">
        <f t="shared" si="12"/>
        <v>0</v>
      </c>
      <c r="V76" s="47">
        <f t="shared" si="13"/>
        <v>0</v>
      </c>
      <c r="W76" s="47">
        <f t="shared" si="14"/>
        <v>135</v>
      </c>
      <c r="X76" s="47">
        <f t="shared" si="15"/>
        <v>16</v>
      </c>
      <c r="Y76" s="47">
        <f t="shared" si="16"/>
        <v>119</v>
      </c>
      <c r="Z76" s="48">
        <f t="shared" si="17"/>
        <v>119.01115999999999</v>
      </c>
      <c r="AA76" s="49">
        <f t="shared" si="18"/>
        <v>13</v>
      </c>
      <c r="AB76" s="50" t="str">
        <f t="shared" si="19"/>
        <v>Misty-two-six</v>
      </c>
      <c r="AC76" s="85"/>
      <c r="AD76" s="37">
        <f t="shared" si="20"/>
        <v>8</v>
      </c>
      <c r="AE76" s="23">
        <f t="shared" si="21"/>
        <v>0</v>
      </c>
      <c r="AF76" s="24">
        <f t="shared" si="22"/>
        <v>0</v>
      </c>
      <c r="AG76" s="24">
        <f t="shared" si="23"/>
        <v>0</v>
      </c>
      <c r="AH76" s="24">
        <f t="shared" si="24"/>
        <v>0</v>
      </c>
      <c r="AI76" s="24">
        <f t="shared" si="25"/>
        <v>0</v>
      </c>
      <c r="AJ76" s="25">
        <f t="shared" si="26"/>
        <v>0</v>
      </c>
      <c r="AK76" s="23">
        <f t="shared" si="27"/>
        <v>0</v>
      </c>
      <c r="AL76" s="24">
        <f t="shared" si="28"/>
        <v>0</v>
      </c>
      <c r="AM76" s="24">
        <f t="shared" si="29"/>
        <v>0</v>
      </c>
      <c r="AN76" s="24">
        <f t="shared" si="30"/>
        <v>0</v>
      </c>
      <c r="AO76" s="24">
        <f t="shared" si="31"/>
        <v>0</v>
      </c>
      <c r="AP76" s="24">
        <f t="shared" si="32"/>
        <v>0</v>
      </c>
      <c r="AQ76" s="35">
        <f t="shared" si="33"/>
        <v>0</v>
      </c>
      <c r="AR76" s="40">
        <f t="shared" si="34"/>
        <v>100011111110220</v>
      </c>
      <c r="AS76" s="37">
        <f t="shared" si="35"/>
        <v>11</v>
      </c>
      <c r="AT76" s="45">
        <f t="shared" si="36"/>
        <v>16</v>
      </c>
      <c r="AU76" s="45">
        <f t="shared" si="37"/>
        <v>16</v>
      </c>
      <c r="AV76" s="46">
        <f t="shared" si="38"/>
        <v>1616</v>
      </c>
      <c r="AW76" s="37">
        <f t="shared" si="39"/>
        <v>16</v>
      </c>
    </row>
    <row r="77" spans="1:49" ht="12.75">
      <c r="A77" s="49">
        <f t="shared" si="3"/>
      </c>
      <c r="B77" s="50">
        <f t="shared" si="4"/>
      </c>
      <c r="C77" s="50">
        <f t="shared" si="5"/>
      </c>
      <c r="D77" s="47">
        <f t="shared" si="6"/>
        <v>0</v>
      </c>
      <c r="E77" s="47">
        <f t="shared" si="7"/>
        <v>0</v>
      </c>
      <c r="F77" s="47">
        <f t="shared" si="7"/>
        <v>0</v>
      </c>
      <c r="G77" s="47">
        <f t="shared" si="8"/>
        <v>0</v>
      </c>
      <c r="H77" s="47">
        <f t="shared" si="8"/>
        <v>0</v>
      </c>
      <c r="I77" s="47">
        <f t="shared" si="8"/>
        <v>0</v>
      </c>
      <c r="J77" s="47">
        <f t="shared" si="9"/>
        <v>0</v>
      </c>
      <c r="K77" s="47">
        <f t="shared" si="9"/>
        <v>0</v>
      </c>
      <c r="L77" s="47">
        <f t="shared" si="9"/>
        <v>0</v>
      </c>
      <c r="M77" s="47">
        <f t="shared" si="10"/>
        <v>0</v>
      </c>
      <c r="N77" s="47">
        <f t="shared" si="10"/>
        <v>0</v>
      </c>
      <c r="O77" s="47">
        <f t="shared" si="10"/>
        <v>0</v>
      </c>
      <c r="P77" s="47">
        <f t="shared" si="11"/>
        <v>0</v>
      </c>
      <c r="Q77" s="47">
        <f t="shared" si="11"/>
        <v>0</v>
      </c>
      <c r="R77" s="47">
        <f t="shared" si="11"/>
        <v>0</v>
      </c>
      <c r="S77" s="47">
        <f t="shared" si="12"/>
        <v>0</v>
      </c>
      <c r="T77" s="47">
        <f t="shared" si="12"/>
        <v>0</v>
      </c>
      <c r="U77" s="47">
        <f t="shared" si="12"/>
        <v>0</v>
      </c>
      <c r="V77" s="47">
        <f>COUNTIF(D77:U77,"bye")</f>
        <v>0</v>
      </c>
      <c r="W77" s="47">
        <f t="shared" si="14"/>
      </c>
      <c r="X77" s="47">
        <f t="shared" si="15"/>
        <v>0</v>
      </c>
      <c r="Y77" s="47">
        <f t="shared" si="16"/>
        <v>0</v>
      </c>
      <c r="Z77" s="48">
        <f t="shared" si="17"/>
        <v>0</v>
      </c>
      <c r="AA77" s="49">
        <f t="shared" si="18"/>
      </c>
      <c r="AB77" s="50">
        <f t="shared" si="19"/>
      </c>
      <c r="AC77" s="85"/>
      <c r="AD77" s="37">
        <f t="shared" si="20"/>
        <v>0</v>
      </c>
      <c r="AE77" s="23">
        <f t="shared" si="21"/>
        <v>0</v>
      </c>
      <c r="AF77" s="24">
        <f t="shared" si="22"/>
        <v>0</v>
      </c>
      <c r="AG77" s="24">
        <f t="shared" si="23"/>
        <v>0</v>
      </c>
      <c r="AH77" s="24">
        <f t="shared" si="24"/>
        <v>0</v>
      </c>
      <c r="AI77" s="24">
        <f t="shared" si="25"/>
        <v>0</v>
      </c>
      <c r="AJ77" s="25">
        <f t="shared" si="26"/>
        <v>0</v>
      </c>
      <c r="AK77" s="23">
        <f>COUNTIF(D47:F47,"dnc")</f>
        <v>0</v>
      </c>
      <c r="AL77" s="24">
        <f t="shared" si="28"/>
        <v>0</v>
      </c>
      <c r="AM77" s="24">
        <f t="shared" si="29"/>
        <v>0</v>
      </c>
      <c r="AN77" s="24">
        <f t="shared" si="30"/>
        <v>0</v>
      </c>
      <c r="AO77" s="24">
        <f t="shared" si="31"/>
        <v>0</v>
      </c>
      <c r="AP77" s="24">
        <f t="shared" si="32"/>
        <v>0</v>
      </c>
      <c r="AQ77" s="35">
        <f t="shared" si="33"/>
        <v>0</v>
      </c>
      <c r="AR77" s="40">
        <f t="shared" si="34"/>
        <v>0</v>
      </c>
      <c r="AS77" s="37">
        <f t="shared" si="35"/>
        <v>0</v>
      </c>
      <c r="AT77" s="36">
        <f t="shared" si="36"/>
        <v>0</v>
      </c>
      <c r="AU77" s="36">
        <f t="shared" si="37"/>
        <v>0</v>
      </c>
      <c r="AV77" s="37">
        <f t="shared" si="38"/>
        <v>0</v>
      </c>
      <c r="AW77" s="37">
        <f t="shared" si="39"/>
        <v>0</v>
      </c>
    </row>
    <row r="78" spans="1:49" ht="12.75">
      <c r="A78" s="49">
        <f t="shared" si="3"/>
      </c>
      <c r="B78" s="50"/>
      <c r="C78" s="50"/>
      <c r="D78" s="47">
        <f t="shared" si="6"/>
        <v>0</v>
      </c>
      <c r="E78" s="47">
        <f t="shared" si="6"/>
        <v>0</v>
      </c>
      <c r="F78" s="47">
        <f t="shared" si="6"/>
        <v>0</v>
      </c>
      <c r="G78" s="47">
        <f t="shared" si="8"/>
        <v>0</v>
      </c>
      <c r="H78" s="47">
        <f t="shared" si="8"/>
        <v>0</v>
      </c>
      <c r="I78" s="47">
        <f t="shared" si="8"/>
        <v>0</v>
      </c>
      <c r="J78" s="47">
        <f t="shared" si="9"/>
        <v>0</v>
      </c>
      <c r="K78" s="47">
        <f t="shared" si="9"/>
        <v>0</v>
      </c>
      <c r="L78" s="47">
        <f t="shared" si="9"/>
        <v>0</v>
      </c>
      <c r="M78" s="47">
        <f t="shared" si="10"/>
        <v>0</v>
      </c>
      <c r="N78" s="47">
        <f t="shared" si="10"/>
        <v>0</v>
      </c>
      <c r="O78" s="47">
        <f t="shared" si="10"/>
        <v>0</v>
      </c>
      <c r="P78" s="47">
        <f t="shared" si="11"/>
        <v>0</v>
      </c>
      <c r="Q78" s="47">
        <f t="shared" si="11"/>
        <v>0</v>
      </c>
      <c r="R78" s="47">
        <f t="shared" si="11"/>
        <v>0</v>
      </c>
      <c r="S78" s="47">
        <f t="shared" si="12"/>
        <v>0</v>
      </c>
      <c r="T78" s="47">
        <f t="shared" si="12"/>
        <v>0</v>
      </c>
      <c r="U78" s="47">
        <f t="shared" si="12"/>
        <v>0</v>
      </c>
      <c r="V78" s="47"/>
      <c r="W78" s="47">
        <f t="shared" si="14"/>
      </c>
      <c r="X78" s="47">
        <f t="shared" si="15"/>
        <v>0</v>
      </c>
      <c r="Y78" s="47">
        <f t="shared" si="16"/>
        <v>0</v>
      </c>
      <c r="Z78" s="48">
        <f t="shared" si="17"/>
        <v>0</v>
      </c>
      <c r="AA78" s="49">
        <f t="shared" si="18"/>
      </c>
      <c r="AB78" s="50"/>
      <c r="AC78" s="85"/>
      <c r="AD78" s="37">
        <f t="shared" si="20"/>
        <v>0</v>
      </c>
      <c r="AE78" s="23">
        <f aca="true" t="shared" si="40" ref="AE78:AE84">IF($D48="dnc",$D$56+1,0)+IF($E48="dnc",$E$56+1,0)+IF($F48="dnc",$F$56+1,0)</f>
        <v>0</v>
      </c>
      <c r="AF78" s="24">
        <f t="shared" si="22"/>
        <v>0</v>
      </c>
      <c r="AG78" s="24">
        <f t="shared" si="23"/>
        <v>0</v>
      </c>
      <c r="AH78" s="24">
        <f t="shared" si="24"/>
        <v>0</v>
      </c>
      <c r="AI78" s="24">
        <f t="shared" si="25"/>
        <v>0</v>
      </c>
      <c r="AJ78" s="25">
        <f t="shared" si="26"/>
        <v>0</v>
      </c>
      <c r="AK78" s="23">
        <f t="shared" si="27"/>
        <v>0</v>
      </c>
      <c r="AL78" s="24">
        <f t="shared" si="28"/>
        <v>0</v>
      </c>
      <c r="AM78" s="24">
        <f t="shared" si="29"/>
        <v>0</v>
      </c>
      <c r="AN78" s="24">
        <f t="shared" si="30"/>
        <v>0</v>
      </c>
      <c r="AO78" s="24">
        <f t="shared" si="31"/>
        <v>0</v>
      </c>
      <c r="AP78" s="24">
        <f t="shared" si="32"/>
        <v>0</v>
      </c>
      <c r="AQ78" s="35">
        <f t="shared" si="33"/>
        <v>0</v>
      </c>
      <c r="AR78" s="40">
        <f t="shared" si="34"/>
        <v>0</v>
      </c>
      <c r="AS78" s="37">
        <f t="shared" si="35"/>
        <v>0</v>
      </c>
      <c r="AT78" s="36">
        <f t="shared" si="36"/>
        <v>0</v>
      </c>
      <c r="AU78" s="36">
        <f t="shared" si="37"/>
        <v>0</v>
      </c>
      <c r="AV78" s="37">
        <f t="shared" si="38"/>
        <v>0</v>
      </c>
      <c r="AW78" s="37">
        <f t="shared" si="39"/>
        <v>0</v>
      </c>
    </row>
    <row r="79" spans="1:49" ht="12.75">
      <c r="A79" s="49">
        <f t="shared" si="3"/>
      </c>
      <c r="B79" s="50"/>
      <c r="C79" s="50"/>
      <c r="D79" s="47">
        <f t="shared" si="6"/>
        <v>0</v>
      </c>
      <c r="E79" s="47">
        <f t="shared" si="6"/>
        <v>0</v>
      </c>
      <c r="F79" s="47">
        <f t="shared" si="6"/>
        <v>0</v>
      </c>
      <c r="G79" s="47">
        <f t="shared" si="8"/>
        <v>0</v>
      </c>
      <c r="H79" s="47">
        <f t="shared" si="8"/>
        <v>0</v>
      </c>
      <c r="I79" s="47">
        <f t="shared" si="8"/>
        <v>0</v>
      </c>
      <c r="J79" s="47">
        <f t="shared" si="9"/>
        <v>0</v>
      </c>
      <c r="K79" s="47">
        <f t="shared" si="9"/>
        <v>0</v>
      </c>
      <c r="L79" s="47">
        <f t="shared" si="9"/>
        <v>0</v>
      </c>
      <c r="M79" s="47">
        <f t="shared" si="10"/>
        <v>0</v>
      </c>
      <c r="N79" s="47">
        <f t="shared" si="10"/>
        <v>0</v>
      </c>
      <c r="O79" s="47">
        <f t="shared" si="10"/>
        <v>0</v>
      </c>
      <c r="P79" s="47">
        <f t="shared" si="11"/>
        <v>0</v>
      </c>
      <c r="Q79" s="47">
        <f t="shared" si="11"/>
        <v>0</v>
      </c>
      <c r="R79" s="47">
        <f t="shared" si="11"/>
        <v>0</v>
      </c>
      <c r="S79" s="47">
        <f t="shared" si="12"/>
        <v>0</v>
      </c>
      <c r="T79" s="47">
        <f t="shared" si="12"/>
        <v>0</v>
      </c>
      <c r="U79" s="47">
        <f t="shared" si="12"/>
        <v>0</v>
      </c>
      <c r="V79" s="47"/>
      <c r="W79" s="47">
        <f t="shared" si="14"/>
      </c>
      <c r="X79" s="47">
        <f t="shared" si="15"/>
        <v>0</v>
      </c>
      <c r="Y79" s="47">
        <f t="shared" si="16"/>
        <v>0</v>
      </c>
      <c r="Z79" s="48">
        <f t="shared" si="17"/>
        <v>0</v>
      </c>
      <c r="AA79" s="49">
        <f t="shared" si="18"/>
      </c>
      <c r="AB79" s="50"/>
      <c r="AC79" s="85"/>
      <c r="AD79" s="37">
        <f t="shared" si="20"/>
        <v>0</v>
      </c>
      <c r="AE79" s="23">
        <f t="shared" si="40"/>
        <v>0</v>
      </c>
      <c r="AF79" s="24">
        <f t="shared" si="22"/>
        <v>0</v>
      </c>
      <c r="AG79" s="24">
        <f t="shared" si="23"/>
        <v>0</v>
      </c>
      <c r="AH79" s="24">
        <f t="shared" si="24"/>
        <v>0</v>
      </c>
      <c r="AI79" s="24">
        <f t="shared" si="25"/>
        <v>0</v>
      </c>
      <c r="AJ79" s="25">
        <f t="shared" si="26"/>
        <v>0</v>
      </c>
      <c r="AK79" s="23">
        <f t="shared" si="27"/>
        <v>0</v>
      </c>
      <c r="AL79" s="24">
        <f t="shared" si="28"/>
        <v>0</v>
      </c>
      <c r="AM79" s="24">
        <f t="shared" si="29"/>
        <v>0</v>
      </c>
      <c r="AN79" s="24">
        <f t="shared" si="30"/>
        <v>0</v>
      </c>
      <c r="AO79" s="24">
        <f t="shared" si="31"/>
        <v>0</v>
      </c>
      <c r="AP79" s="24">
        <f t="shared" si="32"/>
        <v>0</v>
      </c>
      <c r="AQ79" s="35">
        <f t="shared" si="33"/>
        <v>0</v>
      </c>
      <c r="AR79" s="40">
        <f t="shared" si="34"/>
        <v>0</v>
      </c>
      <c r="AS79" s="37">
        <f t="shared" si="35"/>
        <v>0</v>
      </c>
      <c r="AT79" s="36">
        <f t="shared" si="36"/>
        <v>0</v>
      </c>
      <c r="AU79" s="36">
        <f t="shared" si="37"/>
        <v>0</v>
      </c>
      <c r="AV79" s="37">
        <f t="shared" si="38"/>
        <v>0</v>
      </c>
      <c r="AW79" s="37">
        <f t="shared" si="39"/>
        <v>0</v>
      </c>
    </row>
    <row r="80" spans="1:49" ht="12.75">
      <c r="A80" s="49">
        <f t="shared" si="3"/>
      </c>
      <c r="B80" s="50"/>
      <c r="C80" s="50"/>
      <c r="D80" s="47">
        <f t="shared" si="6"/>
        <v>0</v>
      </c>
      <c r="E80" s="47">
        <f t="shared" si="6"/>
        <v>0</v>
      </c>
      <c r="F80" s="47">
        <f t="shared" si="6"/>
        <v>0</v>
      </c>
      <c r="G80" s="47">
        <f t="shared" si="8"/>
        <v>0</v>
      </c>
      <c r="H80" s="47">
        <f t="shared" si="8"/>
        <v>0</v>
      </c>
      <c r="I80" s="47">
        <f t="shared" si="8"/>
        <v>0</v>
      </c>
      <c r="J80" s="47">
        <f t="shared" si="9"/>
        <v>0</v>
      </c>
      <c r="K80" s="47">
        <f t="shared" si="9"/>
        <v>0</v>
      </c>
      <c r="L80" s="47">
        <f t="shared" si="9"/>
        <v>0</v>
      </c>
      <c r="M80" s="47">
        <f t="shared" si="10"/>
        <v>0</v>
      </c>
      <c r="N80" s="47">
        <f t="shared" si="10"/>
        <v>0</v>
      </c>
      <c r="O80" s="47">
        <f t="shared" si="10"/>
        <v>0</v>
      </c>
      <c r="P80" s="47">
        <f t="shared" si="11"/>
        <v>0</v>
      </c>
      <c r="Q80" s="47">
        <f t="shared" si="11"/>
        <v>0</v>
      </c>
      <c r="R80" s="47">
        <f t="shared" si="11"/>
        <v>0</v>
      </c>
      <c r="S80" s="47">
        <f t="shared" si="12"/>
        <v>0</v>
      </c>
      <c r="T80" s="47">
        <f t="shared" si="12"/>
        <v>0</v>
      </c>
      <c r="U80" s="47">
        <f t="shared" si="12"/>
        <v>0</v>
      </c>
      <c r="V80" s="50"/>
      <c r="W80" s="47">
        <f t="shared" si="14"/>
      </c>
      <c r="X80" s="47">
        <f t="shared" si="15"/>
        <v>0</v>
      </c>
      <c r="Y80" s="47">
        <f t="shared" si="16"/>
        <v>0</v>
      </c>
      <c r="Z80" s="48">
        <f t="shared" si="17"/>
        <v>0</v>
      </c>
      <c r="AA80" s="49">
        <f t="shared" si="18"/>
      </c>
      <c r="AB80" s="50"/>
      <c r="AC80" s="85"/>
      <c r="AD80" s="37">
        <f t="shared" si="20"/>
        <v>0</v>
      </c>
      <c r="AE80" s="23">
        <f t="shared" si="40"/>
        <v>0</v>
      </c>
      <c r="AF80" s="24">
        <f t="shared" si="22"/>
        <v>0</v>
      </c>
      <c r="AG80" s="24">
        <f t="shared" si="23"/>
        <v>0</v>
      </c>
      <c r="AH80" s="24">
        <f t="shared" si="24"/>
        <v>0</v>
      </c>
      <c r="AI80" s="24">
        <f t="shared" si="25"/>
        <v>0</v>
      </c>
      <c r="AJ80" s="25">
        <f t="shared" si="26"/>
        <v>0</v>
      </c>
      <c r="AK80" s="23">
        <f t="shared" si="27"/>
        <v>0</v>
      </c>
      <c r="AL80" s="24">
        <f t="shared" si="28"/>
        <v>0</v>
      </c>
      <c r="AM80" s="24">
        <f t="shared" si="29"/>
        <v>0</v>
      </c>
      <c r="AN80" s="24">
        <f t="shared" si="30"/>
        <v>0</v>
      </c>
      <c r="AO80" s="24">
        <f t="shared" si="31"/>
        <v>0</v>
      </c>
      <c r="AP80" s="24">
        <f t="shared" si="32"/>
        <v>0</v>
      </c>
      <c r="AQ80" s="35">
        <f t="shared" si="33"/>
        <v>0</v>
      </c>
      <c r="AR80" s="40">
        <f t="shared" si="34"/>
        <v>0</v>
      </c>
      <c r="AS80" s="37">
        <f t="shared" si="35"/>
        <v>0</v>
      </c>
      <c r="AT80" s="36">
        <f t="shared" si="36"/>
        <v>0</v>
      </c>
      <c r="AU80" s="36">
        <f t="shared" si="37"/>
        <v>0</v>
      </c>
      <c r="AV80" s="37">
        <f t="shared" si="38"/>
        <v>0</v>
      </c>
      <c r="AW80" s="37">
        <f t="shared" si="39"/>
        <v>0</v>
      </c>
    </row>
    <row r="81" spans="1:49" ht="12.75">
      <c r="A81" s="49">
        <f t="shared" si="3"/>
      </c>
      <c r="B81" s="50"/>
      <c r="C81" s="50"/>
      <c r="D81" s="47">
        <f t="shared" si="6"/>
        <v>0</v>
      </c>
      <c r="E81" s="47">
        <f t="shared" si="6"/>
        <v>0</v>
      </c>
      <c r="F81" s="47">
        <f t="shared" si="6"/>
        <v>0</v>
      </c>
      <c r="G81" s="47">
        <f t="shared" si="8"/>
        <v>0</v>
      </c>
      <c r="H81" s="47">
        <f t="shared" si="8"/>
        <v>0</v>
      </c>
      <c r="I81" s="47">
        <f t="shared" si="8"/>
        <v>0</v>
      </c>
      <c r="J81" s="47">
        <f t="shared" si="9"/>
        <v>0</v>
      </c>
      <c r="K81" s="47">
        <f t="shared" si="9"/>
        <v>0</v>
      </c>
      <c r="L81" s="47">
        <f t="shared" si="9"/>
        <v>0</v>
      </c>
      <c r="M81" s="47">
        <f t="shared" si="10"/>
        <v>0</v>
      </c>
      <c r="N81" s="47">
        <f t="shared" si="10"/>
        <v>0</v>
      </c>
      <c r="O81" s="47">
        <f t="shared" si="10"/>
        <v>0</v>
      </c>
      <c r="P81" s="47">
        <f t="shared" si="11"/>
        <v>0</v>
      </c>
      <c r="Q81" s="47">
        <f t="shared" si="11"/>
        <v>0</v>
      </c>
      <c r="R81" s="47">
        <f t="shared" si="11"/>
        <v>0</v>
      </c>
      <c r="S81" s="47">
        <f t="shared" si="12"/>
        <v>0</v>
      </c>
      <c r="T81" s="47">
        <f t="shared" si="12"/>
        <v>0</v>
      </c>
      <c r="U81" s="47">
        <f t="shared" si="12"/>
        <v>0</v>
      </c>
      <c r="V81" s="50"/>
      <c r="W81" s="47">
        <f t="shared" si="14"/>
      </c>
      <c r="X81" s="47">
        <f t="shared" si="15"/>
        <v>0</v>
      </c>
      <c r="Y81" s="47">
        <f t="shared" si="16"/>
        <v>0</v>
      </c>
      <c r="Z81" s="48">
        <f t="shared" si="17"/>
        <v>0</v>
      </c>
      <c r="AA81" s="49">
        <f t="shared" si="18"/>
      </c>
      <c r="AB81" s="50"/>
      <c r="AC81" s="86"/>
      <c r="AD81" s="37">
        <f t="shared" si="20"/>
        <v>0</v>
      </c>
      <c r="AE81" s="23">
        <f t="shared" si="40"/>
        <v>0</v>
      </c>
      <c r="AF81" s="24">
        <f t="shared" si="22"/>
        <v>0</v>
      </c>
      <c r="AG81" s="24">
        <f t="shared" si="23"/>
        <v>0</v>
      </c>
      <c r="AH81" s="24">
        <f t="shared" si="24"/>
        <v>0</v>
      </c>
      <c r="AI81" s="24">
        <f t="shared" si="25"/>
        <v>0</v>
      </c>
      <c r="AJ81" s="25">
        <f t="shared" si="26"/>
        <v>0</v>
      </c>
      <c r="AK81" s="23">
        <f t="shared" si="27"/>
        <v>0</v>
      </c>
      <c r="AL81" s="24">
        <f t="shared" si="28"/>
        <v>0</v>
      </c>
      <c r="AM81" s="24">
        <f t="shared" si="29"/>
        <v>0</v>
      </c>
      <c r="AN81" s="24">
        <f t="shared" si="30"/>
        <v>0</v>
      </c>
      <c r="AO81" s="24">
        <f t="shared" si="31"/>
        <v>0</v>
      </c>
      <c r="AP81" s="24">
        <f t="shared" si="32"/>
        <v>0</v>
      </c>
      <c r="AQ81" s="35">
        <f t="shared" si="33"/>
        <v>0</v>
      </c>
      <c r="AR81" s="40">
        <f t="shared" si="34"/>
        <v>0</v>
      </c>
      <c r="AS81" s="37">
        <f t="shared" si="35"/>
        <v>0</v>
      </c>
      <c r="AT81" s="36">
        <f t="shared" si="36"/>
        <v>0</v>
      </c>
      <c r="AU81" s="36">
        <f t="shared" si="37"/>
        <v>0</v>
      </c>
      <c r="AV81" s="37">
        <f t="shared" si="38"/>
        <v>0</v>
      </c>
      <c r="AW81" s="37">
        <f t="shared" si="39"/>
        <v>0</v>
      </c>
    </row>
    <row r="82" spans="1:49" ht="12.75">
      <c r="A82" s="49">
        <f t="shared" si="3"/>
      </c>
      <c r="B82" s="50"/>
      <c r="C82" s="50"/>
      <c r="D82" s="47">
        <f t="shared" si="6"/>
        <v>0</v>
      </c>
      <c r="E82" s="47">
        <f t="shared" si="6"/>
        <v>0</v>
      </c>
      <c r="F82" s="47">
        <f t="shared" si="6"/>
        <v>0</v>
      </c>
      <c r="G82" s="47">
        <f t="shared" si="8"/>
        <v>0</v>
      </c>
      <c r="H82" s="47">
        <f t="shared" si="8"/>
        <v>0</v>
      </c>
      <c r="I82" s="47">
        <f t="shared" si="8"/>
        <v>0</v>
      </c>
      <c r="J82" s="47">
        <f t="shared" si="9"/>
        <v>0</v>
      </c>
      <c r="K82" s="47">
        <f t="shared" si="9"/>
        <v>0</v>
      </c>
      <c r="L82" s="47">
        <f t="shared" si="9"/>
        <v>0</v>
      </c>
      <c r="M82" s="47">
        <f t="shared" si="10"/>
        <v>0</v>
      </c>
      <c r="N82" s="47">
        <f t="shared" si="10"/>
        <v>0</v>
      </c>
      <c r="O82" s="47">
        <f t="shared" si="10"/>
        <v>0</v>
      </c>
      <c r="P82" s="47">
        <f t="shared" si="11"/>
        <v>0</v>
      </c>
      <c r="Q82" s="47">
        <f t="shared" si="11"/>
        <v>0</v>
      </c>
      <c r="R82" s="47">
        <f t="shared" si="11"/>
        <v>0</v>
      </c>
      <c r="S82" s="47">
        <f t="shared" si="12"/>
        <v>0</v>
      </c>
      <c r="T82" s="47">
        <f t="shared" si="12"/>
        <v>0</v>
      </c>
      <c r="U82" s="47">
        <f t="shared" si="12"/>
        <v>0</v>
      </c>
      <c r="V82" s="50"/>
      <c r="W82" s="47">
        <f t="shared" si="14"/>
      </c>
      <c r="X82" s="47">
        <f t="shared" si="15"/>
        <v>0</v>
      </c>
      <c r="Y82" s="47">
        <f t="shared" si="16"/>
        <v>0</v>
      </c>
      <c r="Z82" s="48">
        <f t="shared" si="17"/>
        <v>0</v>
      </c>
      <c r="AA82" s="49">
        <f t="shared" si="18"/>
      </c>
      <c r="AB82" s="50"/>
      <c r="AC82" s="86"/>
      <c r="AD82" s="37">
        <f t="shared" si="20"/>
        <v>0</v>
      </c>
      <c r="AE82" s="23">
        <f t="shared" si="40"/>
        <v>0</v>
      </c>
      <c r="AF82" s="24">
        <f t="shared" si="22"/>
        <v>0</v>
      </c>
      <c r="AG82" s="24">
        <f t="shared" si="23"/>
        <v>0</v>
      </c>
      <c r="AH82" s="24">
        <f t="shared" si="24"/>
        <v>0</v>
      </c>
      <c r="AI82" s="24">
        <f t="shared" si="25"/>
        <v>0</v>
      </c>
      <c r="AJ82" s="25">
        <f t="shared" si="26"/>
        <v>0</v>
      </c>
      <c r="AK82" s="23">
        <f t="shared" si="27"/>
        <v>0</v>
      </c>
      <c r="AL82" s="24">
        <f t="shared" si="28"/>
        <v>0</v>
      </c>
      <c r="AM82" s="24">
        <f t="shared" si="29"/>
        <v>0</v>
      </c>
      <c r="AN82" s="24">
        <f t="shared" si="30"/>
        <v>0</v>
      </c>
      <c r="AO82" s="24">
        <f t="shared" si="31"/>
        <v>0</v>
      </c>
      <c r="AP82" s="24">
        <f t="shared" si="32"/>
        <v>0</v>
      </c>
      <c r="AQ82" s="35">
        <f t="shared" si="33"/>
        <v>0</v>
      </c>
      <c r="AR82" s="40">
        <f t="shared" si="34"/>
        <v>0</v>
      </c>
      <c r="AS82" s="37">
        <f t="shared" si="35"/>
        <v>0</v>
      </c>
      <c r="AT82" s="36">
        <f t="shared" si="36"/>
        <v>0</v>
      </c>
      <c r="AU82" s="36">
        <f t="shared" si="37"/>
        <v>0</v>
      </c>
      <c r="AV82" s="37">
        <f t="shared" si="38"/>
        <v>0</v>
      </c>
      <c r="AW82" s="37">
        <f t="shared" si="39"/>
        <v>0</v>
      </c>
    </row>
    <row r="83" spans="1:49" ht="12.75">
      <c r="A83" s="49">
        <f t="shared" si="3"/>
      </c>
      <c r="B83" s="50"/>
      <c r="C83" s="50"/>
      <c r="D83" s="47">
        <f t="shared" si="6"/>
        <v>0</v>
      </c>
      <c r="E83" s="47">
        <f t="shared" si="6"/>
        <v>0</v>
      </c>
      <c r="F83" s="47">
        <f t="shared" si="6"/>
        <v>0</v>
      </c>
      <c r="G83" s="47">
        <f t="shared" si="8"/>
        <v>0</v>
      </c>
      <c r="H83" s="47">
        <f t="shared" si="8"/>
        <v>0</v>
      </c>
      <c r="I83" s="47">
        <f t="shared" si="8"/>
        <v>0</v>
      </c>
      <c r="J83" s="47">
        <f t="shared" si="9"/>
        <v>0</v>
      </c>
      <c r="K83" s="47">
        <f t="shared" si="9"/>
        <v>0</v>
      </c>
      <c r="L83" s="47">
        <f t="shared" si="9"/>
        <v>0</v>
      </c>
      <c r="M83" s="47">
        <f t="shared" si="10"/>
        <v>0</v>
      </c>
      <c r="N83" s="47">
        <f t="shared" si="10"/>
        <v>0</v>
      </c>
      <c r="O83" s="47">
        <f t="shared" si="10"/>
        <v>0</v>
      </c>
      <c r="P83" s="47">
        <f t="shared" si="11"/>
        <v>0</v>
      </c>
      <c r="Q83" s="47">
        <f t="shared" si="11"/>
        <v>0</v>
      </c>
      <c r="R83" s="47">
        <f t="shared" si="11"/>
        <v>0</v>
      </c>
      <c r="S83" s="47">
        <f t="shared" si="12"/>
        <v>0</v>
      </c>
      <c r="T83" s="47">
        <f t="shared" si="12"/>
        <v>0</v>
      </c>
      <c r="U83" s="47">
        <f t="shared" si="12"/>
        <v>0</v>
      </c>
      <c r="V83" s="50"/>
      <c r="W83" s="47">
        <f t="shared" si="14"/>
      </c>
      <c r="X83" s="47">
        <f t="shared" si="15"/>
        <v>0</v>
      </c>
      <c r="Y83" s="47">
        <f t="shared" si="16"/>
        <v>0</v>
      </c>
      <c r="Z83" s="48">
        <f t="shared" si="17"/>
        <v>0</v>
      </c>
      <c r="AA83" s="49">
        <f t="shared" si="18"/>
      </c>
      <c r="AB83" s="50"/>
      <c r="AC83" s="86"/>
      <c r="AD83" s="37">
        <f t="shared" si="20"/>
        <v>0</v>
      </c>
      <c r="AE83" s="23">
        <f t="shared" si="40"/>
        <v>0</v>
      </c>
      <c r="AF83" s="24">
        <f t="shared" si="22"/>
        <v>0</v>
      </c>
      <c r="AG83" s="24">
        <f t="shared" si="23"/>
        <v>0</v>
      </c>
      <c r="AH83" s="24">
        <f t="shared" si="24"/>
        <v>0</v>
      </c>
      <c r="AI83" s="24">
        <f t="shared" si="25"/>
        <v>0</v>
      </c>
      <c r="AJ83" s="25">
        <f t="shared" si="26"/>
        <v>0</v>
      </c>
      <c r="AK83" s="23">
        <f t="shared" si="27"/>
        <v>0</v>
      </c>
      <c r="AL83" s="24">
        <f t="shared" si="28"/>
        <v>0</v>
      </c>
      <c r="AM83" s="24">
        <f t="shared" si="29"/>
        <v>0</v>
      </c>
      <c r="AN83" s="24">
        <f t="shared" si="30"/>
        <v>0</v>
      </c>
      <c r="AO83" s="24">
        <f t="shared" si="31"/>
        <v>0</v>
      </c>
      <c r="AP83" s="24">
        <f t="shared" si="32"/>
        <v>0</v>
      </c>
      <c r="AQ83" s="35">
        <f t="shared" si="33"/>
        <v>0</v>
      </c>
      <c r="AR83" s="40">
        <f t="shared" si="34"/>
        <v>0</v>
      </c>
      <c r="AS83" s="37">
        <f t="shared" si="35"/>
        <v>0</v>
      </c>
      <c r="AT83" s="36">
        <f t="shared" si="36"/>
        <v>0</v>
      </c>
      <c r="AU83" s="36">
        <f t="shared" si="37"/>
        <v>0</v>
      </c>
      <c r="AV83" s="37">
        <f t="shared" si="38"/>
        <v>0</v>
      </c>
      <c r="AW83" s="37">
        <f t="shared" si="39"/>
        <v>0</v>
      </c>
    </row>
    <row r="84" spans="1:49" ht="12.75">
      <c r="A84" s="49"/>
      <c r="B84" s="50"/>
      <c r="C84" s="50"/>
      <c r="D84" s="47">
        <f t="shared" si="6"/>
        <v>0</v>
      </c>
      <c r="E84" s="47">
        <f t="shared" si="6"/>
        <v>0</v>
      </c>
      <c r="F84" s="47">
        <f t="shared" si="6"/>
        <v>0</v>
      </c>
      <c r="G84" s="47">
        <f t="shared" si="8"/>
        <v>0</v>
      </c>
      <c r="H84" s="47">
        <f t="shared" si="8"/>
        <v>0</v>
      </c>
      <c r="I84" s="47">
        <f t="shared" si="8"/>
        <v>0</v>
      </c>
      <c r="J84" s="47">
        <f t="shared" si="9"/>
        <v>0</v>
      </c>
      <c r="K84" s="47">
        <f t="shared" si="9"/>
        <v>0</v>
      </c>
      <c r="L84" s="47">
        <f t="shared" si="9"/>
        <v>0</v>
      </c>
      <c r="M84" s="47">
        <f t="shared" si="10"/>
        <v>0</v>
      </c>
      <c r="N84" s="47">
        <f t="shared" si="10"/>
        <v>0</v>
      </c>
      <c r="O84" s="47">
        <f t="shared" si="10"/>
        <v>0</v>
      </c>
      <c r="P84" s="47">
        <f t="shared" si="11"/>
        <v>0</v>
      </c>
      <c r="Q84" s="47">
        <f t="shared" si="11"/>
        <v>0</v>
      </c>
      <c r="R84" s="47">
        <f t="shared" si="11"/>
        <v>0</v>
      </c>
      <c r="S84" s="47">
        <f t="shared" si="12"/>
        <v>0</v>
      </c>
      <c r="T84" s="47">
        <f t="shared" si="12"/>
        <v>0</v>
      </c>
      <c r="U84" s="47">
        <f t="shared" si="12"/>
        <v>0</v>
      </c>
      <c r="V84" s="50"/>
      <c r="W84" s="47">
        <f t="shared" si="14"/>
      </c>
      <c r="X84" s="47">
        <f t="shared" si="15"/>
        <v>0</v>
      </c>
      <c r="Y84" s="47">
        <f t="shared" si="16"/>
        <v>0</v>
      </c>
      <c r="Z84" s="48">
        <f t="shared" si="17"/>
        <v>0</v>
      </c>
      <c r="AA84" s="49">
        <f t="shared" si="18"/>
      </c>
      <c r="AB84" s="50"/>
      <c r="AC84" s="86"/>
      <c r="AD84" s="43">
        <f t="shared" si="20"/>
        <v>0</v>
      </c>
      <c r="AE84" s="26">
        <f t="shared" si="40"/>
        <v>0</v>
      </c>
      <c r="AF84" s="27">
        <f t="shared" si="22"/>
        <v>0</v>
      </c>
      <c r="AG84" s="27">
        <f t="shared" si="23"/>
        <v>0</v>
      </c>
      <c r="AH84" s="27">
        <f t="shared" si="24"/>
        <v>0</v>
      </c>
      <c r="AI84" s="27">
        <f t="shared" si="25"/>
        <v>0</v>
      </c>
      <c r="AJ84" s="28">
        <f t="shared" si="26"/>
        <v>0</v>
      </c>
      <c r="AK84" s="26">
        <f t="shared" si="27"/>
        <v>0</v>
      </c>
      <c r="AL84" s="27">
        <f t="shared" si="28"/>
        <v>0</v>
      </c>
      <c r="AM84" s="27">
        <f t="shared" si="29"/>
        <v>0</v>
      </c>
      <c r="AN84" s="27">
        <f t="shared" si="30"/>
        <v>0</v>
      </c>
      <c r="AO84" s="27">
        <f t="shared" si="31"/>
        <v>0</v>
      </c>
      <c r="AP84" s="27">
        <f t="shared" si="32"/>
        <v>0</v>
      </c>
      <c r="AQ84" s="35">
        <f t="shared" si="33"/>
        <v>0</v>
      </c>
      <c r="AR84" s="40">
        <f t="shared" si="34"/>
        <v>0</v>
      </c>
      <c r="AS84" s="37">
        <f t="shared" si="35"/>
        <v>0</v>
      </c>
      <c r="AT84" s="36">
        <f t="shared" si="36"/>
        <v>0</v>
      </c>
      <c r="AU84" s="36">
        <f t="shared" si="37"/>
        <v>0</v>
      </c>
      <c r="AV84" s="37">
        <f t="shared" si="38"/>
        <v>0</v>
      </c>
      <c r="AW84" s="43">
        <f t="shared" si="39"/>
        <v>0</v>
      </c>
    </row>
    <row r="85" spans="1:2" s="14" customFormat="1" ht="12.75">
      <c r="A85" s="83"/>
      <c r="B85" s="56"/>
    </row>
    <row r="86" spans="1:36" s="38" customFormat="1" ht="12.75">
      <c r="A86" s="58"/>
      <c r="B86" s="51"/>
      <c r="AJ86" s="39"/>
    </row>
    <row r="87" spans="1:36" s="38" customFormat="1" ht="12.75">
      <c r="A87" s="124"/>
      <c r="B87" s="8" t="s">
        <v>95</v>
      </c>
      <c r="C87" s="124" t="s">
        <v>96</v>
      </c>
      <c r="AJ87" s="39"/>
    </row>
    <row r="88" spans="1:36" s="38" customFormat="1" ht="12.75">
      <c r="A88" s="124"/>
      <c r="B88" s="86"/>
      <c r="C88" s="124"/>
      <c r="AJ88" s="39"/>
    </row>
    <row r="89" spans="1:26" s="38" customFormat="1" ht="24.75" customHeight="1">
      <c r="A89" s="58"/>
      <c r="B89" s="122" t="s">
        <v>86</v>
      </c>
      <c r="C89" s="123"/>
      <c r="D89" s="123"/>
      <c r="E89" s="123"/>
      <c r="F89" s="123"/>
      <c r="G89" s="123"/>
      <c r="H89" s="123"/>
      <c r="I89" s="123"/>
      <c r="J89" s="123"/>
      <c r="K89" s="123"/>
      <c r="L89" s="123"/>
      <c r="M89" s="123"/>
      <c r="N89" s="123"/>
      <c r="O89" s="123"/>
      <c r="W89" s="1" t="s">
        <v>60</v>
      </c>
      <c r="X89" s="1" t="s">
        <v>6</v>
      </c>
      <c r="Y89" s="1" t="s">
        <v>9</v>
      </c>
      <c r="Z89" s="1" t="s">
        <v>7</v>
      </c>
    </row>
    <row r="90" spans="1:49" s="38" customFormat="1" ht="12.75">
      <c r="A90" s="58" t="s">
        <v>77</v>
      </c>
      <c r="B90" s="38" t="s">
        <v>76</v>
      </c>
      <c r="C90" s="38" t="s">
        <v>78</v>
      </c>
      <c r="D90" s="57">
        <f aca="true" t="shared" si="41" ref="D90:U90">D59</f>
        <v>38911</v>
      </c>
      <c r="E90" s="57">
        <f t="shared" si="41"/>
        <v>38911</v>
      </c>
      <c r="F90" s="57">
        <f t="shared" si="41"/>
        <v>38911</v>
      </c>
      <c r="G90" s="57">
        <f t="shared" si="41"/>
        <v>38918</v>
      </c>
      <c r="H90" s="57">
        <f t="shared" si="41"/>
        <v>38918</v>
      </c>
      <c r="I90" s="57">
        <f t="shared" si="41"/>
        <v>38918</v>
      </c>
      <c r="J90" s="57">
        <f t="shared" si="41"/>
        <v>38925</v>
      </c>
      <c r="K90" s="57">
        <f t="shared" si="41"/>
        <v>38925</v>
      </c>
      <c r="L90" s="57">
        <f t="shared" si="41"/>
        <v>38925</v>
      </c>
      <c r="M90" s="57">
        <f t="shared" si="41"/>
        <v>38932</v>
      </c>
      <c r="N90" s="57">
        <f t="shared" si="41"/>
        <v>38932</v>
      </c>
      <c r="O90" s="57">
        <f t="shared" si="41"/>
        <v>38932</v>
      </c>
      <c r="P90" s="57">
        <f t="shared" si="41"/>
        <v>38939</v>
      </c>
      <c r="Q90" s="57">
        <f t="shared" si="41"/>
        <v>38939</v>
      </c>
      <c r="R90" s="57">
        <f t="shared" si="41"/>
        <v>38939</v>
      </c>
      <c r="S90" s="57">
        <f t="shared" si="41"/>
        <v>38946</v>
      </c>
      <c r="T90" s="57">
        <f t="shared" si="41"/>
        <v>38946</v>
      </c>
      <c r="U90" s="57">
        <f t="shared" si="41"/>
        <v>38946</v>
      </c>
      <c r="V90" s="58" t="s">
        <v>8</v>
      </c>
      <c r="W90" s="58" t="s">
        <v>5</v>
      </c>
      <c r="X90" s="58" t="s">
        <v>51</v>
      </c>
      <c r="Y90" s="58" t="s">
        <v>10</v>
      </c>
      <c r="Z90" s="58" t="s">
        <v>8</v>
      </c>
      <c r="AA90" s="58" t="s">
        <v>17</v>
      </c>
      <c r="AB90" s="84" t="s">
        <v>76</v>
      </c>
      <c r="AQ90" s="58"/>
      <c r="AR90" s="58"/>
      <c r="AS90" s="58"/>
      <c r="AT90" s="58"/>
      <c r="AU90" s="58"/>
      <c r="AV90" s="58"/>
      <c r="AW90" s="58"/>
    </row>
    <row r="91" spans="1:29" ht="12.75">
      <c r="A91" s="53">
        <f aca="true" t="shared" si="42" ref="A91:Z91">IF($AD60&gt;0,INDEX(A$60:A$84,$AD60),"")</f>
        <v>220</v>
      </c>
      <c r="B91" s="52">
        <f t="shared" si="42"/>
        <v>220</v>
      </c>
      <c r="C91" s="52" t="str">
        <f t="shared" si="42"/>
        <v>Blais</v>
      </c>
      <c r="D91" s="54">
        <f t="shared" si="42"/>
        <v>0</v>
      </c>
      <c r="E91" s="54">
        <f t="shared" si="42"/>
        <v>0</v>
      </c>
      <c r="F91" s="54">
        <f t="shared" si="42"/>
        <v>0</v>
      </c>
      <c r="G91" s="54">
        <f t="shared" si="42"/>
        <v>3</v>
      </c>
      <c r="H91" s="54">
        <f t="shared" si="42"/>
        <v>7</v>
      </c>
      <c r="I91" s="54">
        <f t="shared" si="42"/>
        <v>5</v>
      </c>
      <c r="J91" s="54">
        <f t="shared" si="42"/>
        <v>1</v>
      </c>
      <c r="K91" s="54">
        <f t="shared" si="42"/>
        <v>2</v>
      </c>
      <c r="L91" s="54">
        <f t="shared" si="42"/>
        <v>14</v>
      </c>
      <c r="M91" s="54">
        <f t="shared" si="42"/>
        <v>6</v>
      </c>
      <c r="N91" s="54">
        <f t="shared" si="42"/>
        <v>13</v>
      </c>
      <c r="O91" s="54">
        <f t="shared" si="42"/>
        <v>0</v>
      </c>
      <c r="P91" s="54">
        <f t="shared" si="42"/>
        <v>2</v>
      </c>
      <c r="Q91" s="54">
        <f t="shared" si="42"/>
        <v>2</v>
      </c>
      <c r="R91" s="54">
        <f t="shared" si="42"/>
        <v>0</v>
      </c>
      <c r="S91" s="54">
        <f t="shared" si="42"/>
        <v>6</v>
      </c>
      <c r="T91" s="54">
        <f t="shared" si="42"/>
        <v>2</v>
      </c>
      <c r="U91" s="54">
        <f t="shared" si="42"/>
        <v>0</v>
      </c>
      <c r="V91" s="54">
        <f t="shared" si="42"/>
        <v>0</v>
      </c>
      <c r="W91" s="54">
        <f t="shared" si="42"/>
        <v>63</v>
      </c>
      <c r="X91" s="54">
        <f t="shared" si="42"/>
        <v>14</v>
      </c>
      <c r="Y91" s="54">
        <f t="shared" si="42"/>
        <v>49</v>
      </c>
      <c r="Z91" s="55">
        <f t="shared" si="42"/>
        <v>49.00402</v>
      </c>
      <c r="AA91" s="53">
        <f>IF(ScoredBoats&gt;0,1,"")</f>
        <v>1</v>
      </c>
      <c r="AB91" s="52">
        <f aca="true" t="shared" si="43" ref="AB91:AB115">IF($AD60&gt;0,INDEX(AB$60:AB$84,$AD60),"")</f>
        <v>220</v>
      </c>
      <c r="AC91" s="13"/>
    </row>
    <row r="92" spans="1:29" ht="12.75">
      <c r="A92" s="53">
        <f aca="true" t="shared" si="44" ref="A92:Z92">IF($AD61&gt;0,INDEX(A$60:A$84,$AD61),"")</f>
        <v>155</v>
      </c>
      <c r="B92" s="52" t="str">
        <f t="shared" si="44"/>
        <v>FKA</v>
      </c>
      <c r="C92" s="52" t="str">
        <f t="shared" si="44"/>
        <v>Beckwith</v>
      </c>
      <c r="D92" s="54">
        <f t="shared" si="44"/>
        <v>0</v>
      </c>
      <c r="E92" s="54">
        <f t="shared" si="44"/>
        <v>0</v>
      </c>
      <c r="F92" s="54">
        <f t="shared" si="44"/>
        <v>0</v>
      </c>
      <c r="G92" s="54">
        <f t="shared" si="44"/>
        <v>6</v>
      </c>
      <c r="H92" s="54">
        <f t="shared" si="44"/>
        <v>11</v>
      </c>
      <c r="I92" s="54">
        <f t="shared" si="44"/>
        <v>3</v>
      </c>
      <c r="J92" s="54">
        <f t="shared" si="44"/>
        <v>13</v>
      </c>
      <c r="K92" s="54">
        <f t="shared" si="44"/>
        <v>11</v>
      </c>
      <c r="L92" s="54">
        <f t="shared" si="44"/>
        <v>2</v>
      </c>
      <c r="M92" s="54">
        <f t="shared" si="44"/>
        <v>2</v>
      </c>
      <c r="N92" s="54">
        <f t="shared" si="44"/>
        <v>4</v>
      </c>
      <c r="O92" s="54">
        <f t="shared" si="44"/>
        <v>0</v>
      </c>
      <c r="P92" s="54">
        <f t="shared" si="44"/>
        <v>3</v>
      </c>
      <c r="Q92" s="54">
        <f t="shared" si="44"/>
        <v>5</v>
      </c>
      <c r="R92" s="54">
        <f t="shared" si="44"/>
        <v>0</v>
      </c>
      <c r="S92" s="54">
        <f t="shared" si="44"/>
        <v>3</v>
      </c>
      <c r="T92" s="54">
        <f t="shared" si="44"/>
        <v>1</v>
      </c>
      <c r="U92" s="54">
        <f t="shared" si="44"/>
        <v>0</v>
      </c>
      <c r="V92" s="54">
        <f t="shared" si="44"/>
        <v>0</v>
      </c>
      <c r="W92" s="54">
        <f t="shared" si="44"/>
        <v>64</v>
      </c>
      <c r="X92" s="54">
        <f t="shared" si="44"/>
        <v>13</v>
      </c>
      <c r="Y92" s="54">
        <f t="shared" si="44"/>
        <v>51</v>
      </c>
      <c r="Z92" s="55">
        <f t="shared" si="44"/>
        <v>51.005010000000006</v>
      </c>
      <c r="AA92" s="53">
        <f aca="true" t="shared" si="45" ref="AA92:AA115">IF(AA91&lt;ScoredBoats,AA91+1,"")</f>
        <v>2</v>
      </c>
      <c r="AB92" s="52" t="str">
        <f t="shared" si="43"/>
        <v>FKA</v>
      </c>
      <c r="AC92" s="13"/>
    </row>
    <row r="93" spans="1:29" ht="12.75">
      <c r="A93" s="53">
        <f aca="true" t="shared" si="46" ref="A93:Z93">IF($AD62&gt;0,INDEX(A$60:A$84,$AD62),"")</f>
        <v>265</v>
      </c>
      <c r="B93" s="52" t="str">
        <f t="shared" si="46"/>
        <v>Gostosa</v>
      </c>
      <c r="C93" s="52" t="str">
        <f t="shared" si="46"/>
        <v>Hayes/Kirchhoff</v>
      </c>
      <c r="D93" s="54">
        <f t="shared" si="46"/>
        <v>0</v>
      </c>
      <c r="E93" s="54">
        <f t="shared" si="46"/>
        <v>0</v>
      </c>
      <c r="F93" s="54">
        <f t="shared" si="46"/>
        <v>0</v>
      </c>
      <c r="G93" s="54">
        <f t="shared" si="46"/>
        <v>8</v>
      </c>
      <c r="H93" s="54">
        <f t="shared" si="46"/>
        <v>10</v>
      </c>
      <c r="I93" s="54">
        <f t="shared" si="46"/>
        <v>13</v>
      </c>
      <c r="J93" s="54">
        <f t="shared" si="46"/>
        <v>4</v>
      </c>
      <c r="K93" s="54">
        <f t="shared" si="46"/>
        <v>13</v>
      </c>
      <c r="L93" s="54">
        <f t="shared" si="46"/>
        <v>3</v>
      </c>
      <c r="M93" s="54">
        <f t="shared" si="46"/>
        <v>1</v>
      </c>
      <c r="N93" s="54">
        <f t="shared" si="46"/>
        <v>2</v>
      </c>
      <c r="O93" s="54">
        <f t="shared" si="46"/>
        <v>0</v>
      </c>
      <c r="P93" s="54" t="str">
        <f t="shared" si="46"/>
        <v>bye</v>
      </c>
      <c r="Q93" s="54">
        <f t="shared" si="46"/>
        <v>1</v>
      </c>
      <c r="R93" s="54">
        <f t="shared" si="46"/>
        <v>0</v>
      </c>
      <c r="S93" s="54">
        <f t="shared" si="46"/>
        <v>2</v>
      </c>
      <c r="T93" s="54">
        <f t="shared" si="46"/>
        <v>3</v>
      </c>
      <c r="U93" s="54">
        <f t="shared" si="46"/>
        <v>0</v>
      </c>
      <c r="V93" s="54">
        <f t="shared" si="46"/>
        <v>1</v>
      </c>
      <c r="W93" s="54">
        <f t="shared" si="46"/>
        <v>60</v>
      </c>
      <c r="X93" s="54">
        <f t="shared" si="46"/>
        <v>13</v>
      </c>
      <c r="Y93" s="54">
        <f t="shared" si="46"/>
        <v>47</v>
      </c>
      <c r="Z93" s="55">
        <f t="shared" si="46"/>
        <v>51.703030000000005</v>
      </c>
      <c r="AA93" s="53">
        <f t="shared" si="45"/>
        <v>3</v>
      </c>
      <c r="AB93" s="52" t="str">
        <f t="shared" si="43"/>
        <v>Gostosa</v>
      </c>
      <c r="AC93" s="13"/>
    </row>
    <row r="94" spans="1:29" ht="12.75">
      <c r="A94" s="53">
        <f aca="true" t="shared" si="47" ref="A94:Z94">IF($AD63&gt;0,INDEX(A$60:A$84,$AD63),"")</f>
        <v>485</v>
      </c>
      <c r="B94" s="52" t="str">
        <f t="shared" si="47"/>
        <v>Argo III</v>
      </c>
      <c r="C94" s="52" t="str">
        <f t="shared" si="47"/>
        <v>Nickerson</v>
      </c>
      <c r="D94" s="54">
        <f t="shared" si="47"/>
        <v>0</v>
      </c>
      <c r="E94" s="54">
        <f t="shared" si="47"/>
        <v>0</v>
      </c>
      <c r="F94" s="54">
        <f t="shared" si="47"/>
        <v>0</v>
      </c>
      <c r="G94" s="54">
        <f t="shared" si="47"/>
        <v>1</v>
      </c>
      <c r="H94" s="54">
        <f t="shared" si="47"/>
        <v>6</v>
      </c>
      <c r="I94" s="54">
        <f t="shared" si="47"/>
        <v>8</v>
      </c>
      <c r="J94" s="54">
        <f t="shared" si="47"/>
        <v>5</v>
      </c>
      <c r="K94" s="54">
        <f t="shared" si="47"/>
        <v>5</v>
      </c>
      <c r="L94" s="54">
        <f t="shared" si="47"/>
        <v>9</v>
      </c>
      <c r="M94" s="54">
        <f t="shared" si="47"/>
        <v>9</v>
      </c>
      <c r="N94" s="54">
        <f t="shared" si="47"/>
        <v>1</v>
      </c>
      <c r="O94" s="54">
        <f t="shared" si="47"/>
        <v>0</v>
      </c>
      <c r="P94" s="54">
        <f t="shared" si="47"/>
        <v>6</v>
      </c>
      <c r="Q94" s="54">
        <f t="shared" si="47"/>
        <v>15</v>
      </c>
      <c r="R94" s="54">
        <f t="shared" si="47"/>
        <v>0</v>
      </c>
      <c r="S94" s="54">
        <f t="shared" si="47"/>
        <v>1</v>
      </c>
      <c r="T94" s="54">
        <f t="shared" si="47"/>
        <v>5</v>
      </c>
      <c r="U94" s="54">
        <f t="shared" si="47"/>
        <v>0</v>
      </c>
      <c r="V94" s="54">
        <f t="shared" si="47"/>
        <v>0</v>
      </c>
      <c r="W94" s="54">
        <f t="shared" si="47"/>
        <v>71</v>
      </c>
      <c r="X94" s="54">
        <f t="shared" si="47"/>
        <v>15</v>
      </c>
      <c r="Y94" s="54">
        <f t="shared" si="47"/>
        <v>56</v>
      </c>
      <c r="Z94" s="55">
        <f t="shared" si="47"/>
        <v>56.002050000000004</v>
      </c>
      <c r="AA94" s="53">
        <f t="shared" si="45"/>
        <v>4</v>
      </c>
      <c r="AB94" s="52" t="str">
        <f t="shared" si="43"/>
        <v>Argo III</v>
      </c>
      <c r="AC94" s="13"/>
    </row>
    <row r="95" spans="1:29" ht="12.75">
      <c r="A95" s="53">
        <f aca="true" t="shared" si="48" ref="A95:Z95">IF($AD64&gt;0,INDEX(A$60:A$84,$AD64),"")</f>
        <v>52</v>
      </c>
      <c r="B95" s="52" t="str">
        <f t="shared" si="48"/>
        <v>Pinocchio</v>
      </c>
      <c r="C95" s="52" t="str">
        <f t="shared" si="48"/>
        <v>Knowles</v>
      </c>
      <c r="D95" s="54">
        <f t="shared" si="48"/>
        <v>0</v>
      </c>
      <c r="E95" s="54">
        <f t="shared" si="48"/>
        <v>0</v>
      </c>
      <c r="F95" s="54">
        <f t="shared" si="48"/>
        <v>0</v>
      </c>
      <c r="G95" s="54">
        <f t="shared" si="48"/>
        <v>10</v>
      </c>
      <c r="H95" s="54">
        <f t="shared" si="48"/>
        <v>12</v>
      </c>
      <c r="I95" s="54">
        <f t="shared" si="48"/>
        <v>1</v>
      </c>
      <c r="J95" s="54">
        <f t="shared" si="48"/>
        <v>3</v>
      </c>
      <c r="K95" s="54">
        <f t="shared" si="48"/>
        <v>9</v>
      </c>
      <c r="L95" s="54">
        <f t="shared" si="48"/>
        <v>1</v>
      </c>
      <c r="M95" s="54">
        <f t="shared" si="48"/>
        <v>3</v>
      </c>
      <c r="N95" s="54">
        <f t="shared" si="48"/>
        <v>3</v>
      </c>
      <c r="O95" s="54">
        <f t="shared" si="48"/>
        <v>0</v>
      </c>
      <c r="P95" s="54">
        <f t="shared" si="48"/>
        <v>1</v>
      </c>
      <c r="Q95" s="54">
        <f t="shared" si="48"/>
        <v>4</v>
      </c>
      <c r="R95" s="54">
        <f t="shared" si="48"/>
        <v>0</v>
      </c>
      <c r="S95" s="54">
        <f t="shared" si="48"/>
        <v>11</v>
      </c>
      <c r="T95" s="54">
        <f t="shared" si="48"/>
        <v>11</v>
      </c>
      <c r="U95" s="54">
        <f t="shared" si="48"/>
        <v>0</v>
      </c>
      <c r="V95" s="54">
        <f t="shared" si="48"/>
        <v>0</v>
      </c>
      <c r="W95" s="54">
        <f t="shared" si="48"/>
        <v>69</v>
      </c>
      <c r="X95" s="54">
        <f t="shared" si="48"/>
        <v>12</v>
      </c>
      <c r="Y95" s="54">
        <f t="shared" si="48"/>
        <v>57</v>
      </c>
      <c r="Z95" s="55">
        <f t="shared" si="48"/>
        <v>57.00111</v>
      </c>
      <c r="AA95" s="53">
        <f t="shared" si="45"/>
        <v>5</v>
      </c>
      <c r="AB95" s="52" t="str">
        <f t="shared" si="43"/>
        <v>Pinocchio</v>
      </c>
      <c r="AC95" s="13"/>
    </row>
    <row r="96" spans="1:29" ht="12.75">
      <c r="A96" s="53">
        <f aca="true" t="shared" si="49" ref="A96:Z96">IF($AD65&gt;0,INDEX(A$60:A$84,$AD65),"")</f>
        <v>82</v>
      </c>
      <c r="B96" s="52" t="str">
        <f t="shared" si="49"/>
        <v>Blues Power</v>
      </c>
      <c r="C96" s="52" t="str">
        <f t="shared" si="49"/>
        <v>Lemaire</v>
      </c>
      <c r="D96" s="54">
        <f t="shared" si="49"/>
        <v>0</v>
      </c>
      <c r="E96" s="54">
        <f t="shared" si="49"/>
        <v>0</v>
      </c>
      <c r="F96" s="54">
        <f t="shared" si="49"/>
        <v>0</v>
      </c>
      <c r="G96" s="54">
        <f t="shared" si="49"/>
        <v>5</v>
      </c>
      <c r="H96" s="54">
        <f t="shared" si="49"/>
        <v>1</v>
      </c>
      <c r="I96" s="54">
        <f t="shared" si="49"/>
        <v>6</v>
      </c>
      <c r="J96" s="54">
        <f t="shared" si="49"/>
        <v>7</v>
      </c>
      <c r="K96" s="54">
        <f t="shared" si="49"/>
        <v>3</v>
      </c>
      <c r="L96" s="54">
        <f t="shared" si="49"/>
        <v>6</v>
      </c>
      <c r="M96" s="54">
        <f t="shared" si="49"/>
        <v>5</v>
      </c>
      <c r="N96" s="54">
        <f t="shared" si="49"/>
        <v>10</v>
      </c>
      <c r="O96" s="54">
        <f t="shared" si="49"/>
        <v>0</v>
      </c>
      <c r="P96" s="54">
        <f t="shared" si="49"/>
        <v>4</v>
      </c>
      <c r="Q96" s="54">
        <f t="shared" si="49"/>
        <v>8</v>
      </c>
      <c r="R96" s="54">
        <f t="shared" si="49"/>
        <v>0</v>
      </c>
      <c r="S96" s="54">
        <f t="shared" si="49"/>
        <v>5</v>
      </c>
      <c r="T96" s="54">
        <f t="shared" si="49"/>
        <v>7</v>
      </c>
      <c r="U96" s="54">
        <f t="shared" si="49"/>
        <v>0</v>
      </c>
      <c r="V96" s="54">
        <f t="shared" si="49"/>
        <v>0</v>
      </c>
      <c r="W96" s="54">
        <f t="shared" si="49"/>
        <v>67</v>
      </c>
      <c r="X96" s="54">
        <f t="shared" si="49"/>
        <v>10</v>
      </c>
      <c r="Y96" s="54">
        <f t="shared" si="49"/>
        <v>57</v>
      </c>
      <c r="Z96" s="55">
        <f t="shared" si="49"/>
        <v>57.00707</v>
      </c>
      <c r="AA96" s="53">
        <f t="shared" si="45"/>
        <v>6</v>
      </c>
      <c r="AB96" s="52" t="str">
        <f t="shared" si="43"/>
        <v>Blues Power</v>
      </c>
      <c r="AC96" s="13"/>
    </row>
    <row r="97" spans="1:29" ht="12.75">
      <c r="A97" s="53">
        <f aca="true" t="shared" si="50" ref="A97:Z97">IF($AD66&gt;0,INDEX(A$60:A$84,$AD66),"")</f>
        <v>158</v>
      </c>
      <c r="B97" s="52" t="str">
        <f t="shared" si="50"/>
        <v>Excitable Boy</v>
      </c>
      <c r="C97" s="52" t="str">
        <f t="shared" si="50"/>
        <v>Delgado/Philpot</v>
      </c>
      <c r="D97" s="54">
        <f t="shared" si="50"/>
        <v>0</v>
      </c>
      <c r="E97" s="54">
        <f t="shared" si="50"/>
        <v>0</v>
      </c>
      <c r="F97" s="54">
        <f t="shared" si="50"/>
        <v>0</v>
      </c>
      <c r="G97" s="54">
        <f t="shared" si="50"/>
        <v>4</v>
      </c>
      <c r="H97" s="54">
        <f t="shared" si="50"/>
        <v>4</v>
      </c>
      <c r="I97" s="54">
        <f t="shared" si="50"/>
        <v>2</v>
      </c>
      <c r="J97" s="54">
        <f t="shared" si="50"/>
        <v>9</v>
      </c>
      <c r="K97" s="54">
        <f t="shared" si="50"/>
        <v>1</v>
      </c>
      <c r="L97" s="54">
        <f t="shared" si="50"/>
        <v>10</v>
      </c>
      <c r="M97" s="54">
        <f t="shared" si="50"/>
        <v>7</v>
      </c>
      <c r="N97" s="54">
        <f t="shared" si="50"/>
        <v>8</v>
      </c>
      <c r="O97" s="54">
        <f t="shared" si="50"/>
        <v>0</v>
      </c>
      <c r="P97" s="54" t="str">
        <f t="shared" si="50"/>
        <v>bye</v>
      </c>
      <c r="Q97" s="54" t="str">
        <f t="shared" si="50"/>
        <v>bye</v>
      </c>
      <c r="R97" s="54">
        <f t="shared" si="50"/>
        <v>0</v>
      </c>
      <c r="S97" s="54">
        <f t="shared" si="50"/>
        <v>4</v>
      </c>
      <c r="T97" s="54">
        <f t="shared" si="50"/>
        <v>17</v>
      </c>
      <c r="U97" s="54">
        <f t="shared" si="50"/>
        <v>0</v>
      </c>
      <c r="V97" s="54">
        <f t="shared" si="50"/>
        <v>2</v>
      </c>
      <c r="W97" s="54">
        <f t="shared" si="50"/>
        <v>66</v>
      </c>
      <c r="X97" s="54">
        <f t="shared" si="50"/>
        <v>17</v>
      </c>
      <c r="Y97" s="54">
        <f t="shared" si="50"/>
        <v>49</v>
      </c>
      <c r="Z97" s="55">
        <f t="shared" si="50"/>
        <v>59.89505888888888</v>
      </c>
      <c r="AA97" s="53">
        <f t="shared" si="45"/>
        <v>7</v>
      </c>
      <c r="AB97" s="52" t="str">
        <f t="shared" si="43"/>
        <v>Excitable Boy</v>
      </c>
      <c r="AC97" s="13"/>
    </row>
    <row r="98" spans="1:29" ht="12.75">
      <c r="A98" s="53">
        <f aca="true" t="shared" si="51" ref="A98:Z98">IF($AD67&gt;0,INDEX(A$60:A$84,$AD67),"")</f>
        <v>588</v>
      </c>
      <c r="B98" s="52" t="str">
        <f t="shared" si="51"/>
        <v>Gallant Fox</v>
      </c>
      <c r="C98" s="52" t="str">
        <f t="shared" si="51"/>
        <v>Dempsey</v>
      </c>
      <c r="D98" s="54">
        <f t="shared" si="51"/>
        <v>0</v>
      </c>
      <c r="E98" s="54">
        <f t="shared" si="51"/>
        <v>0</v>
      </c>
      <c r="F98" s="54">
        <f t="shared" si="51"/>
        <v>0</v>
      </c>
      <c r="G98" s="54">
        <f t="shared" si="51"/>
        <v>2</v>
      </c>
      <c r="H98" s="54">
        <f t="shared" si="51"/>
        <v>2</v>
      </c>
      <c r="I98" s="54">
        <f t="shared" si="51"/>
        <v>9</v>
      </c>
      <c r="J98" s="54">
        <f t="shared" si="51"/>
        <v>8</v>
      </c>
      <c r="K98" s="54">
        <f t="shared" si="51"/>
        <v>7</v>
      </c>
      <c r="L98" s="54">
        <f t="shared" si="51"/>
        <v>8</v>
      </c>
      <c r="M98" s="54">
        <f t="shared" si="51"/>
        <v>10</v>
      </c>
      <c r="N98" s="54">
        <f t="shared" si="51"/>
        <v>7</v>
      </c>
      <c r="O98" s="54">
        <f t="shared" si="51"/>
        <v>0</v>
      </c>
      <c r="P98" s="54">
        <f t="shared" si="51"/>
        <v>15</v>
      </c>
      <c r="Q98" s="54">
        <f t="shared" si="51"/>
        <v>9</v>
      </c>
      <c r="R98" s="54">
        <f t="shared" si="51"/>
        <v>0</v>
      </c>
      <c r="S98" s="54">
        <f t="shared" si="51"/>
        <v>7</v>
      </c>
      <c r="T98" s="54">
        <f t="shared" si="51"/>
        <v>9</v>
      </c>
      <c r="U98" s="54">
        <f t="shared" si="51"/>
        <v>0</v>
      </c>
      <c r="V98" s="54">
        <f t="shared" si="51"/>
        <v>0</v>
      </c>
      <c r="W98" s="54">
        <f t="shared" si="51"/>
        <v>93</v>
      </c>
      <c r="X98" s="54">
        <f t="shared" si="51"/>
        <v>15</v>
      </c>
      <c r="Y98" s="54">
        <f t="shared" si="51"/>
        <v>78</v>
      </c>
      <c r="Z98" s="55">
        <f t="shared" si="51"/>
        <v>78.00809</v>
      </c>
      <c r="AA98" s="53">
        <f t="shared" si="45"/>
        <v>8</v>
      </c>
      <c r="AB98" s="52" t="str">
        <f t="shared" si="43"/>
        <v>Gallant Fox</v>
      </c>
      <c r="AC98" s="13"/>
    </row>
    <row r="99" spans="1:29" ht="12.75">
      <c r="A99" s="53">
        <f aca="true" t="shared" si="52" ref="A99:Z99">IF($AD68&gt;0,INDEX(A$60:A$84,$AD68),"")</f>
        <v>16</v>
      </c>
      <c r="B99" s="52" t="str">
        <f t="shared" si="52"/>
        <v>Shamrock IV</v>
      </c>
      <c r="C99" s="52" t="str">
        <f t="shared" si="52"/>
        <v>Mullen</v>
      </c>
      <c r="D99" s="54">
        <f t="shared" si="52"/>
        <v>0</v>
      </c>
      <c r="E99" s="54">
        <f t="shared" si="52"/>
        <v>0</v>
      </c>
      <c r="F99" s="54">
        <f t="shared" si="52"/>
        <v>0</v>
      </c>
      <c r="G99" s="54">
        <f t="shared" si="52"/>
        <v>7</v>
      </c>
      <c r="H99" s="54">
        <f t="shared" si="52"/>
        <v>8</v>
      </c>
      <c r="I99" s="54">
        <f t="shared" si="52"/>
        <v>4</v>
      </c>
      <c r="J99" s="54">
        <f t="shared" si="52"/>
        <v>6</v>
      </c>
      <c r="K99" s="54">
        <f t="shared" si="52"/>
        <v>14</v>
      </c>
      <c r="L99" s="54">
        <f t="shared" si="52"/>
        <v>4</v>
      </c>
      <c r="M99" s="54">
        <f t="shared" si="52"/>
        <v>4</v>
      </c>
      <c r="N99" s="54">
        <f t="shared" si="52"/>
        <v>6</v>
      </c>
      <c r="O99" s="54">
        <f t="shared" si="52"/>
        <v>0</v>
      </c>
      <c r="P99" s="54">
        <f t="shared" si="52"/>
        <v>5</v>
      </c>
      <c r="Q99" s="54">
        <f t="shared" si="52"/>
        <v>13</v>
      </c>
      <c r="R99" s="54">
        <f t="shared" si="52"/>
        <v>0</v>
      </c>
      <c r="S99" s="54">
        <f t="shared" si="52"/>
        <v>15</v>
      </c>
      <c r="T99" s="54">
        <f t="shared" si="52"/>
        <v>14</v>
      </c>
      <c r="U99" s="54">
        <f t="shared" si="52"/>
        <v>0</v>
      </c>
      <c r="V99" s="54">
        <f t="shared" si="52"/>
        <v>0</v>
      </c>
      <c r="W99" s="54">
        <f t="shared" si="52"/>
        <v>100</v>
      </c>
      <c r="X99" s="54">
        <f t="shared" si="52"/>
        <v>15</v>
      </c>
      <c r="Y99" s="54">
        <f t="shared" si="52"/>
        <v>85</v>
      </c>
      <c r="Z99" s="55">
        <f t="shared" si="52"/>
        <v>85.01214</v>
      </c>
      <c r="AA99" s="53">
        <f t="shared" si="45"/>
        <v>9</v>
      </c>
      <c r="AB99" s="52" t="str">
        <f t="shared" si="43"/>
        <v>Shamrock IV</v>
      </c>
      <c r="AC99" s="13"/>
    </row>
    <row r="100" spans="1:29" ht="12.75">
      <c r="A100" s="53">
        <f aca="true" t="shared" si="53" ref="A100:Z100">IF($AD69&gt;0,INDEX(A$60:A$84,$AD69),"")</f>
        <v>281</v>
      </c>
      <c r="B100" s="52" t="str">
        <f t="shared" si="53"/>
        <v>Eightball</v>
      </c>
      <c r="C100" s="52" t="str">
        <f t="shared" si="53"/>
        <v>Bunting</v>
      </c>
      <c r="D100" s="54">
        <f t="shared" si="53"/>
        <v>0</v>
      </c>
      <c r="E100" s="54">
        <f t="shared" si="53"/>
        <v>0</v>
      </c>
      <c r="F100" s="54">
        <f t="shared" si="53"/>
        <v>0</v>
      </c>
      <c r="G100" s="54">
        <f t="shared" si="53"/>
        <v>9</v>
      </c>
      <c r="H100" s="54">
        <f t="shared" si="53"/>
        <v>5</v>
      </c>
      <c r="I100" s="54">
        <f t="shared" si="53"/>
        <v>12</v>
      </c>
      <c r="J100" s="54">
        <f t="shared" si="53"/>
        <v>2</v>
      </c>
      <c r="K100" s="54">
        <f t="shared" si="53"/>
        <v>4</v>
      </c>
      <c r="L100" s="54">
        <f t="shared" si="53"/>
        <v>5</v>
      </c>
      <c r="M100" s="54">
        <f t="shared" si="53"/>
        <v>13</v>
      </c>
      <c r="N100" s="54">
        <f t="shared" si="53"/>
        <v>14</v>
      </c>
      <c r="O100" s="54">
        <f t="shared" si="53"/>
        <v>0</v>
      </c>
      <c r="P100" s="54">
        <f t="shared" si="53"/>
        <v>12</v>
      </c>
      <c r="Q100" s="54">
        <f t="shared" si="53"/>
        <v>6</v>
      </c>
      <c r="R100" s="54">
        <f t="shared" si="53"/>
        <v>0</v>
      </c>
      <c r="S100" s="54">
        <f t="shared" si="53"/>
        <v>14</v>
      </c>
      <c r="T100" s="54">
        <f t="shared" si="53"/>
        <v>10</v>
      </c>
      <c r="U100" s="54">
        <f t="shared" si="53"/>
        <v>0</v>
      </c>
      <c r="V100" s="54">
        <f t="shared" si="53"/>
        <v>0</v>
      </c>
      <c r="W100" s="54">
        <f t="shared" si="53"/>
        <v>106</v>
      </c>
      <c r="X100" s="54">
        <f t="shared" si="53"/>
        <v>14</v>
      </c>
      <c r="Y100" s="54">
        <f t="shared" si="53"/>
        <v>92</v>
      </c>
      <c r="Z100" s="55">
        <f t="shared" si="53"/>
        <v>92.0091</v>
      </c>
      <c r="AA100" s="53">
        <f t="shared" si="45"/>
        <v>10</v>
      </c>
      <c r="AB100" s="52" t="str">
        <f t="shared" si="43"/>
        <v>Eightball</v>
      </c>
      <c r="AC100" s="13"/>
    </row>
    <row r="101" spans="1:29" ht="12.75">
      <c r="A101" s="53">
        <f aca="true" t="shared" si="54" ref="A101:Z101">IF($AD70&gt;0,INDEX(A$60:A$84,$AD70),"")</f>
        <v>249</v>
      </c>
      <c r="B101" s="52" t="str">
        <f t="shared" si="54"/>
        <v>Dolce</v>
      </c>
      <c r="C101" s="52" t="str">
        <f t="shared" si="54"/>
        <v>Sonn</v>
      </c>
      <c r="D101" s="54">
        <f t="shared" si="54"/>
        <v>0</v>
      </c>
      <c r="E101" s="54">
        <f t="shared" si="54"/>
        <v>0</v>
      </c>
      <c r="F101" s="54">
        <f t="shared" si="54"/>
        <v>0</v>
      </c>
      <c r="G101" s="54">
        <f t="shared" si="54"/>
        <v>12</v>
      </c>
      <c r="H101" s="54">
        <f t="shared" si="54"/>
        <v>3</v>
      </c>
      <c r="I101" s="54">
        <f t="shared" si="54"/>
        <v>7</v>
      </c>
      <c r="J101" s="54">
        <f t="shared" si="54"/>
        <v>11</v>
      </c>
      <c r="K101" s="54">
        <f t="shared" si="54"/>
        <v>8</v>
      </c>
      <c r="L101" s="54">
        <f t="shared" si="54"/>
        <v>12</v>
      </c>
      <c r="M101" s="54">
        <f t="shared" si="54"/>
        <v>14</v>
      </c>
      <c r="N101" s="54">
        <f t="shared" si="54"/>
        <v>9</v>
      </c>
      <c r="O101" s="54">
        <f t="shared" si="54"/>
        <v>0</v>
      </c>
      <c r="P101" s="54">
        <f t="shared" si="54"/>
        <v>9</v>
      </c>
      <c r="Q101" s="54">
        <f t="shared" si="54"/>
        <v>7</v>
      </c>
      <c r="R101" s="54">
        <f t="shared" si="54"/>
        <v>0</v>
      </c>
      <c r="S101" s="54">
        <f t="shared" si="54"/>
        <v>8</v>
      </c>
      <c r="T101" s="54">
        <f t="shared" si="54"/>
        <v>6</v>
      </c>
      <c r="U101" s="54">
        <f t="shared" si="54"/>
        <v>0</v>
      </c>
      <c r="V101" s="54">
        <f t="shared" si="54"/>
        <v>0</v>
      </c>
      <c r="W101" s="54">
        <f t="shared" si="54"/>
        <v>106</v>
      </c>
      <c r="X101" s="54">
        <f t="shared" si="54"/>
        <v>14</v>
      </c>
      <c r="Y101" s="54">
        <f t="shared" si="54"/>
        <v>92</v>
      </c>
      <c r="Z101" s="55">
        <f t="shared" si="54"/>
        <v>92.01006000000001</v>
      </c>
      <c r="AA101" s="53">
        <f t="shared" si="45"/>
        <v>11</v>
      </c>
      <c r="AB101" s="52" t="str">
        <f t="shared" si="43"/>
        <v>Dolce</v>
      </c>
      <c r="AC101" s="13"/>
    </row>
    <row r="102" spans="1:29" ht="12.75">
      <c r="A102" s="53">
        <f aca="true" t="shared" si="55" ref="A102:Z102">IF($AD71&gt;0,INDEX(A$60:A$84,$AD71),"")</f>
        <v>484</v>
      </c>
      <c r="B102" s="52" t="str">
        <f t="shared" si="55"/>
        <v>Jolly Mon</v>
      </c>
      <c r="C102" s="52" t="str">
        <f t="shared" si="55"/>
        <v>LaVin/Rochlis</v>
      </c>
      <c r="D102" s="54">
        <f t="shared" si="55"/>
        <v>0</v>
      </c>
      <c r="E102" s="54">
        <f t="shared" si="55"/>
        <v>0</v>
      </c>
      <c r="F102" s="54">
        <f t="shared" si="55"/>
        <v>0</v>
      </c>
      <c r="G102" s="54">
        <f t="shared" si="55"/>
        <v>13</v>
      </c>
      <c r="H102" s="54">
        <f t="shared" si="55"/>
        <v>13</v>
      </c>
      <c r="I102" s="54">
        <f t="shared" si="55"/>
        <v>10</v>
      </c>
      <c r="J102" s="54">
        <f t="shared" si="55"/>
        <v>14</v>
      </c>
      <c r="K102" s="54">
        <f t="shared" si="55"/>
        <v>6</v>
      </c>
      <c r="L102" s="54">
        <f t="shared" si="55"/>
        <v>7</v>
      </c>
      <c r="M102" s="54">
        <f t="shared" si="55"/>
        <v>15</v>
      </c>
      <c r="N102" s="54">
        <f t="shared" si="55"/>
        <v>11</v>
      </c>
      <c r="O102" s="54">
        <f t="shared" si="55"/>
        <v>0</v>
      </c>
      <c r="P102" s="54">
        <f t="shared" si="55"/>
        <v>10</v>
      </c>
      <c r="Q102" s="54">
        <f t="shared" si="55"/>
        <v>11</v>
      </c>
      <c r="R102" s="54">
        <f t="shared" si="55"/>
        <v>0</v>
      </c>
      <c r="S102" s="54">
        <f t="shared" si="55"/>
        <v>10</v>
      </c>
      <c r="T102" s="54">
        <f t="shared" si="55"/>
        <v>4</v>
      </c>
      <c r="U102" s="54">
        <f t="shared" si="55"/>
        <v>0</v>
      </c>
      <c r="V102" s="54">
        <f t="shared" si="55"/>
        <v>0</v>
      </c>
      <c r="W102" s="54">
        <f t="shared" si="55"/>
        <v>124</v>
      </c>
      <c r="X102" s="54">
        <f t="shared" si="55"/>
        <v>15</v>
      </c>
      <c r="Y102" s="54">
        <f t="shared" si="55"/>
        <v>109</v>
      </c>
      <c r="Z102" s="55">
        <f t="shared" si="55"/>
        <v>109.01304</v>
      </c>
      <c r="AA102" s="53">
        <f t="shared" si="45"/>
        <v>12</v>
      </c>
      <c r="AB102" s="52" t="str">
        <f t="shared" si="43"/>
        <v>Jolly Mon</v>
      </c>
      <c r="AC102" s="13"/>
    </row>
    <row r="103" spans="1:29" ht="12.75">
      <c r="A103" s="53">
        <f aca="true" t="shared" si="56" ref="A103:Z103">IF($AD72&gt;0,INDEX(A$60:A$84,$AD72),"")</f>
        <v>679</v>
      </c>
      <c r="B103" s="52" t="str">
        <f t="shared" si="56"/>
        <v>Misty-two-six</v>
      </c>
      <c r="C103" s="52" t="str">
        <f t="shared" si="56"/>
        <v>Sibson</v>
      </c>
      <c r="D103" s="54">
        <f t="shared" si="56"/>
        <v>0</v>
      </c>
      <c r="E103" s="54">
        <f t="shared" si="56"/>
        <v>0</v>
      </c>
      <c r="F103" s="54">
        <f t="shared" si="56"/>
        <v>0</v>
      </c>
      <c r="G103" s="54">
        <f t="shared" si="56"/>
        <v>11</v>
      </c>
      <c r="H103" s="54">
        <f t="shared" si="56"/>
        <v>9</v>
      </c>
      <c r="I103" s="54">
        <f t="shared" si="56"/>
        <v>15</v>
      </c>
      <c r="J103" s="54">
        <f t="shared" si="56"/>
        <v>10</v>
      </c>
      <c r="K103" s="54">
        <f t="shared" si="56"/>
        <v>12</v>
      </c>
      <c r="L103" s="54">
        <f t="shared" si="56"/>
        <v>13</v>
      </c>
      <c r="M103" s="54">
        <f t="shared" si="56"/>
        <v>8</v>
      </c>
      <c r="N103" s="54">
        <f t="shared" si="56"/>
        <v>15</v>
      </c>
      <c r="O103" s="54">
        <f t="shared" si="56"/>
        <v>0</v>
      </c>
      <c r="P103" s="54">
        <f t="shared" si="56"/>
        <v>7</v>
      </c>
      <c r="Q103" s="54">
        <f t="shared" si="56"/>
        <v>3</v>
      </c>
      <c r="R103" s="54">
        <f t="shared" si="56"/>
        <v>0</v>
      </c>
      <c r="S103" s="54">
        <f t="shared" si="56"/>
        <v>16</v>
      </c>
      <c r="T103" s="54">
        <f t="shared" si="56"/>
        <v>16</v>
      </c>
      <c r="U103" s="54">
        <f t="shared" si="56"/>
        <v>0</v>
      </c>
      <c r="V103" s="54">
        <f t="shared" si="56"/>
        <v>0</v>
      </c>
      <c r="W103" s="54">
        <f t="shared" si="56"/>
        <v>135</v>
      </c>
      <c r="X103" s="54">
        <f t="shared" si="56"/>
        <v>16</v>
      </c>
      <c r="Y103" s="54">
        <f t="shared" si="56"/>
        <v>119</v>
      </c>
      <c r="Z103" s="55">
        <f t="shared" si="56"/>
        <v>119.01115999999999</v>
      </c>
      <c r="AA103" s="53">
        <f t="shared" si="45"/>
        <v>13</v>
      </c>
      <c r="AB103" s="52" t="str">
        <f t="shared" si="43"/>
        <v>Misty-two-six</v>
      </c>
      <c r="AC103" s="13"/>
    </row>
    <row r="104" spans="1:29" ht="12.75">
      <c r="A104" s="53">
        <f aca="true" t="shared" si="57" ref="A104:Z104">IF($AD73&gt;0,INDEX(A$60:A$84,$AD73),"")</f>
        <v>676</v>
      </c>
      <c r="B104" s="52" t="str">
        <f t="shared" si="57"/>
        <v>Paradox</v>
      </c>
      <c r="C104" s="52" t="str">
        <f t="shared" si="57"/>
        <v>Stowe</v>
      </c>
      <c r="D104" s="54">
        <f t="shared" si="57"/>
        <v>0</v>
      </c>
      <c r="E104" s="54">
        <f t="shared" si="57"/>
        <v>0</v>
      </c>
      <c r="F104" s="54">
        <f t="shared" si="57"/>
        <v>0</v>
      </c>
      <c r="G104" s="54" t="str">
        <f t="shared" si="57"/>
        <v>bye</v>
      </c>
      <c r="H104" s="54" t="str">
        <f t="shared" si="57"/>
        <v>bye</v>
      </c>
      <c r="I104" s="54" t="str">
        <f t="shared" si="57"/>
        <v>bye</v>
      </c>
      <c r="J104" s="54">
        <f t="shared" si="57"/>
        <v>12</v>
      </c>
      <c r="K104" s="54">
        <f t="shared" si="57"/>
        <v>16</v>
      </c>
      <c r="L104" s="54">
        <f t="shared" si="57"/>
        <v>15</v>
      </c>
      <c r="M104" s="54">
        <f t="shared" si="57"/>
        <v>12</v>
      </c>
      <c r="N104" s="54">
        <f t="shared" si="57"/>
        <v>5</v>
      </c>
      <c r="O104" s="54">
        <f t="shared" si="57"/>
        <v>0</v>
      </c>
      <c r="P104" s="54">
        <f t="shared" si="57"/>
        <v>14</v>
      </c>
      <c r="Q104" s="54">
        <f t="shared" si="57"/>
        <v>14</v>
      </c>
      <c r="R104" s="54">
        <f t="shared" si="57"/>
        <v>0</v>
      </c>
      <c r="S104" s="54">
        <f t="shared" si="57"/>
        <v>9</v>
      </c>
      <c r="T104" s="54">
        <f t="shared" si="57"/>
        <v>13</v>
      </c>
      <c r="U104" s="54">
        <f t="shared" si="57"/>
        <v>0</v>
      </c>
      <c r="V104" s="54">
        <f t="shared" si="57"/>
        <v>3</v>
      </c>
      <c r="W104" s="54">
        <f t="shared" si="57"/>
        <v>110</v>
      </c>
      <c r="X104" s="54">
        <f t="shared" si="57"/>
        <v>16</v>
      </c>
      <c r="Y104" s="54">
        <f t="shared" si="57"/>
        <v>94</v>
      </c>
      <c r="Z104" s="55">
        <f t="shared" si="57"/>
        <v>129.26413000000002</v>
      </c>
      <c r="AA104" s="53">
        <f t="shared" si="45"/>
        <v>14</v>
      </c>
      <c r="AB104" s="52" t="str">
        <f t="shared" si="43"/>
        <v>Paradox</v>
      </c>
      <c r="AC104" s="13"/>
    </row>
    <row r="105" spans="1:29" ht="12.75">
      <c r="A105" s="53">
        <f aca="true" t="shared" si="58" ref="A105:Z105">IF($AD74&gt;0,INDEX(A$60:A$84,$AD74),"")</f>
        <v>97</v>
      </c>
      <c r="B105" s="52" t="str">
        <f t="shared" si="58"/>
        <v>Schatz</v>
      </c>
      <c r="C105" s="52" t="str">
        <f t="shared" si="58"/>
        <v>Herte</v>
      </c>
      <c r="D105" s="54">
        <f t="shared" si="58"/>
        <v>0</v>
      </c>
      <c r="E105" s="54">
        <f t="shared" si="58"/>
        <v>0</v>
      </c>
      <c r="F105" s="54">
        <f t="shared" si="58"/>
        <v>0</v>
      </c>
      <c r="G105" s="54">
        <f t="shared" si="58"/>
        <v>14</v>
      </c>
      <c r="H105" s="54">
        <f t="shared" si="58"/>
        <v>15</v>
      </c>
      <c r="I105" s="54">
        <f t="shared" si="58"/>
        <v>11</v>
      </c>
      <c r="J105" s="54">
        <f t="shared" si="58"/>
        <v>16</v>
      </c>
      <c r="K105" s="54">
        <f t="shared" si="58"/>
        <v>15</v>
      </c>
      <c r="L105" s="54">
        <f t="shared" si="58"/>
        <v>16</v>
      </c>
      <c r="M105" s="54">
        <f t="shared" si="58"/>
        <v>11</v>
      </c>
      <c r="N105" s="54">
        <f t="shared" si="58"/>
        <v>12</v>
      </c>
      <c r="O105" s="54">
        <f t="shared" si="58"/>
        <v>0</v>
      </c>
      <c r="P105" s="54">
        <f t="shared" si="58"/>
        <v>8</v>
      </c>
      <c r="Q105" s="54">
        <f t="shared" si="58"/>
        <v>10</v>
      </c>
      <c r="R105" s="54">
        <f t="shared" si="58"/>
        <v>0</v>
      </c>
      <c r="S105" s="54">
        <f t="shared" si="58"/>
        <v>17</v>
      </c>
      <c r="T105" s="54">
        <f t="shared" si="58"/>
        <v>15</v>
      </c>
      <c r="U105" s="54">
        <f t="shared" si="58"/>
        <v>0</v>
      </c>
      <c r="V105" s="54">
        <f t="shared" si="58"/>
        <v>0</v>
      </c>
      <c r="W105" s="54">
        <f t="shared" si="58"/>
        <v>160</v>
      </c>
      <c r="X105" s="54">
        <f t="shared" si="58"/>
        <v>17</v>
      </c>
      <c r="Y105" s="54">
        <f t="shared" si="58"/>
        <v>143</v>
      </c>
      <c r="Z105" s="55">
        <f t="shared" si="58"/>
        <v>143.01514999999998</v>
      </c>
      <c r="AA105" s="53">
        <f t="shared" si="45"/>
        <v>15</v>
      </c>
      <c r="AB105" s="52" t="str">
        <f t="shared" si="43"/>
        <v>Schatz</v>
      </c>
      <c r="AC105" s="13"/>
    </row>
    <row r="106" spans="1:29" ht="12.75">
      <c r="A106" s="53">
        <f aca="true" t="shared" si="59" ref="A106:Z106">IF($AD75&gt;0,INDEX(A$60:A$84,$AD75),"")</f>
        <v>154</v>
      </c>
      <c r="B106" s="52" t="str">
        <f t="shared" si="59"/>
        <v>Panic-A-Track</v>
      </c>
      <c r="C106" s="52" t="str">
        <f t="shared" si="59"/>
        <v>Gilchrist</v>
      </c>
      <c r="D106" s="54">
        <f t="shared" si="59"/>
        <v>0</v>
      </c>
      <c r="E106" s="54">
        <f t="shared" si="59"/>
        <v>0</v>
      </c>
      <c r="F106" s="54">
        <f t="shared" si="59"/>
        <v>0</v>
      </c>
      <c r="G106" s="54">
        <f t="shared" si="59"/>
        <v>16</v>
      </c>
      <c r="H106" s="54">
        <f t="shared" si="59"/>
        <v>16</v>
      </c>
      <c r="I106" s="54">
        <f t="shared" si="59"/>
        <v>16</v>
      </c>
      <c r="J106" s="54" t="str">
        <f t="shared" si="59"/>
        <v>bye</v>
      </c>
      <c r="K106" s="54" t="str">
        <f t="shared" si="59"/>
        <v>bye</v>
      </c>
      <c r="L106" s="54" t="str">
        <f t="shared" si="59"/>
        <v>bye</v>
      </c>
      <c r="M106" s="54">
        <f t="shared" si="59"/>
        <v>17</v>
      </c>
      <c r="N106" s="54">
        <f t="shared" si="59"/>
        <v>17</v>
      </c>
      <c r="O106" s="54">
        <f t="shared" si="59"/>
        <v>0</v>
      </c>
      <c r="P106" s="54">
        <f t="shared" si="59"/>
        <v>11</v>
      </c>
      <c r="Q106" s="54">
        <f t="shared" si="59"/>
        <v>12</v>
      </c>
      <c r="R106" s="54">
        <f t="shared" si="59"/>
        <v>0</v>
      </c>
      <c r="S106" s="54">
        <f t="shared" si="59"/>
        <v>12</v>
      </c>
      <c r="T106" s="54">
        <f t="shared" si="59"/>
        <v>8</v>
      </c>
      <c r="U106" s="54">
        <f t="shared" si="59"/>
        <v>0</v>
      </c>
      <c r="V106" s="54">
        <f t="shared" si="59"/>
        <v>3</v>
      </c>
      <c r="W106" s="54">
        <f t="shared" si="59"/>
        <v>125</v>
      </c>
      <c r="X106" s="54">
        <f t="shared" si="59"/>
        <v>17</v>
      </c>
      <c r="Y106" s="54">
        <f t="shared" si="59"/>
        <v>108</v>
      </c>
      <c r="Z106" s="55">
        <f t="shared" si="59"/>
        <v>148.51608</v>
      </c>
      <c r="AA106" s="53">
        <f t="shared" si="45"/>
        <v>16</v>
      </c>
      <c r="AB106" s="52" t="str">
        <f t="shared" si="43"/>
        <v>Panic-A-Track</v>
      </c>
      <c r="AC106" s="13"/>
    </row>
    <row r="107" spans="1:29" ht="12.75">
      <c r="A107" s="53">
        <f aca="true" t="shared" si="60" ref="A107:Z107">IF($AD76&gt;0,INDEX(A$60:A$84,$AD76),"")</f>
        <v>175</v>
      </c>
      <c r="B107" s="52" t="str">
        <f t="shared" si="60"/>
        <v>Over the Edge</v>
      </c>
      <c r="C107" s="52" t="str">
        <f t="shared" si="60"/>
        <v>Scott</v>
      </c>
      <c r="D107" s="54">
        <f t="shared" si="60"/>
        <v>0</v>
      </c>
      <c r="E107" s="54">
        <f t="shared" si="60"/>
        <v>0</v>
      </c>
      <c r="F107" s="54">
        <f t="shared" si="60"/>
        <v>0</v>
      </c>
      <c r="G107" s="54">
        <f t="shared" si="60"/>
        <v>15</v>
      </c>
      <c r="H107" s="54">
        <f t="shared" si="60"/>
        <v>14</v>
      </c>
      <c r="I107" s="54">
        <f t="shared" si="60"/>
        <v>14</v>
      </c>
      <c r="J107" s="54">
        <f t="shared" si="60"/>
        <v>15</v>
      </c>
      <c r="K107" s="54">
        <f t="shared" si="60"/>
        <v>10</v>
      </c>
      <c r="L107" s="54">
        <f t="shared" si="60"/>
        <v>11</v>
      </c>
      <c r="M107" s="54">
        <f t="shared" si="60"/>
        <v>16</v>
      </c>
      <c r="N107" s="54">
        <f t="shared" si="60"/>
        <v>17</v>
      </c>
      <c r="O107" s="54">
        <f t="shared" si="60"/>
        <v>0</v>
      </c>
      <c r="P107" s="54">
        <f t="shared" si="60"/>
        <v>13</v>
      </c>
      <c r="Q107" s="54">
        <f t="shared" si="60"/>
        <v>17</v>
      </c>
      <c r="R107" s="54">
        <f t="shared" si="60"/>
        <v>0</v>
      </c>
      <c r="S107" s="54">
        <f t="shared" si="60"/>
        <v>13</v>
      </c>
      <c r="T107" s="54">
        <f t="shared" si="60"/>
        <v>12</v>
      </c>
      <c r="U107" s="54">
        <f t="shared" si="60"/>
        <v>0</v>
      </c>
      <c r="V107" s="54">
        <f t="shared" si="60"/>
        <v>0</v>
      </c>
      <c r="W107" s="54">
        <f t="shared" si="60"/>
        <v>167</v>
      </c>
      <c r="X107" s="54">
        <f t="shared" si="60"/>
        <v>17</v>
      </c>
      <c r="Y107" s="54">
        <f t="shared" si="60"/>
        <v>150</v>
      </c>
      <c r="Z107" s="55">
        <f t="shared" si="60"/>
        <v>150.01712</v>
      </c>
      <c r="AA107" s="53">
        <f t="shared" si="45"/>
        <v>17</v>
      </c>
      <c r="AB107" s="52" t="str">
        <f t="shared" si="43"/>
        <v>Over the Edge</v>
      </c>
      <c r="AC107" s="13"/>
    </row>
    <row r="108" spans="1:29" ht="12.75">
      <c r="A108" s="53">
        <f aca="true" t="shared" si="61" ref="A108:Z108">IF($AD77&gt;0,INDEX(A$60:A$84,$AD77),"")</f>
      </c>
      <c r="B108" s="52">
        <f t="shared" si="61"/>
      </c>
      <c r="C108" s="52">
        <f t="shared" si="61"/>
      </c>
      <c r="D108" s="54">
        <f t="shared" si="61"/>
      </c>
      <c r="E108" s="54">
        <f t="shared" si="61"/>
      </c>
      <c r="F108" s="54">
        <f t="shared" si="61"/>
      </c>
      <c r="G108" s="54">
        <f t="shared" si="61"/>
      </c>
      <c r="H108" s="54">
        <f t="shared" si="61"/>
      </c>
      <c r="I108" s="54">
        <f t="shared" si="61"/>
      </c>
      <c r="J108" s="54">
        <f t="shared" si="61"/>
      </c>
      <c r="K108" s="54">
        <f t="shared" si="61"/>
      </c>
      <c r="L108" s="54">
        <f t="shared" si="61"/>
      </c>
      <c r="M108" s="54">
        <f t="shared" si="61"/>
      </c>
      <c r="N108" s="54">
        <f t="shared" si="61"/>
      </c>
      <c r="O108" s="54">
        <f t="shared" si="61"/>
      </c>
      <c r="P108" s="54">
        <f t="shared" si="61"/>
      </c>
      <c r="Q108" s="54">
        <f t="shared" si="61"/>
      </c>
      <c r="R108" s="54">
        <f t="shared" si="61"/>
      </c>
      <c r="S108" s="54">
        <f t="shared" si="61"/>
      </c>
      <c r="T108" s="54">
        <f t="shared" si="61"/>
      </c>
      <c r="U108" s="54">
        <f t="shared" si="61"/>
      </c>
      <c r="V108" s="54">
        <f t="shared" si="61"/>
      </c>
      <c r="W108" s="54">
        <f t="shared" si="61"/>
      </c>
      <c r="X108" s="54">
        <f t="shared" si="61"/>
      </c>
      <c r="Y108" s="54">
        <f t="shared" si="61"/>
      </c>
      <c r="Z108" s="55">
        <f t="shared" si="61"/>
      </c>
      <c r="AA108" s="53">
        <f t="shared" si="45"/>
      </c>
      <c r="AB108" s="52">
        <f t="shared" si="43"/>
      </c>
      <c r="AC108" s="13"/>
    </row>
    <row r="109" spans="1:29" ht="12.75">
      <c r="A109" s="53">
        <f aca="true" t="shared" si="62" ref="A109:Z109">IF($AD78&gt;0,INDEX(A$60:A$84,$AD78),"")</f>
      </c>
      <c r="B109" s="52">
        <f t="shared" si="62"/>
      </c>
      <c r="C109" s="52">
        <f t="shared" si="62"/>
      </c>
      <c r="D109" s="54">
        <f t="shared" si="62"/>
      </c>
      <c r="E109" s="54">
        <f t="shared" si="62"/>
      </c>
      <c r="F109" s="54">
        <f t="shared" si="62"/>
      </c>
      <c r="G109" s="54">
        <f t="shared" si="62"/>
      </c>
      <c r="H109" s="54">
        <f t="shared" si="62"/>
      </c>
      <c r="I109" s="54">
        <f t="shared" si="62"/>
      </c>
      <c r="J109" s="54">
        <f t="shared" si="62"/>
      </c>
      <c r="K109" s="54">
        <f t="shared" si="62"/>
      </c>
      <c r="L109" s="54">
        <f t="shared" si="62"/>
      </c>
      <c r="M109" s="54">
        <f t="shared" si="62"/>
      </c>
      <c r="N109" s="54">
        <f t="shared" si="62"/>
      </c>
      <c r="O109" s="54">
        <f t="shared" si="62"/>
      </c>
      <c r="P109" s="54">
        <f t="shared" si="62"/>
      </c>
      <c r="Q109" s="54">
        <f t="shared" si="62"/>
      </c>
      <c r="R109" s="54">
        <f t="shared" si="62"/>
      </c>
      <c r="S109" s="54">
        <f t="shared" si="62"/>
      </c>
      <c r="T109" s="54">
        <f t="shared" si="62"/>
      </c>
      <c r="U109" s="54">
        <f t="shared" si="62"/>
      </c>
      <c r="V109" s="54">
        <f t="shared" si="62"/>
      </c>
      <c r="W109" s="54">
        <f t="shared" si="62"/>
      </c>
      <c r="X109" s="54">
        <f t="shared" si="62"/>
      </c>
      <c r="Y109" s="54">
        <f t="shared" si="62"/>
      </c>
      <c r="Z109" s="55">
        <f t="shared" si="62"/>
      </c>
      <c r="AA109" s="53">
        <f t="shared" si="45"/>
      </c>
      <c r="AB109" s="52">
        <f t="shared" si="43"/>
      </c>
      <c r="AC109" s="13"/>
    </row>
    <row r="110" spans="1:29" ht="12.75">
      <c r="A110" s="53">
        <f aca="true" t="shared" si="63" ref="A110:Z110">IF($AD79&gt;0,INDEX(A$60:A$84,$AD79),"")</f>
      </c>
      <c r="B110" s="52">
        <f t="shared" si="63"/>
      </c>
      <c r="C110" s="52">
        <f t="shared" si="63"/>
      </c>
      <c r="D110" s="54">
        <f t="shared" si="63"/>
      </c>
      <c r="E110" s="54">
        <f t="shared" si="63"/>
      </c>
      <c r="F110" s="54">
        <f t="shared" si="63"/>
      </c>
      <c r="G110" s="54">
        <f t="shared" si="63"/>
      </c>
      <c r="H110" s="54">
        <f t="shared" si="63"/>
      </c>
      <c r="I110" s="54">
        <f t="shared" si="63"/>
      </c>
      <c r="J110" s="54">
        <f t="shared" si="63"/>
      </c>
      <c r="K110" s="54">
        <f t="shared" si="63"/>
      </c>
      <c r="L110" s="54">
        <f t="shared" si="63"/>
      </c>
      <c r="M110" s="54">
        <f t="shared" si="63"/>
      </c>
      <c r="N110" s="54">
        <f t="shared" si="63"/>
      </c>
      <c r="O110" s="54">
        <f t="shared" si="63"/>
      </c>
      <c r="P110" s="54">
        <f t="shared" si="63"/>
      </c>
      <c r="Q110" s="54">
        <f t="shared" si="63"/>
      </c>
      <c r="R110" s="54">
        <f t="shared" si="63"/>
      </c>
      <c r="S110" s="54">
        <f t="shared" si="63"/>
      </c>
      <c r="T110" s="54">
        <f t="shared" si="63"/>
      </c>
      <c r="U110" s="54">
        <f t="shared" si="63"/>
      </c>
      <c r="V110" s="54">
        <f t="shared" si="63"/>
      </c>
      <c r="W110" s="54">
        <f t="shared" si="63"/>
      </c>
      <c r="X110" s="54">
        <f t="shared" si="63"/>
      </c>
      <c r="Y110" s="54">
        <f t="shared" si="63"/>
      </c>
      <c r="Z110" s="55">
        <f t="shared" si="63"/>
      </c>
      <c r="AA110" s="53">
        <f t="shared" si="45"/>
      </c>
      <c r="AB110" s="52">
        <f t="shared" si="43"/>
      </c>
      <c r="AC110" s="13"/>
    </row>
    <row r="111" spans="1:29" ht="12.75">
      <c r="A111" s="53">
        <f aca="true" t="shared" si="64" ref="A111:Z111">IF($AD80&gt;0,INDEX(A$60:A$84,$AD80),"")</f>
      </c>
      <c r="B111" s="52">
        <f t="shared" si="64"/>
      </c>
      <c r="C111" s="52">
        <f t="shared" si="64"/>
      </c>
      <c r="D111" s="54">
        <f t="shared" si="64"/>
      </c>
      <c r="E111" s="54">
        <f t="shared" si="64"/>
      </c>
      <c r="F111" s="54">
        <f t="shared" si="64"/>
      </c>
      <c r="G111" s="54">
        <f t="shared" si="64"/>
      </c>
      <c r="H111" s="54">
        <f t="shared" si="64"/>
      </c>
      <c r="I111" s="54">
        <f t="shared" si="64"/>
      </c>
      <c r="J111" s="54">
        <f t="shared" si="64"/>
      </c>
      <c r="K111" s="54">
        <f t="shared" si="64"/>
      </c>
      <c r="L111" s="54">
        <f t="shared" si="64"/>
      </c>
      <c r="M111" s="54">
        <f t="shared" si="64"/>
      </c>
      <c r="N111" s="54">
        <f t="shared" si="64"/>
      </c>
      <c r="O111" s="54">
        <f t="shared" si="64"/>
      </c>
      <c r="P111" s="54">
        <f t="shared" si="64"/>
      </c>
      <c r="Q111" s="54">
        <f t="shared" si="64"/>
      </c>
      <c r="R111" s="54">
        <f t="shared" si="64"/>
      </c>
      <c r="S111" s="54">
        <f t="shared" si="64"/>
      </c>
      <c r="T111" s="54">
        <f t="shared" si="64"/>
      </c>
      <c r="U111" s="54">
        <f t="shared" si="64"/>
      </c>
      <c r="V111" s="54">
        <f t="shared" si="64"/>
      </c>
      <c r="W111" s="54">
        <f t="shared" si="64"/>
      </c>
      <c r="X111" s="54">
        <f t="shared" si="64"/>
      </c>
      <c r="Y111" s="54">
        <f t="shared" si="64"/>
      </c>
      <c r="Z111" s="55">
        <f t="shared" si="64"/>
      </c>
      <c r="AA111" s="53">
        <f t="shared" si="45"/>
      </c>
      <c r="AB111" s="52">
        <f t="shared" si="43"/>
      </c>
      <c r="AC111" s="13"/>
    </row>
    <row r="112" spans="1:29" ht="12.75">
      <c r="A112" s="53">
        <f aca="true" t="shared" si="65" ref="A112:Z112">IF($AD81&gt;0,INDEX(A$60:A$84,$AD81),"")</f>
      </c>
      <c r="B112" s="52">
        <f t="shared" si="65"/>
      </c>
      <c r="C112" s="52">
        <f t="shared" si="65"/>
      </c>
      <c r="D112" s="54">
        <f t="shared" si="65"/>
      </c>
      <c r="E112" s="54">
        <f t="shared" si="65"/>
      </c>
      <c r="F112" s="54">
        <f t="shared" si="65"/>
      </c>
      <c r="G112" s="54">
        <f t="shared" si="65"/>
      </c>
      <c r="H112" s="54">
        <f t="shared" si="65"/>
      </c>
      <c r="I112" s="54">
        <f t="shared" si="65"/>
      </c>
      <c r="J112" s="54">
        <f t="shared" si="65"/>
      </c>
      <c r="K112" s="54">
        <f t="shared" si="65"/>
      </c>
      <c r="L112" s="54">
        <f t="shared" si="65"/>
      </c>
      <c r="M112" s="54">
        <f t="shared" si="65"/>
      </c>
      <c r="N112" s="54">
        <f t="shared" si="65"/>
      </c>
      <c r="O112" s="54">
        <f t="shared" si="65"/>
      </c>
      <c r="P112" s="54">
        <f t="shared" si="65"/>
      </c>
      <c r="Q112" s="54">
        <f t="shared" si="65"/>
      </c>
      <c r="R112" s="54">
        <f t="shared" si="65"/>
      </c>
      <c r="S112" s="54">
        <f t="shared" si="65"/>
      </c>
      <c r="T112" s="54">
        <f t="shared" si="65"/>
      </c>
      <c r="U112" s="54">
        <f t="shared" si="65"/>
      </c>
      <c r="V112" s="54">
        <f t="shared" si="65"/>
      </c>
      <c r="W112" s="54">
        <f t="shared" si="65"/>
      </c>
      <c r="X112" s="54">
        <f t="shared" si="65"/>
      </c>
      <c r="Y112" s="54">
        <f t="shared" si="65"/>
      </c>
      <c r="Z112" s="55">
        <f t="shared" si="65"/>
      </c>
      <c r="AA112" s="53">
        <f t="shared" si="45"/>
      </c>
      <c r="AB112" s="52">
        <f t="shared" si="43"/>
      </c>
      <c r="AC112" s="13"/>
    </row>
    <row r="113" spans="1:29" ht="12.75">
      <c r="A113" s="53">
        <f aca="true" t="shared" si="66" ref="A113:Z113">IF($AD82&gt;0,INDEX(A$60:A$84,$AD82),"")</f>
      </c>
      <c r="B113" s="52">
        <f t="shared" si="66"/>
      </c>
      <c r="C113" s="52">
        <f t="shared" si="66"/>
      </c>
      <c r="D113" s="54">
        <f t="shared" si="66"/>
      </c>
      <c r="E113" s="54">
        <f t="shared" si="66"/>
      </c>
      <c r="F113" s="54">
        <f t="shared" si="66"/>
      </c>
      <c r="G113" s="54">
        <f t="shared" si="66"/>
      </c>
      <c r="H113" s="54">
        <f t="shared" si="66"/>
      </c>
      <c r="I113" s="54">
        <f t="shared" si="66"/>
      </c>
      <c r="J113" s="54">
        <f t="shared" si="66"/>
      </c>
      <c r="K113" s="54">
        <f t="shared" si="66"/>
      </c>
      <c r="L113" s="54">
        <f t="shared" si="66"/>
      </c>
      <c r="M113" s="54">
        <f t="shared" si="66"/>
      </c>
      <c r="N113" s="54">
        <f t="shared" si="66"/>
      </c>
      <c r="O113" s="54">
        <f t="shared" si="66"/>
      </c>
      <c r="P113" s="54">
        <f t="shared" si="66"/>
      </c>
      <c r="Q113" s="54">
        <f t="shared" si="66"/>
      </c>
      <c r="R113" s="54">
        <f t="shared" si="66"/>
      </c>
      <c r="S113" s="54">
        <f t="shared" si="66"/>
      </c>
      <c r="T113" s="54">
        <f t="shared" si="66"/>
      </c>
      <c r="U113" s="54">
        <f t="shared" si="66"/>
      </c>
      <c r="V113" s="54">
        <f t="shared" si="66"/>
      </c>
      <c r="W113" s="54">
        <f t="shared" si="66"/>
      </c>
      <c r="X113" s="54">
        <f t="shared" si="66"/>
      </c>
      <c r="Y113" s="54">
        <f t="shared" si="66"/>
      </c>
      <c r="Z113" s="55">
        <f t="shared" si="66"/>
      </c>
      <c r="AA113" s="53">
        <f t="shared" si="45"/>
      </c>
      <c r="AB113" s="52">
        <f t="shared" si="43"/>
      </c>
      <c r="AC113" s="13"/>
    </row>
    <row r="114" spans="1:29" ht="12.75">
      <c r="A114" s="53">
        <f aca="true" t="shared" si="67" ref="A114:Z114">IF($AD83&gt;0,INDEX(A$60:A$84,$AD83),"")</f>
      </c>
      <c r="B114" s="52">
        <f t="shared" si="67"/>
      </c>
      <c r="C114" s="52">
        <f t="shared" si="67"/>
      </c>
      <c r="D114" s="54">
        <f t="shared" si="67"/>
      </c>
      <c r="E114" s="54">
        <f t="shared" si="67"/>
      </c>
      <c r="F114" s="54">
        <f t="shared" si="67"/>
      </c>
      <c r="G114" s="54">
        <f t="shared" si="67"/>
      </c>
      <c r="H114" s="54">
        <f t="shared" si="67"/>
      </c>
      <c r="I114" s="54">
        <f t="shared" si="67"/>
      </c>
      <c r="J114" s="54">
        <f t="shared" si="67"/>
      </c>
      <c r="K114" s="54">
        <f t="shared" si="67"/>
      </c>
      <c r="L114" s="54">
        <f t="shared" si="67"/>
      </c>
      <c r="M114" s="54">
        <f t="shared" si="67"/>
      </c>
      <c r="N114" s="54">
        <f t="shared" si="67"/>
      </c>
      <c r="O114" s="54">
        <f t="shared" si="67"/>
      </c>
      <c r="P114" s="54">
        <f t="shared" si="67"/>
      </c>
      <c r="Q114" s="54">
        <f t="shared" si="67"/>
      </c>
      <c r="R114" s="54">
        <f t="shared" si="67"/>
      </c>
      <c r="S114" s="54">
        <f t="shared" si="67"/>
      </c>
      <c r="T114" s="54">
        <f t="shared" si="67"/>
      </c>
      <c r="U114" s="54">
        <f t="shared" si="67"/>
      </c>
      <c r="V114" s="54">
        <f t="shared" si="67"/>
      </c>
      <c r="W114" s="54">
        <f t="shared" si="67"/>
      </c>
      <c r="X114" s="54">
        <f t="shared" si="67"/>
      </c>
      <c r="Y114" s="54">
        <f t="shared" si="67"/>
      </c>
      <c r="Z114" s="55">
        <f t="shared" si="67"/>
      </c>
      <c r="AA114" s="53">
        <f t="shared" si="45"/>
      </c>
      <c r="AB114" s="52">
        <f t="shared" si="43"/>
      </c>
      <c r="AC114" s="13"/>
    </row>
    <row r="115" spans="1:29" ht="12.75">
      <c r="A115" s="53">
        <f aca="true" t="shared" si="68" ref="A115:Z115">IF($AD84&gt;0,INDEX(A$60:A$84,$AD84),"")</f>
      </c>
      <c r="B115" s="52">
        <f t="shared" si="68"/>
      </c>
      <c r="C115" s="52">
        <f t="shared" si="68"/>
      </c>
      <c r="D115" s="54">
        <f t="shared" si="68"/>
      </c>
      <c r="E115" s="54">
        <f t="shared" si="68"/>
      </c>
      <c r="F115" s="54">
        <f t="shared" si="68"/>
      </c>
      <c r="G115" s="54">
        <f t="shared" si="68"/>
      </c>
      <c r="H115" s="54">
        <f t="shared" si="68"/>
      </c>
      <c r="I115" s="54">
        <f t="shared" si="68"/>
      </c>
      <c r="J115" s="54">
        <f t="shared" si="68"/>
      </c>
      <c r="K115" s="54">
        <f t="shared" si="68"/>
      </c>
      <c r="L115" s="54">
        <f t="shared" si="68"/>
      </c>
      <c r="M115" s="54">
        <f t="shared" si="68"/>
      </c>
      <c r="N115" s="54">
        <f t="shared" si="68"/>
      </c>
      <c r="O115" s="54">
        <f t="shared" si="68"/>
      </c>
      <c r="P115" s="54">
        <f t="shared" si="68"/>
      </c>
      <c r="Q115" s="54">
        <f t="shared" si="68"/>
      </c>
      <c r="R115" s="54">
        <f t="shared" si="68"/>
      </c>
      <c r="S115" s="54">
        <f t="shared" si="68"/>
      </c>
      <c r="T115" s="54">
        <f t="shared" si="68"/>
      </c>
      <c r="U115" s="54">
        <f t="shared" si="68"/>
      </c>
      <c r="V115" s="54">
        <f t="shared" si="68"/>
      </c>
      <c r="W115" s="54">
        <f t="shared" si="68"/>
      </c>
      <c r="X115" s="54">
        <f t="shared" si="68"/>
      </c>
      <c r="Y115" s="54">
        <f t="shared" si="68"/>
      </c>
      <c r="Z115" s="55">
        <f t="shared" si="68"/>
      </c>
      <c r="AA115" s="53">
        <f t="shared" si="45"/>
      </c>
      <c r="AB115" s="52">
        <f t="shared" si="43"/>
      </c>
      <c r="AC115" s="13"/>
    </row>
    <row r="116" ht="12.75">
      <c r="B116" s="8" t="s">
        <v>29</v>
      </c>
    </row>
  </sheetData>
  <mergeCells count="2">
    <mergeCell ref="B1:W2"/>
    <mergeCell ref="B3:W13"/>
  </mergeCells>
  <printOptions/>
  <pageMargins left="0.75" right="0.75" top="1" bottom="1" header="0.5" footer="0.5"/>
  <pageSetup horizontalDpi="300" verticalDpi="300" orientation="landscape" r:id="rId4"/>
  <drawing r:id="rId3"/>
  <legacyDrawing r:id="rId2"/>
</worksheet>
</file>

<file path=xl/worksheets/sheet5.xml><?xml version="1.0" encoding="utf-8"?>
<worksheet xmlns="http://schemas.openxmlformats.org/spreadsheetml/2006/main" xmlns:r="http://schemas.openxmlformats.org/officeDocument/2006/relationships">
  <sheetPr codeName="Sheet5"/>
  <dimension ref="A1:AW113"/>
  <sheetViews>
    <sheetView workbookViewId="0" topLeftCell="A1">
      <selection activeCell="A1" sqref="A1"/>
      <selection activeCell="A1" sqref="A1"/>
    </sheetView>
  </sheetViews>
  <sheetFormatPr defaultColWidth="9.140625" defaultRowHeight="12.75"/>
  <cols>
    <col min="1" max="1" width="9.140625" style="1" customWidth="1"/>
    <col min="2" max="3" width="15.7109375" style="0" customWidth="1"/>
    <col min="4" max="4" width="12.28125" style="0" customWidth="1"/>
    <col min="5" max="5" width="15.28125" style="0" customWidth="1"/>
    <col min="6" max="6" width="9.421875" style="0" customWidth="1"/>
    <col min="7" max="21" width="5.28125" style="0" customWidth="1"/>
    <col min="22" max="22" width="7.28125" style="0" customWidth="1"/>
    <col min="23" max="23" width="6.7109375" style="0" customWidth="1"/>
    <col min="24" max="24" width="6.421875" style="0" customWidth="1"/>
    <col min="26" max="26" width="9.8515625" style="0" customWidth="1"/>
    <col min="27" max="27" width="11.00390625" style="0" customWidth="1"/>
    <col min="28" max="28" width="16.421875" style="0" customWidth="1"/>
    <col min="29" max="30" width="6.7109375" style="0" customWidth="1"/>
    <col min="31" max="42" width="3.7109375" style="0" customWidth="1"/>
    <col min="43" max="43" width="6.28125" style="0" customWidth="1"/>
    <col min="44" max="44" width="20.140625" style="0" customWidth="1"/>
    <col min="45" max="45" width="11.7109375" style="0" customWidth="1"/>
    <col min="46" max="46" width="7.140625" style="0" customWidth="1"/>
    <col min="47" max="47" width="6.00390625" style="0" customWidth="1"/>
    <col min="48" max="48" width="9.57421875" style="0" customWidth="1"/>
  </cols>
  <sheetData>
    <row r="1" spans="2:23" ht="12.75">
      <c r="B1" s="159" t="s">
        <v>25</v>
      </c>
      <c r="C1" s="160"/>
      <c r="D1" s="160"/>
      <c r="E1" s="160"/>
      <c r="F1" s="160"/>
      <c r="G1" s="160"/>
      <c r="H1" s="160"/>
      <c r="I1" s="160"/>
      <c r="J1" s="160"/>
      <c r="K1" s="160"/>
      <c r="L1" s="160"/>
      <c r="M1" s="160"/>
      <c r="N1" s="160"/>
      <c r="O1" s="160"/>
      <c r="P1" s="160"/>
      <c r="Q1" s="160"/>
      <c r="R1" s="160"/>
      <c r="S1" s="160"/>
      <c r="T1" s="160"/>
      <c r="U1" s="160"/>
      <c r="V1" s="160"/>
      <c r="W1" s="161"/>
    </row>
    <row r="2" spans="2:23" ht="12.75">
      <c r="B2" s="162"/>
      <c r="C2" s="163"/>
      <c r="D2" s="163"/>
      <c r="E2" s="163"/>
      <c r="F2" s="163"/>
      <c r="G2" s="163"/>
      <c r="H2" s="163"/>
      <c r="I2" s="163"/>
      <c r="J2" s="163"/>
      <c r="K2" s="163"/>
      <c r="L2" s="163"/>
      <c r="M2" s="163"/>
      <c r="N2" s="163"/>
      <c r="O2" s="163"/>
      <c r="P2" s="163"/>
      <c r="Q2" s="163"/>
      <c r="R2" s="163"/>
      <c r="S2" s="163"/>
      <c r="T2" s="163"/>
      <c r="U2" s="163"/>
      <c r="V2" s="163"/>
      <c r="W2" s="164"/>
    </row>
    <row r="3" spans="2:23" ht="12.75">
      <c r="B3" s="165" t="s">
        <v>98</v>
      </c>
      <c r="C3" s="166"/>
      <c r="D3" s="166"/>
      <c r="E3" s="166"/>
      <c r="F3" s="166"/>
      <c r="G3" s="166"/>
      <c r="H3" s="166"/>
      <c r="I3" s="166"/>
      <c r="J3" s="166"/>
      <c r="K3" s="166"/>
      <c r="L3" s="166"/>
      <c r="M3" s="166"/>
      <c r="N3" s="166"/>
      <c r="O3" s="166"/>
      <c r="P3" s="166"/>
      <c r="Q3" s="166"/>
      <c r="R3" s="166"/>
      <c r="S3" s="166"/>
      <c r="T3" s="166"/>
      <c r="U3" s="166"/>
      <c r="V3" s="166"/>
      <c r="W3" s="165"/>
    </row>
    <row r="4" spans="2:23" ht="12.75">
      <c r="B4" s="165"/>
      <c r="C4" s="166"/>
      <c r="D4" s="166"/>
      <c r="E4" s="166"/>
      <c r="F4" s="166"/>
      <c r="G4" s="166"/>
      <c r="H4" s="166"/>
      <c r="I4" s="166"/>
      <c r="J4" s="166"/>
      <c r="K4" s="166"/>
      <c r="L4" s="166"/>
      <c r="M4" s="166"/>
      <c r="N4" s="166"/>
      <c r="O4" s="166"/>
      <c r="P4" s="166"/>
      <c r="Q4" s="166"/>
      <c r="R4" s="166"/>
      <c r="S4" s="166"/>
      <c r="T4" s="166"/>
      <c r="U4" s="166"/>
      <c r="V4" s="166"/>
      <c r="W4" s="165"/>
    </row>
    <row r="5" spans="2:23" ht="12.75">
      <c r="B5" s="165"/>
      <c r="C5" s="166"/>
      <c r="D5" s="166"/>
      <c r="E5" s="166"/>
      <c r="F5" s="166"/>
      <c r="G5" s="166"/>
      <c r="H5" s="166"/>
      <c r="I5" s="166"/>
      <c r="J5" s="166"/>
      <c r="K5" s="166"/>
      <c r="L5" s="166"/>
      <c r="M5" s="166"/>
      <c r="N5" s="166"/>
      <c r="O5" s="166"/>
      <c r="P5" s="166"/>
      <c r="Q5" s="166"/>
      <c r="R5" s="166"/>
      <c r="S5" s="166"/>
      <c r="T5" s="166"/>
      <c r="U5" s="166"/>
      <c r="V5" s="166"/>
      <c r="W5" s="165"/>
    </row>
    <row r="6" spans="2:23" ht="12.75">
      <c r="B6" s="165"/>
      <c r="C6" s="166"/>
      <c r="D6" s="166"/>
      <c r="E6" s="166"/>
      <c r="F6" s="166"/>
      <c r="G6" s="166"/>
      <c r="H6" s="166"/>
      <c r="I6" s="166"/>
      <c r="J6" s="166"/>
      <c r="K6" s="166"/>
      <c r="L6" s="166"/>
      <c r="M6" s="166"/>
      <c r="N6" s="166"/>
      <c r="O6" s="166"/>
      <c r="P6" s="166"/>
      <c r="Q6" s="166"/>
      <c r="R6" s="166"/>
      <c r="S6" s="166"/>
      <c r="T6" s="166"/>
      <c r="U6" s="166"/>
      <c r="V6" s="166"/>
      <c r="W6" s="165"/>
    </row>
    <row r="7" spans="2:23" ht="12.75">
      <c r="B7" s="165"/>
      <c r="C7" s="166"/>
      <c r="D7" s="166"/>
      <c r="E7" s="166"/>
      <c r="F7" s="166"/>
      <c r="G7" s="166"/>
      <c r="H7" s="166"/>
      <c r="I7" s="166"/>
      <c r="J7" s="166"/>
      <c r="K7" s="166"/>
      <c r="L7" s="166"/>
      <c r="M7" s="166"/>
      <c r="N7" s="166"/>
      <c r="O7" s="166"/>
      <c r="P7" s="166"/>
      <c r="Q7" s="166"/>
      <c r="R7" s="166"/>
      <c r="S7" s="166"/>
      <c r="T7" s="166"/>
      <c r="U7" s="166"/>
      <c r="V7" s="166"/>
      <c r="W7" s="165"/>
    </row>
    <row r="8" spans="2:23" ht="12.75">
      <c r="B8" s="165"/>
      <c r="C8" s="166"/>
      <c r="D8" s="166"/>
      <c r="E8" s="166"/>
      <c r="F8" s="166"/>
      <c r="G8" s="166"/>
      <c r="H8" s="166"/>
      <c r="I8" s="166"/>
      <c r="J8" s="166"/>
      <c r="K8" s="166"/>
      <c r="L8" s="166"/>
      <c r="M8" s="166"/>
      <c r="N8" s="166"/>
      <c r="O8" s="166"/>
      <c r="P8" s="166"/>
      <c r="Q8" s="166"/>
      <c r="R8" s="166"/>
      <c r="S8" s="166"/>
      <c r="T8" s="166"/>
      <c r="U8" s="166"/>
      <c r="V8" s="166"/>
      <c r="W8" s="165"/>
    </row>
    <row r="9" spans="2:23" ht="12.75">
      <c r="B9" s="165"/>
      <c r="C9" s="166"/>
      <c r="D9" s="166"/>
      <c r="E9" s="166"/>
      <c r="F9" s="166"/>
      <c r="G9" s="166"/>
      <c r="H9" s="166"/>
      <c r="I9" s="166"/>
      <c r="J9" s="166"/>
      <c r="K9" s="166"/>
      <c r="L9" s="166"/>
      <c r="M9" s="166"/>
      <c r="N9" s="166"/>
      <c r="O9" s="166"/>
      <c r="P9" s="166"/>
      <c r="Q9" s="166"/>
      <c r="R9" s="166"/>
      <c r="S9" s="166"/>
      <c r="T9" s="166"/>
      <c r="U9" s="166"/>
      <c r="V9" s="166"/>
      <c r="W9" s="165"/>
    </row>
    <row r="10" spans="2:23" ht="12.75">
      <c r="B10" s="165"/>
      <c r="C10" s="165"/>
      <c r="D10" s="165"/>
      <c r="E10" s="165"/>
      <c r="F10" s="165"/>
      <c r="G10" s="165"/>
      <c r="H10" s="165"/>
      <c r="I10" s="165"/>
      <c r="J10" s="165"/>
      <c r="K10" s="165"/>
      <c r="L10" s="165"/>
      <c r="M10" s="165"/>
      <c r="N10" s="165"/>
      <c r="O10" s="165"/>
      <c r="P10" s="165"/>
      <c r="Q10" s="165"/>
      <c r="R10" s="165"/>
      <c r="S10" s="165"/>
      <c r="T10" s="165"/>
      <c r="U10" s="165"/>
      <c r="V10" s="165"/>
      <c r="W10" s="165"/>
    </row>
    <row r="11" spans="2:23" ht="12.75">
      <c r="B11" s="167"/>
      <c r="C11" s="167"/>
      <c r="D11" s="167"/>
      <c r="E11" s="167"/>
      <c r="F11" s="167"/>
      <c r="G11" s="167"/>
      <c r="H11" s="167"/>
      <c r="I11" s="167"/>
      <c r="J11" s="167"/>
      <c r="K11" s="167"/>
      <c r="L11" s="167"/>
      <c r="M11" s="167"/>
      <c r="N11" s="167"/>
      <c r="O11" s="167"/>
      <c r="P11" s="167"/>
      <c r="Q11" s="167"/>
      <c r="R11" s="167"/>
      <c r="S11" s="167"/>
      <c r="T11" s="167"/>
      <c r="U11" s="167"/>
      <c r="V11" s="167"/>
      <c r="W11" s="167"/>
    </row>
    <row r="12" spans="2:23" ht="12.75">
      <c r="B12" s="167"/>
      <c r="C12" s="167"/>
      <c r="D12" s="167"/>
      <c r="E12" s="167"/>
      <c r="F12" s="167"/>
      <c r="G12" s="167"/>
      <c r="H12" s="167"/>
      <c r="I12" s="167"/>
      <c r="J12" s="167"/>
      <c r="K12" s="167"/>
      <c r="L12" s="167"/>
      <c r="M12" s="167"/>
      <c r="N12" s="167"/>
      <c r="O12" s="167"/>
      <c r="P12" s="167"/>
      <c r="Q12" s="167"/>
      <c r="R12" s="167"/>
      <c r="S12" s="167"/>
      <c r="T12" s="167"/>
      <c r="U12" s="167"/>
      <c r="V12" s="167"/>
      <c r="W12" s="167"/>
    </row>
    <row r="13" spans="2:23" ht="12.75">
      <c r="B13" s="167"/>
      <c r="C13" s="167"/>
      <c r="D13" s="167"/>
      <c r="E13" s="167"/>
      <c r="F13" s="167"/>
      <c r="G13" s="167"/>
      <c r="H13" s="167"/>
      <c r="I13" s="167"/>
      <c r="J13" s="167"/>
      <c r="K13" s="167"/>
      <c r="L13" s="167"/>
      <c r="M13" s="167"/>
      <c r="N13" s="167"/>
      <c r="O13" s="167"/>
      <c r="P13" s="167"/>
      <c r="Q13" s="167"/>
      <c r="R13" s="167"/>
      <c r="S13" s="167"/>
      <c r="T13" s="167"/>
      <c r="U13" s="167"/>
      <c r="V13" s="167"/>
      <c r="W13" s="167"/>
    </row>
    <row r="14" spans="2:3" ht="12.75">
      <c r="B14" s="8" t="s">
        <v>97</v>
      </c>
      <c r="C14" s="7">
        <v>2006</v>
      </c>
    </row>
    <row r="15" spans="2:3" ht="12.75">
      <c r="B15" s="8" t="s">
        <v>27</v>
      </c>
      <c r="C15" s="7" t="s">
        <v>114</v>
      </c>
    </row>
    <row r="16" spans="2:4" ht="12.75">
      <c r="B16" s="8" t="s">
        <v>28</v>
      </c>
      <c r="C16" s="120"/>
      <c r="D16" t="s">
        <v>36</v>
      </c>
    </row>
    <row r="17" ht="12.75">
      <c r="B17" s="8"/>
    </row>
    <row r="18" spans="2:3" ht="12.75">
      <c r="B18" s="8" t="s">
        <v>16</v>
      </c>
      <c r="C18" s="7">
        <v>16</v>
      </c>
    </row>
    <row r="19" spans="2:4" ht="12.75">
      <c r="B19" s="8" t="s">
        <v>30</v>
      </c>
      <c r="C19" s="7" t="s">
        <v>136</v>
      </c>
      <c r="D19" t="s">
        <v>135</v>
      </c>
    </row>
    <row r="20" ht="12.75">
      <c r="C20" s="10"/>
    </row>
    <row r="21" spans="2:5" ht="12.75">
      <c r="B21" s="8" t="s">
        <v>4</v>
      </c>
      <c r="C21" s="10">
        <f>COUNT(D54:U54)</f>
        <v>3</v>
      </c>
      <c r="D21" t="s">
        <v>37</v>
      </c>
      <c r="E21" t="s">
        <v>38</v>
      </c>
    </row>
    <row r="22" spans="2:5" ht="12.75">
      <c r="B22" s="8" t="s">
        <v>24</v>
      </c>
      <c r="C22" s="1">
        <v>0</v>
      </c>
      <c r="D22" t="s">
        <v>37</v>
      </c>
      <c r="E22" t="s">
        <v>38</v>
      </c>
    </row>
    <row r="23" spans="2:3" ht="12.75">
      <c r="B23" s="8" t="s">
        <v>94</v>
      </c>
      <c r="C23" s="124" t="s">
        <v>96</v>
      </c>
    </row>
    <row r="24" ht="12.75">
      <c r="A24"/>
    </row>
    <row r="25" spans="1:23" ht="13.5" thickBot="1">
      <c r="A25"/>
      <c r="V25" s="1"/>
      <c r="W25" s="1"/>
    </row>
    <row r="26" spans="1:23" ht="13.5" thickBot="1">
      <c r="A26" s="91" t="s">
        <v>77</v>
      </c>
      <c r="B26" s="92" t="s">
        <v>76</v>
      </c>
      <c r="C26" s="92" t="s">
        <v>78</v>
      </c>
      <c r="D26" s="125" t="s">
        <v>115</v>
      </c>
      <c r="E26" s="126" t="s">
        <v>118</v>
      </c>
      <c r="F26" s="127" t="s">
        <v>116</v>
      </c>
      <c r="G26" s="128"/>
      <c r="H26" s="126"/>
      <c r="I26" s="129"/>
      <c r="J26" s="125"/>
      <c r="K26" s="126"/>
      <c r="L26" s="127"/>
      <c r="M26" s="128"/>
      <c r="N26" s="126"/>
      <c r="O26" s="129"/>
      <c r="P26" s="125"/>
      <c r="Q26" s="126"/>
      <c r="R26" s="127"/>
      <c r="S26" s="128"/>
      <c r="T26" s="126"/>
      <c r="U26" s="129"/>
      <c r="V26" s="1"/>
      <c r="W26" s="1"/>
    </row>
    <row r="27" spans="1:22" ht="13.5" thickBot="1">
      <c r="A27" s="101">
        <v>16</v>
      </c>
      <c r="B27" s="102" t="s">
        <v>12</v>
      </c>
      <c r="C27" s="103" t="s">
        <v>46</v>
      </c>
      <c r="D27" s="60">
        <f>IF(A27,ROUND(VLOOKUP($A27,'2006-spring'!$A$93:$AA$109,26,FALSE),1),"")</f>
        <v>39</v>
      </c>
      <c r="E27" s="60">
        <f>IF(A27,ROUND(VLOOKUP(A27,Mentor!A$46:AA$70,26),1),"")</f>
        <v>163</v>
      </c>
      <c r="F27" s="60">
        <f>IF(A27,ROUND(VLOOKUP(A27,'2006-jamboree'!A$109:AB$143,26,FALSE),0),"")</f>
        <v>53</v>
      </c>
      <c r="G27" s="60"/>
      <c r="H27" s="60"/>
      <c r="I27" s="60"/>
      <c r="J27" s="60"/>
      <c r="K27" s="60"/>
      <c r="L27" s="60"/>
      <c r="M27" s="60"/>
      <c r="N27" s="60"/>
      <c r="O27" s="60"/>
      <c r="P27" s="60"/>
      <c r="Q27" s="60"/>
      <c r="R27" s="60"/>
      <c r="S27" s="60"/>
      <c r="T27" s="60"/>
      <c r="U27" s="60"/>
      <c r="V27" t="str">
        <f aca="true" t="shared" si="0" ref="V27:V42">IF(B27=0,"",B27)</f>
        <v>Shamrock IV</v>
      </c>
    </row>
    <row r="28" spans="1:25" ht="13.5" thickBot="1">
      <c r="A28" s="87">
        <v>52</v>
      </c>
      <c r="B28" s="81" t="s">
        <v>33</v>
      </c>
      <c r="C28" s="82" t="s">
        <v>39</v>
      </c>
      <c r="D28" s="60">
        <f>IF(A28,ROUND(VLOOKUP($A28,'2006-spring'!$A$93:$AA$109,26,FALSE),1),"")</f>
        <v>18</v>
      </c>
      <c r="E28" s="60">
        <f>IF(A28,ROUND(VLOOKUP(A28,Mentor!A$46:AA$70,26),1),"")</f>
        <v>166</v>
      </c>
      <c r="F28" s="60">
        <f>IF(A28,ROUND(VLOOKUP(A28,'2006-jamboree'!A$109:AB$143,26,FALSE),0),"")</f>
        <v>52</v>
      </c>
      <c r="G28" s="60"/>
      <c r="H28" s="60"/>
      <c r="I28" s="60"/>
      <c r="J28" s="60"/>
      <c r="K28" s="60"/>
      <c r="L28" s="60"/>
      <c r="M28" s="60"/>
      <c r="N28" s="60"/>
      <c r="O28" s="60"/>
      <c r="P28" s="60"/>
      <c r="Q28" s="60"/>
      <c r="R28" s="60"/>
      <c r="S28" s="60"/>
      <c r="T28" s="60"/>
      <c r="U28" s="60"/>
      <c r="V28" t="str">
        <f t="shared" si="0"/>
        <v>Pinocchio</v>
      </c>
      <c r="Y28">
        <v>166.01415</v>
      </c>
    </row>
    <row r="29" spans="1:25" ht="13.5" thickBot="1">
      <c r="A29" s="87">
        <v>82</v>
      </c>
      <c r="B29" s="81" t="s">
        <v>92</v>
      </c>
      <c r="C29" s="82" t="s">
        <v>93</v>
      </c>
      <c r="D29" s="60">
        <f>IF(A29,ROUND(VLOOKUP($A29,'2006-spring'!$A$93:$AA$109,26,FALSE),1),"")</f>
        <v>26</v>
      </c>
      <c r="E29" s="60">
        <f>IF(A29,ROUND(VLOOKUP(A29,Mentor!A$46:AA$70,26),1),"")</f>
        <v>200</v>
      </c>
      <c r="F29" s="60">
        <f>IF(A29,ROUND(VLOOKUP(A29,'2006-jamboree'!A$109:AB$143,26,FALSE),0),"")</f>
        <v>51</v>
      </c>
      <c r="G29" s="60"/>
      <c r="H29" s="60"/>
      <c r="I29" s="60"/>
      <c r="J29" s="60"/>
      <c r="K29" s="60"/>
      <c r="L29" s="60"/>
      <c r="M29" s="60"/>
      <c r="N29" s="60"/>
      <c r="O29" s="60"/>
      <c r="P29" s="60"/>
      <c r="Q29" s="60"/>
      <c r="R29" s="60"/>
      <c r="S29" s="60"/>
      <c r="T29" s="60"/>
      <c r="U29" s="60"/>
      <c r="V29" t="str">
        <f t="shared" si="0"/>
        <v>Blues Power</v>
      </c>
      <c r="Y29">
        <v>200.02221999999998</v>
      </c>
    </row>
    <row r="30" spans="1:25" ht="13.5" thickBot="1">
      <c r="A30" s="87">
        <v>97</v>
      </c>
      <c r="B30" s="81" t="s">
        <v>2</v>
      </c>
      <c r="C30" s="82" t="s">
        <v>42</v>
      </c>
      <c r="D30" s="60">
        <f>IF(A30,ROUND(VLOOKUP($A30,'2006-spring'!$A$93:$AA$109,26,FALSE),1),"")</f>
        <v>72</v>
      </c>
      <c r="E30" s="60">
        <f>IF(A30,ROUND(VLOOKUP(A30,Mentor!A$46:AA$70,26),1),"")</f>
        <v>200</v>
      </c>
      <c r="F30" s="60">
        <f>IF(A30,ROUND(VLOOKUP(A30,'2006-jamboree'!A$109:AB$143,26,FALSE),0),"")</f>
        <v>90</v>
      </c>
      <c r="G30" s="60"/>
      <c r="H30" s="60"/>
      <c r="I30" s="60"/>
      <c r="J30" s="60"/>
      <c r="K30" s="60"/>
      <c r="L30" s="60"/>
      <c r="M30" s="60"/>
      <c r="N30" s="60"/>
      <c r="O30" s="60"/>
      <c r="P30" s="60"/>
      <c r="Q30" s="60"/>
      <c r="R30" s="60"/>
      <c r="S30" s="60"/>
      <c r="T30" s="60"/>
      <c r="U30" s="60"/>
      <c r="V30" t="str">
        <f t="shared" si="0"/>
        <v>Schatz</v>
      </c>
      <c r="Y30">
        <v>200.02221999999998</v>
      </c>
    </row>
    <row r="31" spans="1:25" ht="13.5" thickBot="1">
      <c r="A31" s="88">
        <v>155</v>
      </c>
      <c r="B31" s="106" t="s">
        <v>59</v>
      </c>
      <c r="C31" s="107" t="s">
        <v>44</v>
      </c>
      <c r="D31" s="60">
        <f>IF(A31,ROUND(VLOOKUP($A31,'2006-spring'!$A$93:$AA$109,26,FALSE),1),"")</f>
        <v>44</v>
      </c>
      <c r="E31" s="60">
        <f>IF(A31,ROUND(VLOOKUP(A31,Mentor!A$46:AA$70,26),1),"")</f>
        <v>170</v>
      </c>
      <c r="F31" s="60">
        <f>IF(A31,ROUND(VLOOKUP(A31,'2006-jamboree'!A$109:AB$143,26,FALSE),0),"")</f>
        <v>19</v>
      </c>
      <c r="G31" s="60"/>
      <c r="H31" s="60"/>
      <c r="I31" s="60"/>
      <c r="J31" s="60"/>
      <c r="K31" s="60"/>
      <c r="L31" s="60"/>
      <c r="M31" s="60"/>
      <c r="N31" s="60"/>
      <c r="O31" s="60"/>
      <c r="P31" s="60"/>
      <c r="Q31" s="60"/>
      <c r="R31" s="60"/>
      <c r="S31" s="60"/>
      <c r="T31" s="60"/>
      <c r="U31" s="60"/>
      <c r="V31" t="str">
        <f t="shared" si="0"/>
        <v>FKA</v>
      </c>
      <c r="Y31">
        <v>170.01617</v>
      </c>
    </row>
    <row r="32" spans="1:25" ht="13.5" thickBot="1">
      <c r="A32" s="93">
        <v>158</v>
      </c>
      <c r="B32" s="94" t="s">
        <v>15</v>
      </c>
      <c r="C32" s="95" t="s">
        <v>99</v>
      </c>
      <c r="D32" s="60">
        <f>IF(A32,ROUND(VLOOKUP($A32,'2006-spring'!$A$93:$AA$109,26,FALSE),1),"")</f>
        <v>52</v>
      </c>
      <c r="E32" s="60">
        <f>IF(A32,ROUND(VLOOKUP(A32,Mentor!A$46:AA$70,26),1),"")</f>
        <v>151.9</v>
      </c>
      <c r="F32" s="60">
        <f>IF(A32,ROUND(VLOOKUP(A32,'2006-jamboree'!A$109:AB$143,26,FALSE),0),"")</f>
        <v>39</v>
      </c>
      <c r="G32" s="60"/>
      <c r="H32" s="60"/>
      <c r="I32" s="60"/>
      <c r="J32" s="60"/>
      <c r="K32" s="60"/>
      <c r="L32" s="60"/>
      <c r="M32" s="60"/>
      <c r="N32" s="60"/>
      <c r="O32" s="60"/>
      <c r="P32" s="60"/>
      <c r="Q32" s="60"/>
      <c r="R32" s="60"/>
      <c r="S32" s="60"/>
      <c r="T32" s="60"/>
      <c r="U32" s="60"/>
      <c r="V32" t="str">
        <f t="shared" si="0"/>
        <v>Excitable Boy</v>
      </c>
      <c r="Y32">
        <v>151.9041588888889</v>
      </c>
    </row>
    <row r="33" spans="1:25" ht="13.5" thickBot="1">
      <c r="A33" s="87">
        <v>175</v>
      </c>
      <c r="B33" s="81" t="s">
        <v>11</v>
      </c>
      <c r="C33" s="82" t="s">
        <v>43</v>
      </c>
      <c r="D33" s="60">
        <f>IF(A33,ROUND(VLOOKUP($A33,'2006-spring'!$A$93:$AA$109,26,FALSE),1),"")</f>
        <v>75</v>
      </c>
      <c r="E33" s="60">
        <f>IF(A33,ROUND(VLOOKUP(A33,Mentor!A$46:AA$70,26),1),"")</f>
        <v>201.7</v>
      </c>
      <c r="F33" s="60">
        <f>IF(A33,ROUND(VLOOKUP(A33,'2006-jamboree'!A$109:AB$143,26,FALSE),0),"")</f>
        <v>95</v>
      </c>
      <c r="G33" s="60"/>
      <c r="H33" s="60"/>
      <c r="I33" s="60"/>
      <c r="J33" s="60"/>
      <c r="K33" s="60"/>
      <c r="L33" s="60"/>
      <c r="M33" s="60"/>
      <c r="N33" s="60"/>
      <c r="O33" s="60"/>
      <c r="P33" s="60"/>
      <c r="Q33" s="60"/>
      <c r="R33" s="60"/>
      <c r="S33" s="60"/>
      <c r="T33" s="60"/>
      <c r="U33" s="60"/>
      <c r="V33" t="str">
        <f t="shared" si="0"/>
        <v>Over the Edge</v>
      </c>
      <c r="Y33">
        <v>201.72015000000002</v>
      </c>
    </row>
    <row r="34" spans="1:25" ht="13.5" thickBot="1">
      <c r="A34" s="87">
        <v>220</v>
      </c>
      <c r="B34" s="81">
        <v>220</v>
      </c>
      <c r="C34" s="82" t="s">
        <v>88</v>
      </c>
      <c r="D34" s="60">
        <f>IF(A34,ROUND(VLOOKUP($A34,'2006-spring'!$A$93:$AA$109,26,FALSE),1),"")</f>
        <v>36</v>
      </c>
      <c r="E34" s="60">
        <f>IF(A34,ROUND(VLOOKUP(A34,Mentor!A$46:AA$70,26),1),"")</f>
        <v>178.3</v>
      </c>
      <c r="F34" s="60">
        <f>IF(A34,ROUND(VLOOKUP(A34,'2006-jamboree'!A$109:AB$143,26,FALSE),0),"")</f>
        <v>51</v>
      </c>
      <c r="G34" s="60"/>
      <c r="H34" s="60"/>
      <c r="I34" s="60"/>
      <c r="J34" s="60"/>
      <c r="K34" s="60"/>
      <c r="L34" s="60"/>
      <c r="M34" s="60"/>
      <c r="N34" s="60"/>
      <c r="O34" s="60"/>
      <c r="P34" s="60"/>
      <c r="Q34" s="60"/>
      <c r="R34" s="60"/>
      <c r="S34" s="60"/>
      <c r="T34" s="60"/>
      <c r="U34" s="60"/>
      <c r="V34">
        <f t="shared" si="0"/>
        <v>220</v>
      </c>
      <c r="Y34">
        <v>178.26815000000002</v>
      </c>
    </row>
    <row r="35" spans="1:25" ht="13.5" thickBot="1">
      <c r="A35" s="87">
        <v>249</v>
      </c>
      <c r="B35" s="81" t="s">
        <v>1</v>
      </c>
      <c r="C35" s="82" t="s">
        <v>41</v>
      </c>
      <c r="D35" s="60">
        <f>IF(A35,ROUND(VLOOKUP($A35,'2006-spring'!$A$93:$AA$109,26,FALSE),1),"")</f>
        <v>75</v>
      </c>
      <c r="E35" s="60">
        <f>IF(A35,ROUND(VLOOKUP(A35,Mentor!A$46:AA$70,26),1),"")</f>
        <v>148</v>
      </c>
      <c r="F35" s="60">
        <f>IF(A35,ROUND(VLOOKUP(A35,'2006-jamboree'!A$109:AB$143,26,FALSE),0),"")</f>
        <v>93</v>
      </c>
      <c r="G35" s="60"/>
      <c r="H35" s="60"/>
      <c r="I35" s="60"/>
      <c r="J35" s="60"/>
      <c r="K35" s="60"/>
      <c r="L35" s="60"/>
      <c r="M35" s="60"/>
      <c r="N35" s="60"/>
      <c r="O35" s="60"/>
      <c r="P35" s="60"/>
      <c r="Q35" s="60"/>
      <c r="R35" s="60"/>
      <c r="S35" s="60"/>
      <c r="T35" s="60"/>
      <c r="U35" s="60"/>
      <c r="V35" t="str">
        <f t="shared" si="0"/>
        <v>Dolce</v>
      </c>
      <c r="Y35">
        <v>148.01211</v>
      </c>
    </row>
    <row r="36" spans="1:25" ht="13.5" thickBot="1">
      <c r="A36" s="108">
        <v>265</v>
      </c>
      <c r="B36" s="109" t="s">
        <v>3</v>
      </c>
      <c r="C36" s="110" t="s">
        <v>100</v>
      </c>
      <c r="D36" s="60">
        <f>IF(A36,ROUND(VLOOKUP($A36,'2006-spring'!$A$93:$AA$109,26,FALSE),1),"")</f>
        <v>23</v>
      </c>
      <c r="E36" s="60">
        <f>IF(A36,ROUND(VLOOKUP(A36,Mentor!A$46:AA$70,26),1),"")</f>
        <v>201.7</v>
      </c>
      <c r="F36" s="60">
        <f>IF(A36,ROUND(VLOOKUP(A36,'2006-jamboree'!A$109:AB$143,26,FALSE),0),"")</f>
        <v>36</v>
      </c>
      <c r="G36" s="60"/>
      <c r="H36" s="60"/>
      <c r="I36" s="60"/>
      <c r="J36" s="60"/>
      <c r="K36" s="60"/>
      <c r="L36" s="60"/>
      <c r="M36" s="60"/>
      <c r="N36" s="60"/>
      <c r="O36" s="60"/>
      <c r="P36" s="60"/>
      <c r="Q36" s="60"/>
      <c r="R36" s="60"/>
      <c r="S36" s="60"/>
      <c r="T36" s="60"/>
      <c r="U36" s="60"/>
      <c r="V36" t="str">
        <f t="shared" si="0"/>
        <v>Gostosa</v>
      </c>
      <c r="Y36">
        <v>201.72015000000002</v>
      </c>
    </row>
    <row r="37" spans="1:25" ht="13.5" thickBot="1">
      <c r="A37" s="101">
        <v>281</v>
      </c>
      <c r="B37" s="102" t="s">
        <v>0</v>
      </c>
      <c r="C37" s="103" t="s">
        <v>40</v>
      </c>
      <c r="D37" s="60">
        <f>IF(A37,ROUND(VLOOKUP($A37,'2006-spring'!$A$93:$AA$109,26,FALSE),1),"")</f>
        <v>44</v>
      </c>
      <c r="E37" s="60">
        <f>IF(A37,ROUND(VLOOKUP(A37,Mentor!A$46:AA$70,26),1),"")</f>
        <v>151.9</v>
      </c>
      <c r="F37" s="60">
        <f>IF(A37,ROUND(VLOOKUP(A37,'2006-jamboree'!A$109:AB$143,26,FALSE),0),"")</f>
        <v>66</v>
      </c>
      <c r="G37" s="60"/>
      <c r="H37" s="60"/>
      <c r="I37" s="60"/>
      <c r="J37" s="60"/>
      <c r="K37" s="60"/>
      <c r="L37" s="60"/>
      <c r="M37" s="60"/>
      <c r="N37" s="60"/>
      <c r="O37" s="60"/>
      <c r="P37" s="60"/>
      <c r="Q37" s="60"/>
      <c r="R37" s="60"/>
      <c r="S37" s="60"/>
      <c r="T37" s="60"/>
      <c r="U37" s="60"/>
      <c r="V37" t="str">
        <f t="shared" si="0"/>
        <v>Eightball</v>
      </c>
      <c r="Y37">
        <v>151.9041588888889</v>
      </c>
    </row>
    <row r="38" spans="1:25" ht="13.5" thickBot="1">
      <c r="A38" s="87">
        <v>484</v>
      </c>
      <c r="B38" s="81" t="s">
        <v>14</v>
      </c>
      <c r="C38" s="82" t="s">
        <v>101</v>
      </c>
      <c r="D38" s="60">
        <f>IF(A38,ROUND(VLOOKUP($A38,'2006-spring'!$A$93:$AA$109,26,FALSE),1),"")</f>
        <v>87</v>
      </c>
      <c r="E38" s="60">
        <f>IF(A38,ROUND(VLOOKUP(A38,Mentor!A$46:AA$70,26),1),"")</f>
        <v>166</v>
      </c>
      <c r="F38" s="60">
        <f>IF(A38,ROUND(VLOOKUP(A38,'2006-jamboree'!A$109:AB$143,26,FALSE),0),"")</f>
        <v>87</v>
      </c>
      <c r="G38" s="60"/>
      <c r="H38" s="60"/>
      <c r="I38" s="60"/>
      <c r="J38" s="60"/>
      <c r="K38" s="60"/>
      <c r="L38" s="60"/>
      <c r="M38" s="60"/>
      <c r="N38" s="60"/>
      <c r="O38" s="60"/>
      <c r="P38" s="60"/>
      <c r="Q38" s="60"/>
      <c r="R38" s="60"/>
      <c r="S38" s="60"/>
      <c r="T38" s="60"/>
      <c r="U38" s="60"/>
      <c r="V38" t="str">
        <f t="shared" si="0"/>
        <v>Jolly Mon</v>
      </c>
      <c r="Y38">
        <v>166.01415</v>
      </c>
    </row>
    <row r="39" spans="1:25" ht="13.5" thickBot="1">
      <c r="A39" s="87">
        <v>485</v>
      </c>
      <c r="B39" s="81" t="s">
        <v>13</v>
      </c>
      <c r="C39" s="82" t="s">
        <v>45</v>
      </c>
      <c r="D39" s="60">
        <f>IF(A39,ROUND(VLOOKUP($A39,'2006-spring'!$A$93:$AA$109,26,FALSE),1),"")</f>
        <v>21</v>
      </c>
      <c r="E39" s="60">
        <f>IF(A39,ROUND(VLOOKUP(A39,Mentor!A$46:AA$70,26),1),"")</f>
        <v>148</v>
      </c>
      <c r="F39" s="60">
        <f>IF(A39,ROUND(VLOOKUP(A39,'2006-jamboree'!A$109:AB$143,26,FALSE),0),"")</f>
        <v>51</v>
      </c>
      <c r="G39" s="60"/>
      <c r="H39" s="60"/>
      <c r="I39" s="60"/>
      <c r="J39" s="60"/>
      <c r="K39" s="60"/>
      <c r="L39" s="60"/>
      <c r="M39" s="60"/>
      <c r="N39" s="60"/>
      <c r="O39" s="60"/>
      <c r="P39" s="60"/>
      <c r="Q39" s="60"/>
      <c r="R39" s="60"/>
      <c r="S39" s="60"/>
      <c r="T39" s="60"/>
      <c r="U39" s="60"/>
      <c r="V39" t="str">
        <f t="shared" si="0"/>
        <v>Argo III</v>
      </c>
      <c r="Y39">
        <v>148.01211</v>
      </c>
    </row>
    <row r="40" spans="1:25" ht="13.5" thickBot="1">
      <c r="A40" s="87">
        <v>588</v>
      </c>
      <c r="B40" s="81" t="s">
        <v>31</v>
      </c>
      <c r="C40" s="82" t="s">
        <v>48</v>
      </c>
      <c r="D40" s="60">
        <f>IF(A40,ROUND(VLOOKUP($A40,'2006-spring'!$A$93:$AA$109,26,FALSE),1),"")</f>
        <v>62</v>
      </c>
      <c r="E40" s="60">
        <f>IF(A40,ROUND(VLOOKUP(A40,Mentor!A$46:AA$70,26),1),"")</f>
        <v>163</v>
      </c>
      <c r="F40" s="60">
        <f>IF(A40,ROUND(VLOOKUP(A40,'2006-jamboree'!A$109:AB$143,26,FALSE),0),"")</f>
        <v>61</v>
      </c>
      <c r="G40" s="60"/>
      <c r="H40" s="60"/>
      <c r="I40" s="60"/>
      <c r="J40" s="60"/>
      <c r="K40" s="60"/>
      <c r="L40" s="60"/>
      <c r="M40" s="60"/>
      <c r="N40" s="60"/>
      <c r="O40" s="60"/>
      <c r="P40" s="60"/>
      <c r="Q40" s="60"/>
      <c r="R40" s="60"/>
      <c r="S40" s="60"/>
      <c r="T40" s="60"/>
      <c r="U40" s="60"/>
      <c r="V40" t="str">
        <f t="shared" si="0"/>
        <v>Gallant Fox</v>
      </c>
      <c r="Y40">
        <v>163.02023</v>
      </c>
    </row>
    <row r="41" spans="1:25" ht="13.5" thickBot="1">
      <c r="A41" s="88">
        <v>676</v>
      </c>
      <c r="B41" s="106" t="s">
        <v>32</v>
      </c>
      <c r="C41" s="107" t="s">
        <v>49</v>
      </c>
      <c r="D41" s="60">
        <f>IF(A41,ROUND(VLOOKUP($A41,'2006-spring'!$A$93:$AA$109,26,FALSE),1),"")</f>
        <v>62</v>
      </c>
      <c r="E41" s="60">
        <f>IF(A41,ROUND(VLOOKUP(A41,Mentor!A$46:AA$70,26),1),"")</f>
        <v>178.3</v>
      </c>
      <c r="F41" s="60">
        <f>IF(A41,ROUND(VLOOKUP(A41,'2006-jamboree'!A$109:AB$143,26,FALSE),0),"")</f>
        <v>63</v>
      </c>
      <c r="G41" s="60"/>
      <c r="H41" s="60"/>
      <c r="I41" s="60"/>
      <c r="J41" s="60"/>
      <c r="K41" s="60"/>
      <c r="L41" s="60"/>
      <c r="M41" s="60"/>
      <c r="N41" s="60"/>
      <c r="O41" s="60"/>
      <c r="P41" s="60"/>
      <c r="Q41" s="60"/>
      <c r="R41" s="60"/>
      <c r="S41" s="60"/>
      <c r="T41" s="60"/>
      <c r="U41" s="60"/>
      <c r="V41" t="str">
        <f t="shared" si="0"/>
        <v>Paradox</v>
      </c>
      <c r="Y41">
        <v>178.26815000000002</v>
      </c>
    </row>
    <row r="42" spans="1:25" ht="13.5" thickBot="1">
      <c r="A42" s="93">
        <v>679</v>
      </c>
      <c r="B42" s="94" t="s">
        <v>26</v>
      </c>
      <c r="C42" s="95" t="s">
        <v>47</v>
      </c>
      <c r="D42" s="60">
        <f>IF(A42,ROUND(VLOOKUP($A42,'2006-spring'!$A$93:$AA$109,26,FALSE),1),"")</f>
        <v>61</v>
      </c>
      <c r="E42" s="60">
        <f>IF(A42,ROUND(VLOOKUP(A42,Mentor!A$46:AA$70,26),1),"")</f>
        <v>170</v>
      </c>
      <c r="F42" s="60">
        <f>IF(A42,ROUND(VLOOKUP(A42,'2006-jamboree'!A$109:AB$143,26,FALSE),0),"")</f>
        <v>68</v>
      </c>
      <c r="G42" s="96"/>
      <c r="H42" s="97"/>
      <c r="I42" s="99"/>
      <c r="J42" s="100"/>
      <c r="K42" s="97"/>
      <c r="L42" s="98"/>
      <c r="M42" s="60"/>
      <c r="N42" s="60"/>
      <c r="O42" s="60"/>
      <c r="P42" s="100"/>
      <c r="Q42" s="97"/>
      <c r="R42" s="98"/>
      <c r="S42" s="96"/>
      <c r="T42" s="97"/>
      <c r="U42" s="99"/>
      <c r="V42" t="str">
        <f t="shared" si="0"/>
        <v>Misty-two-six</v>
      </c>
      <c r="Y42">
        <v>170.01617</v>
      </c>
    </row>
    <row r="43" spans="1:21" ht="13.5" thickBot="1">
      <c r="A43" s="87"/>
      <c r="B43" s="79"/>
      <c r="C43" s="80"/>
      <c r="D43" s="60">
        <f>IF(A43,ROUND(VLOOKUP($A43,'2006-spring'!$A$93:$AA$109,26,FALSE),1),"")</f>
      </c>
      <c r="E43" s="60">
        <f>IF(A43,ROUND(VLOOKUP(A43,Mentor!A$46:AA$70,26),1),"")</f>
      </c>
      <c r="F43" s="60">
        <f>IF(A43,ROUND(VLOOKUP(A43,'2006-jamboree'!A$109:AB$143,26,FALSE),0),"")</f>
      </c>
      <c r="G43" s="63"/>
      <c r="H43" s="44"/>
      <c r="I43" s="64"/>
      <c r="J43" s="59"/>
      <c r="K43" s="44"/>
      <c r="L43" s="68"/>
      <c r="M43" s="63"/>
      <c r="N43" s="44"/>
      <c r="O43" s="64"/>
      <c r="P43" s="59"/>
      <c r="Q43" s="44"/>
      <c r="R43" s="68"/>
      <c r="S43" s="63"/>
      <c r="T43" s="44"/>
      <c r="U43" s="64"/>
    </row>
    <row r="44" spans="1:22" ht="13.5" thickBot="1">
      <c r="A44" s="87"/>
      <c r="B44" s="79"/>
      <c r="C44" s="80"/>
      <c r="D44" s="60">
        <f>IF(A44,ROUND(VLOOKUP($A44,'2006-spring'!$A$93:$AA$109,26,FALSE),1),"")</f>
      </c>
      <c r="E44" s="60">
        <f>IF(A44,ROUND(VLOOKUP(A44,Mentor!A$46:AA$70,26),1),"")</f>
      </c>
      <c r="F44" s="60">
        <f>IF(A44,ROUND(VLOOKUP(A44,'2006-jamboree'!A$109:AB$143,26,FALSE),0),"")</f>
      </c>
      <c r="G44" s="63"/>
      <c r="H44" s="44"/>
      <c r="I44" s="64"/>
      <c r="J44" s="59"/>
      <c r="K44" s="44"/>
      <c r="L44" s="68"/>
      <c r="M44" s="63"/>
      <c r="N44" s="44"/>
      <c r="O44" s="64"/>
      <c r="P44" s="59"/>
      <c r="Q44" s="44"/>
      <c r="R44" s="68"/>
      <c r="S44" s="63"/>
      <c r="T44" s="44"/>
      <c r="U44" s="64"/>
      <c r="V44">
        <f>IF(B44=0,"",B44)</f>
      </c>
    </row>
    <row r="45" spans="1:23" ht="13.5" thickBot="1">
      <c r="A45" s="87"/>
      <c r="B45" s="79"/>
      <c r="C45" s="80"/>
      <c r="D45" s="60">
        <f>IF(A45,ROUND(VLOOKUP($A45,'2006-spring'!$A$93:$AA$109,26,FALSE),1),"")</f>
      </c>
      <c r="E45" s="60">
        <f>IF(A45,ROUND(VLOOKUP(A45,Mentor!A$46:AA$70,26),1),"")</f>
      </c>
      <c r="F45" s="60">
        <f>IF(A45,ROUND(VLOOKUP(A45,'2006-jamboree'!A$109:AB$143,26,FALSE),0),"")</f>
      </c>
      <c r="G45" s="63"/>
      <c r="H45" s="44"/>
      <c r="I45" s="64"/>
      <c r="J45" s="59"/>
      <c r="K45" s="44"/>
      <c r="L45" s="68"/>
      <c r="M45" s="63"/>
      <c r="N45" s="44"/>
      <c r="O45" s="64"/>
      <c r="P45" s="59"/>
      <c r="Q45" s="44"/>
      <c r="R45" s="68"/>
      <c r="S45" s="63"/>
      <c r="T45" s="44"/>
      <c r="U45" s="64"/>
      <c r="V45">
        <f>IF(B45=0,"",B45)</f>
      </c>
      <c r="W45">
        <f>IF(B45=0,"",B45)</f>
      </c>
    </row>
    <row r="46" spans="1:21" ht="13.5" thickBot="1">
      <c r="A46" s="108"/>
      <c r="B46" s="116"/>
      <c r="C46" s="117"/>
      <c r="D46" s="60">
        <f>IF(A46,ROUND(VLOOKUP($A46,'2006-spring'!$A$93:$AA$109,26,FALSE),1),"")</f>
      </c>
      <c r="E46" s="60">
        <f>IF(A46,ROUND(VLOOKUP(A46,Mentor!A$46:AA$70,26),1),"")</f>
      </c>
      <c r="F46" s="60">
        <f>IF(A46,ROUND(VLOOKUP(A46,'2006-jamboree'!A$109:AB$143,26,FALSE),0),"")</f>
      </c>
      <c r="G46" s="111"/>
      <c r="H46" s="112"/>
      <c r="I46" s="114"/>
      <c r="J46" s="115"/>
      <c r="K46" s="112"/>
      <c r="L46" s="113"/>
      <c r="M46" s="111"/>
      <c r="N46" s="112"/>
      <c r="O46" s="114"/>
      <c r="P46" s="115"/>
      <c r="Q46" s="112"/>
      <c r="R46" s="113"/>
      <c r="S46" s="111"/>
      <c r="T46" s="112"/>
      <c r="U46" s="114"/>
    </row>
    <row r="47" spans="1:21" ht="13.5" thickBot="1">
      <c r="A47" s="101"/>
      <c r="B47" s="118"/>
      <c r="C47" s="119"/>
      <c r="D47" s="60">
        <f>IF(A47,ROUND(VLOOKUP($A47,'2006-spring'!$A$93:$AA$109,26,FALSE),1),"")</f>
      </c>
      <c r="E47" s="60">
        <f>IF(A47,ROUND(VLOOKUP(A47,Mentor!A$46:AA$70,26),1),"")</f>
      </c>
      <c r="F47" s="60">
        <f>IF(A47,ROUND(VLOOKUP(A47,'2006-jamboree'!A$109:AB$143,26,FALSE),0),"")</f>
      </c>
      <c r="G47" s="60"/>
      <c r="H47" s="61"/>
      <c r="I47" s="62"/>
      <c r="J47" s="105"/>
      <c r="K47" s="61"/>
      <c r="L47" s="104"/>
      <c r="M47" s="60"/>
      <c r="N47" s="61"/>
      <c r="O47" s="62"/>
      <c r="P47" s="105"/>
      <c r="Q47" s="61"/>
      <c r="R47" s="104"/>
      <c r="S47" s="60"/>
      <c r="T47" s="61"/>
      <c r="U47" s="62"/>
    </row>
    <row r="48" spans="1:29" ht="13.5" thickBot="1">
      <c r="A48" s="87"/>
      <c r="B48" s="79"/>
      <c r="C48" s="80"/>
      <c r="D48" s="60">
        <f>IF(A48,ROUND(VLOOKUP($A48,'2006-spring'!$A$93:$AA$109,26,FALSE),1),"")</f>
      </c>
      <c r="E48" s="60">
        <f>IF(A48,ROUND(VLOOKUP(A48,Mentor!A$46:AA$70,26),1),"")</f>
      </c>
      <c r="F48" s="60">
        <f>IF(A48,ROUND(VLOOKUP(A48,'2006-jamboree'!A$109:AB$143,26,FALSE),0),"")</f>
      </c>
      <c r="G48" s="63"/>
      <c r="H48" s="44"/>
      <c r="I48" s="64"/>
      <c r="J48" s="59"/>
      <c r="K48" s="44"/>
      <c r="L48" s="68"/>
      <c r="M48" s="63"/>
      <c r="N48" s="44"/>
      <c r="O48" s="64"/>
      <c r="P48" s="59"/>
      <c r="Q48" s="44"/>
      <c r="R48" s="68"/>
      <c r="S48" s="63"/>
      <c r="T48" s="44"/>
      <c r="U48" s="64"/>
      <c r="AB48" t="s">
        <v>79</v>
      </c>
      <c r="AC48" s="39"/>
    </row>
    <row r="49" spans="1:29" ht="13.5" thickBot="1">
      <c r="A49" s="87"/>
      <c r="B49" s="79"/>
      <c r="C49" s="80"/>
      <c r="D49" s="60">
        <f>IF(A49,ROUND(VLOOKUP($A49,'2006-spring'!$A$93:$AA$109,26,FALSE),1),"")</f>
      </c>
      <c r="E49" s="60">
        <f>IF(A49,ROUND(VLOOKUP(A49,Mentor!A$46:AA$70,26),1),"")</f>
      </c>
      <c r="F49" s="60">
        <f>IF(A49,ROUND(VLOOKUP(A49,'2006-jamboree'!A$109:AB$143,26,FALSE),0),"")</f>
      </c>
      <c r="G49" s="63"/>
      <c r="H49" s="44"/>
      <c r="I49" s="64"/>
      <c r="J49" s="59"/>
      <c r="K49" s="44"/>
      <c r="L49" s="68"/>
      <c r="M49" s="63"/>
      <c r="N49" s="44"/>
      <c r="O49" s="64"/>
      <c r="P49" s="59"/>
      <c r="Q49" s="44"/>
      <c r="R49" s="68"/>
      <c r="S49" s="63"/>
      <c r="T49" s="44"/>
      <c r="U49" s="64"/>
      <c r="AB49" t="s">
        <v>80</v>
      </c>
      <c r="AC49" s="39"/>
    </row>
    <row r="50" spans="1:29" ht="13.5" thickBot="1">
      <c r="A50" s="87"/>
      <c r="B50" s="79"/>
      <c r="C50" s="80"/>
      <c r="D50" s="60">
        <f>IF(A50,ROUND(VLOOKUP($A50,'2006-spring'!$A$93:$AA$109,26,FALSE),1),"")</f>
      </c>
      <c r="E50" s="60">
        <f>IF(A50,ROUND(VLOOKUP(A50,Mentor!A$46:AA$70,26),1),"")</f>
      </c>
      <c r="F50" s="60">
        <f>IF(A50,ROUND(VLOOKUP(A50,'2006-jamboree'!A$109:AB$143,26,FALSE),0),"")</f>
      </c>
      <c r="G50" s="63"/>
      <c r="H50" s="44"/>
      <c r="I50" s="64"/>
      <c r="J50" s="59"/>
      <c r="K50" s="44"/>
      <c r="L50" s="68"/>
      <c r="M50" s="63"/>
      <c r="N50" s="44"/>
      <c r="O50" s="64"/>
      <c r="P50" s="59"/>
      <c r="Q50" s="44"/>
      <c r="R50" s="68"/>
      <c r="S50" s="63"/>
      <c r="T50" s="44"/>
      <c r="U50" s="64"/>
      <c r="AB50" t="s">
        <v>81</v>
      </c>
      <c r="AC50" s="58">
        <f>COUNT($W$57:$W$81)</f>
        <v>16</v>
      </c>
    </row>
    <row r="51" spans="1:23" ht="13.5" thickBot="1">
      <c r="A51" s="88"/>
      <c r="B51" s="89"/>
      <c r="C51" s="90"/>
      <c r="D51" s="60">
        <f>IF(A51,ROUND(VLOOKUP($A51,'2006-spring'!$A$93:$AA$109,26,FALSE),1),"")</f>
      </c>
      <c r="E51" s="60">
        <f>IF(A51,ROUND(VLOOKUP(A51,Mentor!A$46:AA$70,26),1),"")</f>
      </c>
      <c r="F51" s="60">
        <f>IF(A51,ROUND(VLOOKUP(A51,'2006-jamboree'!A$109:AB$143,26,FALSE),0),"")</f>
      </c>
      <c r="G51" s="65"/>
      <c r="H51" s="66"/>
      <c r="I51" s="67"/>
      <c r="J51" s="76"/>
      <c r="K51" s="66"/>
      <c r="L51" s="75"/>
      <c r="M51" s="65"/>
      <c r="N51" s="66"/>
      <c r="O51" s="67"/>
      <c r="P51" s="76"/>
      <c r="Q51" s="66"/>
      <c r="R51" s="75"/>
      <c r="S51" s="65"/>
      <c r="T51" s="66"/>
      <c r="U51" s="67"/>
      <c r="V51">
        <f>IF(B51=0,"",B51)</f>
      </c>
      <c r="W51">
        <f>IF(B51=0,"",B51)</f>
      </c>
    </row>
    <row r="52" spans="2:23" ht="12.75">
      <c r="B52" s="8" t="s">
        <v>29</v>
      </c>
      <c r="S52" s="1"/>
      <c r="T52" s="1"/>
      <c r="U52" s="1"/>
      <c r="V52" s="1"/>
      <c r="W52" s="2"/>
    </row>
    <row r="53" spans="3:49" ht="12.75">
      <c r="C53" s="8" t="s">
        <v>82</v>
      </c>
      <c r="D53" s="5">
        <f aca="true" t="shared" si="1" ref="D53:U53">COUNTA(D27:D51)-COUNTIF(D27:D51,"dnc")</f>
        <v>25</v>
      </c>
      <c r="E53" s="5">
        <f t="shared" si="1"/>
        <v>25</v>
      </c>
      <c r="F53" s="5">
        <f t="shared" si="1"/>
        <v>25</v>
      </c>
      <c r="G53" s="5">
        <f t="shared" si="1"/>
        <v>0</v>
      </c>
      <c r="H53" s="5">
        <f t="shared" si="1"/>
        <v>0</v>
      </c>
      <c r="I53" s="5">
        <f t="shared" si="1"/>
        <v>0</v>
      </c>
      <c r="J53" s="5">
        <f t="shared" si="1"/>
        <v>0</v>
      </c>
      <c r="K53" s="5">
        <f t="shared" si="1"/>
        <v>0</v>
      </c>
      <c r="L53" s="5">
        <f t="shared" si="1"/>
        <v>0</v>
      </c>
      <c r="M53" s="5">
        <f t="shared" si="1"/>
        <v>0</v>
      </c>
      <c r="N53" s="5">
        <f t="shared" si="1"/>
        <v>0</v>
      </c>
      <c r="O53" s="5">
        <f t="shared" si="1"/>
        <v>0</v>
      </c>
      <c r="P53" s="5">
        <f t="shared" si="1"/>
        <v>0</v>
      </c>
      <c r="Q53" s="5">
        <f t="shared" si="1"/>
        <v>0</v>
      </c>
      <c r="R53" s="5">
        <f t="shared" si="1"/>
        <v>0</v>
      </c>
      <c r="S53" s="5">
        <f t="shared" si="1"/>
        <v>0</v>
      </c>
      <c r="T53" s="5">
        <f t="shared" si="1"/>
        <v>0</v>
      </c>
      <c r="U53" s="5">
        <f t="shared" si="1"/>
        <v>0</v>
      </c>
      <c r="V53" s="1"/>
      <c r="W53" s="1"/>
      <c r="X53" s="1"/>
      <c r="Y53" s="1"/>
      <c r="Z53" s="1"/>
      <c r="AA53" s="1"/>
      <c r="AD53" s="29"/>
      <c r="AE53" s="32" t="s">
        <v>64</v>
      </c>
      <c r="AF53" s="33"/>
      <c r="AG53" s="33"/>
      <c r="AH53" s="33"/>
      <c r="AI53" s="33"/>
      <c r="AJ53" s="33"/>
      <c r="AK53" s="33"/>
      <c r="AL53" s="33"/>
      <c r="AM53" s="33"/>
      <c r="AN53" s="33"/>
      <c r="AO53" s="33"/>
      <c r="AP53" s="34"/>
      <c r="AQ53" s="29" t="s">
        <v>63</v>
      </c>
      <c r="AR53" s="29" t="s">
        <v>72</v>
      </c>
      <c r="AS53" s="29" t="s">
        <v>72</v>
      </c>
      <c r="AT53" s="29" t="s">
        <v>69</v>
      </c>
      <c r="AU53" s="29" t="s">
        <v>71</v>
      </c>
      <c r="AV53" s="29" t="s">
        <v>74</v>
      </c>
      <c r="AW53" s="42" t="s">
        <v>73</v>
      </c>
    </row>
    <row r="54" spans="2:49" ht="12.75">
      <c r="B54" s="38"/>
      <c r="C54" s="38" t="s">
        <v>68</v>
      </c>
      <c r="D54" s="58">
        <f>IF(D53&gt;3,1,"")</f>
        <v>1</v>
      </c>
      <c r="E54" s="58">
        <f>IF(E53&gt;3,COUNT($D54:D54)+1,"")</f>
        <v>2</v>
      </c>
      <c r="F54" s="58">
        <f>IF(F53&gt;3,COUNT($D54:E54)+1,"")</f>
        <v>3</v>
      </c>
      <c r="G54" s="58">
        <f>IF(G53&gt;3,COUNT($D54:F54)+1,"")</f>
      </c>
      <c r="H54" s="58">
        <f>IF(H53&gt;3,COUNT($D54:G54)+1,"")</f>
      </c>
      <c r="I54" s="58">
        <f>IF(I53&gt;3,COUNT($D54:H54)+1,"")</f>
      </c>
      <c r="J54" s="58">
        <f>IF(J53&gt;3,COUNT($D54:I54)+1,"")</f>
      </c>
      <c r="K54" s="58">
        <f>IF(K53&gt;3,COUNT($D54:J54)+1,"")</f>
      </c>
      <c r="L54" s="58">
        <f>IF(L53&gt;3,COUNT($D54:K54)+1,"")</f>
      </c>
      <c r="M54" s="58">
        <f>IF(M53&gt;3,COUNT($D54:L54)+1,"")</f>
      </c>
      <c r="N54" s="58">
        <f>IF(N53&gt;3,COUNT($D54:M54)+1,"")</f>
      </c>
      <c r="O54" s="58">
        <f>IF(O53&gt;3,COUNT($D54:N54)+1,"")</f>
      </c>
      <c r="P54" s="58">
        <f>IF(P53&gt;3,COUNT($D54:O54)+1,"")</f>
      </c>
      <c r="Q54" s="58">
        <f>IF(Q53&gt;3,COUNT($D54:P54)+1,"")</f>
      </c>
      <c r="R54" s="58">
        <f>IF(R53&gt;3,COUNT($D54:Q54)+1,"")</f>
      </c>
      <c r="S54" s="58">
        <f>IF(S53&gt;3,COUNT($D54:R54)+1,"")</f>
      </c>
      <c r="T54" s="58">
        <f>IF(T53&gt;3,COUNT($D54:S54)+1,"")</f>
      </c>
      <c r="U54" s="58">
        <f>IF(U53&gt;3,COUNT($D54:T54)+1,"")</f>
      </c>
      <c r="V54" s="1"/>
      <c r="W54" s="1"/>
      <c r="X54" s="1"/>
      <c r="Y54" s="1"/>
      <c r="Z54" s="1"/>
      <c r="AA54" s="1"/>
      <c r="AD54" s="30"/>
      <c r="AE54" s="18"/>
      <c r="AF54" s="19"/>
      <c r="AG54" s="19"/>
      <c r="AH54" s="19"/>
      <c r="AI54" s="19"/>
      <c r="AJ54" s="19"/>
      <c r="AK54" s="19"/>
      <c r="AL54" s="19"/>
      <c r="AM54" s="19"/>
      <c r="AN54" s="19"/>
      <c r="AO54" s="19"/>
      <c r="AP54" s="19"/>
      <c r="AQ54" s="30"/>
      <c r="AR54" s="30"/>
      <c r="AS54" s="30"/>
      <c r="AT54" s="30"/>
      <c r="AU54" s="30"/>
      <c r="AV54" s="30"/>
      <c r="AW54" s="41"/>
    </row>
    <row r="55" spans="2:49" ht="24.75" customHeight="1">
      <c r="B55" s="121" t="s">
        <v>85</v>
      </c>
      <c r="C55" s="4"/>
      <c r="D55" s="3"/>
      <c r="E55" s="3"/>
      <c r="F55" s="3"/>
      <c r="G55" s="3"/>
      <c r="H55" s="3"/>
      <c r="I55" s="3"/>
      <c r="J55" s="3"/>
      <c r="K55" s="3"/>
      <c r="L55" s="3"/>
      <c r="M55" s="3"/>
      <c r="N55" s="3"/>
      <c r="O55" s="3"/>
      <c r="P55" s="6"/>
      <c r="Q55" s="6"/>
      <c r="R55" s="6"/>
      <c r="S55" s="6"/>
      <c r="T55" s="6"/>
      <c r="U55" s="6"/>
      <c r="V55" s="1"/>
      <c r="W55" s="1" t="s">
        <v>60</v>
      </c>
      <c r="X55" s="1" t="s">
        <v>6</v>
      </c>
      <c r="Y55" s="1" t="s">
        <v>9</v>
      </c>
      <c r="Z55" s="1" t="s">
        <v>7</v>
      </c>
      <c r="AA55" s="1"/>
      <c r="AD55" s="30" t="s">
        <v>83</v>
      </c>
      <c r="AE55" s="18" t="s">
        <v>61</v>
      </c>
      <c r="AF55" s="19"/>
      <c r="AG55" s="19"/>
      <c r="AH55" s="19"/>
      <c r="AI55" s="19"/>
      <c r="AJ55" s="20"/>
      <c r="AK55" s="18" t="s">
        <v>62</v>
      </c>
      <c r="AL55" s="19"/>
      <c r="AM55" s="19"/>
      <c r="AN55" s="19"/>
      <c r="AO55" s="19"/>
      <c r="AP55" s="19"/>
      <c r="AQ55" s="30" t="s">
        <v>50</v>
      </c>
      <c r="AR55" s="30" t="s">
        <v>65</v>
      </c>
      <c r="AS55" s="30" t="s">
        <v>65</v>
      </c>
      <c r="AT55" s="30" t="s">
        <v>70</v>
      </c>
      <c r="AU55" s="30" t="s">
        <v>69</v>
      </c>
      <c r="AV55" s="30" t="s">
        <v>75</v>
      </c>
      <c r="AW55" s="41" t="s">
        <v>65</v>
      </c>
    </row>
    <row r="56" spans="1:49" s="15" customFormat="1" ht="12.75">
      <c r="A56" s="17" t="s">
        <v>77</v>
      </c>
      <c r="B56" s="15" t="s">
        <v>76</v>
      </c>
      <c r="C56" s="15" t="s">
        <v>78</v>
      </c>
      <c r="D56" s="16" t="str">
        <f aca="true" t="shared" si="2" ref="D56:U56">D26</f>
        <v>Spring</v>
      </c>
      <c r="E56" s="16" t="str">
        <f t="shared" si="2"/>
        <v>Summer/Mentor</v>
      </c>
      <c r="F56" s="16" t="str">
        <f t="shared" si="2"/>
        <v>Fall</v>
      </c>
      <c r="G56" s="16">
        <f t="shared" si="2"/>
        <v>0</v>
      </c>
      <c r="H56" s="16">
        <f t="shared" si="2"/>
        <v>0</v>
      </c>
      <c r="I56" s="16">
        <f t="shared" si="2"/>
        <v>0</v>
      </c>
      <c r="J56" s="16">
        <f t="shared" si="2"/>
        <v>0</v>
      </c>
      <c r="K56" s="16">
        <f t="shared" si="2"/>
        <v>0</v>
      </c>
      <c r="L56" s="16">
        <f t="shared" si="2"/>
        <v>0</v>
      </c>
      <c r="M56" s="16">
        <f t="shared" si="2"/>
        <v>0</v>
      </c>
      <c r="N56" s="16">
        <f t="shared" si="2"/>
        <v>0</v>
      </c>
      <c r="O56" s="16">
        <f t="shared" si="2"/>
        <v>0</v>
      </c>
      <c r="P56" s="16">
        <f t="shared" si="2"/>
        <v>0</v>
      </c>
      <c r="Q56" s="16">
        <f t="shared" si="2"/>
        <v>0</v>
      </c>
      <c r="R56" s="16">
        <f t="shared" si="2"/>
        <v>0</v>
      </c>
      <c r="S56" s="16">
        <f t="shared" si="2"/>
        <v>0</v>
      </c>
      <c r="T56" s="16">
        <f t="shared" si="2"/>
        <v>0</v>
      </c>
      <c r="U56" s="16">
        <f t="shared" si="2"/>
        <v>0</v>
      </c>
      <c r="V56" s="17" t="s">
        <v>8</v>
      </c>
      <c r="W56" s="17" t="s">
        <v>5</v>
      </c>
      <c r="X56" s="17" t="s">
        <v>51</v>
      </c>
      <c r="Y56" s="17" t="s">
        <v>10</v>
      </c>
      <c r="Z56" s="17" t="s">
        <v>8</v>
      </c>
      <c r="AA56" s="17" t="s">
        <v>17</v>
      </c>
      <c r="AB56" s="15" t="s">
        <v>76</v>
      </c>
      <c r="AD56" s="31" t="s">
        <v>84</v>
      </c>
      <c r="AE56" s="21" t="s">
        <v>52</v>
      </c>
      <c r="AF56" s="15" t="s">
        <v>53</v>
      </c>
      <c r="AG56" s="15" t="s">
        <v>54</v>
      </c>
      <c r="AH56" s="15" t="s">
        <v>55</v>
      </c>
      <c r="AI56" s="15" t="s">
        <v>56</v>
      </c>
      <c r="AJ56" s="22" t="s">
        <v>57</v>
      </c>
      <c r="AK56" s="21" t="s">
        <v>52</v>
      </c>
      <c r="AL56" s="15" t="s">
        <v>53</v>
      </c>
      <c r="AM56" s="15" t="s">
        <v>54</v>
      </c>
      <c r="AN56" s="15" t="s">
        <v>55</v>
      </c>
      <c r="AO56" s="15" t="s">
        <v>56</v>
      </c>
      <c r="AP56" s="15" t="s">
        <v>57</v>
      </c>
      <c r="AQ56" s="31" t="s">
        <v>58</v>
      </c>
      <c r="AR56" s="31" t="s">
        <v>66</v>
      </c>
      <c r="AS56" s="31" t="s">
        <v>67</v>
      </c>
      <c r="AT56" s="31" t="s">
        <v>5</v>
      </c>
      <c r="AU56" s="31" t="s">
        <v>5</v>
      </c>
      <c r="AV56" s="31" t="s">
        <v>71</v>
      </c>
      <c r="AW56" s="31" t="s">
        <v>67</v>
      </c>
    </row>
    <row r="57" spans="1:49" ht="12.75">
      <c r="A57" s="49">
        <f aca="true" t="shared" si="3" ref="A57:A80">IF($A27=0,"",$A27)</f>
        <v>16</v>
      </c>
      <c r="B57" s="50" t="str">
        <f aca="true" t="shared" si="4" ref="B57:B74">IF($B27=0,"",$B27)</f>
        <v>Shamrock IV</v>
      </c>
      <c r="C57" s="50" t="str">
        <f aca="true" t="shared" si="5" ref="C57:C74">IF($C27=0,"",$C27)</f>
        <v>Mullen</v>
      </c>
      <c r="D57" s="47">
        <f>D27</f>
        <v>39</v>
      </c>
      <c r="E57" s="47">
        <f>E27</f>
        <v>163</v>
      </c>
      <c r="F57" s="47">
        <f>F27</f>
        <v>53</v>
      </c>
      <c r="G57" s="47"/>
      <c r="H57" s="47"/>
      <c r="I57" s="47"/>
      <c r="J57" s="47"/>
      <c r="K57" s="47"/>
      <c r="L57" s="47"/>
      <c r="M57" s="47"/>
      <c r="N57" s="47"/>
      <c r="O57" s="47"/>
      <c r="P57" s="47"/>
      <c r="Q57" s="47"/>
      <c r="R57" s="47"/>
      <c r="S57" s="47"/>
      <c r="T57" s="47"/>
      <c r="U57" s="47"/>
      <c r="V57" s="47"/>
      <c r="W57" s="47">
        <f aca="true" t="shared" si="6" ref="W57:W81">IF(SUM(D57:U57)&gt;0,SUM(D57:U57),"")</f>
        <v>255</v>
      </c>
      <c r="X57" s="47">
        <f aca="true" t="shared" si="7" ref="X57:X81">IF(Throwouts&gt;0,LARGE((D57:U57),1),0)+IF(Throwouts&gt;1,LARGE((D57:U57),2),0)+IF(Throwouts&gt;2,LARGE((D57:U57),2),0)+IF(Throwouts&gt;3,LARGE((D57:U57),3),0)</f>
        <v>0</v>
      </c>
      <c r="Y57" s="47">
        <f aca="true" t="shared" si="8" ref="Y57:Y81">IF(W57="",0,W57-X57)</f>
        <v>255</v>
      </c>
      <c r="Z57" s="48">
        <f>Y57</f>
        <v>255</v>
      </c>
      <c r="AA57" s="49">
        <f aca="true" t="shared" si="9" ref="AA57:AA81">IF(RANK(Z57,Z$57:Z$81,1)=1,"",RANK(Z57,Z$57:Z$81,1)-25+ScoredBoats)</f>
        <v>5</v>
      </c>
      <c r="AB57" s="50" t="str">
        <f aca="true" t="shared" si="10" ref="AB57:AB74">IF($B27=0,"",$B27)</f>
        <v>Shamrock IV</v>
      </c>
      <c r="AC57" s="85"/>
      <c r="AD57" s="37">
        <f aca="true" t="shared" si="11" ref="AD57:AD81">IF(AA88="",0,MATCH(AA88,AA$57:AA$81,0))</f>
        <v>13</v>
      </c>
      <c r="AE57" s="23">
        <f aca="true" t="shared" si="12" ref="AE57:AE81">IF($D27="dnc",$D$53+1,0)+IF($E27="dnc",$E$53+1,0)+IF($F27="dnc",$F$53+1,0)</f>
        <v>0</v>
      </c>
      <c r="AF57" s="24">
        <f aca="true" t="shared" si="13" ref="AF57:AF81">IF($G27="dnc",$G$53+1,0)+IF($H27="dnc",$H$53+1,0)+IF($I27="dnc",$I$53+1,0)</f>
        <v>0</v>
      </c>
      <c r="AG57" s="24">
        <f aca="true" t="shared" si="14" ref="AG57:AG81">IF($J27="dnc",$J$53+1,0)+IF($K27="dnc",$K$53+1,0)+IF($L27="dnc",$L$53+1,0)</f>
        <v>0</v>
      </c>
      <c r="AH57" s="24">
        <f aca="true" t="shared" si="15" ref="AH57:AH81">IF($M27="dnc",$M$53+1,0)+IF($N27="dnc",$N$53+1,0)+IF($O27="dnc",$O$53+1,0)</f>
        <v>0</v>
      </c>
      <c r="AI57" s="24">
        <f aca="true" t="shared" si="16" ref="AI57:AI81">IF($P27="dnc",$P$53+1,0)+IF($Q27="dnc",$Q$53+1,0)+IF($R27="dnc",$R$53+1,0)</f>
        <v>0</v>
      </c>
      <c r="AJ57" s="25">
        <f aca="true" t="shared" si="17" ref="AJ57:AJ81">IF($S27="dnc",$S$53+1,0)+IF($T27="dnc",$T$53+1,0)+IF($U27="dnc",$U$53+1,0)</f>
        <v>0</v>
      </c>
      <c r="AK57" s="23">
        <f aca="true" t="shared" si="18" ref="AK57:AK81">COUNTIF(D27:F27,"dnc")</f>
        <v>0</v>
      </c>
      <c r="AL57" s="24">
        <f aca="true" t="shared" si="19" ref="AL57:AL81">COUNTIF(G27:I27,"dnc")</f>
        <v>0</v>
      </c>
      <c r="AM57" s="24">
        <f aca="true" t="shared" si="20" ref="AM57:AM81">COUNTIF(J27:L27,"dnc")</f>
        <v>0</v>
      </c>
      <c r="AN57" s="24">
        <f aca="true" t="shared" si="21" ref="AN57:AN81">COUNTIF(M27:O27,"dnc")</f>
        <v>0</v>
      </c>
      <c r="AO57" s="24">
        <f aca="true" t="shared" si="22" ref="AO57:AO81">COUNTIF(P27:R27,"dnc")</f>
        <v>0</v>
      </c>
      <c r="AP57" s="24">
        <f aca="true" t="shared" si="23" ref="AP57:AP81">COUNTIF(S27:U27,"dnc")</f>
        <v>0</v>
      </c>
      <c r="AQ57" s="35">
        <f aca="true" t="shared" si="24" ref="AQ57:AQ81">IF(SUM(AE57:AJ57)&gt;0,MATCH(MAX(AE57:AJ57),AE57:AJ57,0),0)</f>
        <v>0</v>
      </c>
      <c r="AR57" s="40">
        <f aca="true" t="shared" si="25" ref="AR57:AR81">IF(W57&gt;0,((((((((((((((((COUNTIF(D57:U57,1))*10+COUNTIF(D57:U57,2))*10+COUNTIF(D57:U57,3))*10+COUNTIF(D57:U57,4))*10+COUNTIF(D57:U57,5))*10+COUNTIF(D57:U57,6))*10+COUNTIF(D57:U57,7))*10+COUNTIF(D57:U57,8))*10+COUNTIF(D57:U57,9))*10+COUNTIF(D57:U57,10))*10+COUNTIF(D57:U57,11))*10+COUNTIF(D57:U57,12))*10+COUNTIF(D57:U57,13))*10+COUNTIF(D57:U57,14))*10+COUNTIF(D57:U57,15))*10+COUNTIF(D57:U57,16))*10+COUNTIF(D57:U57,17),0)</f>
        <v>0</v>
      </c>
      <c r="AS57" s="37">
        <f aca="true" t="shared" si="26" ref="AS57:AS81">IF($Y57=0,0,(RANK($AR57,$AR$57:$AR$81,0)))</f>
        <v>1</v>
      </c>
      <c r="AT57" s="45" t="e">
        <f aca="true" t="shared" si="27" ref="AT57:AT81">IF(INDEX($D57:$U57,LastRaceIndex)="bye",$Y57/(Races_Sailed-Throwouts),INDEX($D57:$U57,LastRaceIndex))</f>
        <v>#VALUE!</v>
      </c>
      <c r="AU57" s="45" t="e">
        <f aca="true" t="shared" si="28" ref="AU57:AU81">IF(INDEX($D57:$U57,NextLastIndex)="bye",$Y57/(Races_Sailed-Throwouts),INDEX($D57:$U57,NextLastIndex))</f>
        <v>#VALUE!</v>
      </c>
      <c r="AV57" s="46" t="e">
        <f aca="true" t="shared" si="29" ref="AV57:AV81">AT57*100+AU57</f>
        <v>#VALUE!</v>
      </c>
      <c r="AW57" s="37" t="e">
        <f>IF($Y57="",0,(RANK($AV57,$AV$57:$AV$81,1))-25+#REF!)</f>
        <v>#VALUE!</v>
      </c>
    </row>
    <row r="58" spans="1:49" ht="12.75">
      <c r="A58" s="49">
        <f t="shared" si="3"/>
        <v>52</v>
      </c>
      <c r="B58" s="50" t="str">
        <f t="shared" si="4"/>
        <v>Pinocchio</v>
      </c>
      <c r="C58" s="50" t="str">
        <f t="shared" si="5"/>
        <v>Knowles</v>
      </c>
      <c r="D58" s="47">
        <f aca="true" t="shared" si="30" ref="D58:F81">D28</f>
        <v>18</v>
      </c>
      <c r="E58" s="47">
        <f t="shared" si="30"/>
        <v>166</v>
      </c>
      <c r="F58" s="47">
        <f t="shared" si="30"/>
        <v>52</v>
      </c>
      <c r="G58" s="47"/>
      <c r="H58" s="47"/>
      <c r="I58" s="47"/>
      <c r="J58" s="47"/>
      <c r="K58" s="47"/>
      <c r="L58" s="47"/>
      <c r="M58" s="47"/>
      <c r="N58" s="47"/>
      <c r="O58" s="47"/>
      <c r="P58" s="47"/>
      <c r="Q58" s="47"/>
      <c r="R58" s="47"/>
      <c r="S58" s="47"/>
      <c r="T58" s="47"/>
      <c r="U58" s="47"/>
      <c r="V58" s="47"/>
      <c r="W58" s="47">
        <f t="shared" si="6"/>
        <v>236</v>
      </c>
      <c r="X58" s="47">
        <f t="shared" si="7"/>
        <v>0</v>
      </c>
      <c r="Y58" s="47">
        <f t="shared" si="8"/>
        <v>236</v>
      </c>
      <c r="Z58" s="48">
        <f aca="true" t="shared" si="31" ref="Z58:Z81">Y58</f>
        <v>236</v>
      </c>
      <c r="AA58" s="49">
        <f t="shared" si="9"/>
        <v>3</v>
      </c>
      <c r="AB58" s="50" t="str">
        <f t="shared" si="10"/>
        <v>Pinocchio</v>
      </c>
      <c r="AC58" s="85"/>
      <c r="AD58" s="37">
        <f t="shared" si="11"/>
        <v>5</v>
      </c>
      <c r="AE58" s="23">
        <f t="shared" si="12"/>
        <v>0</v>
      </c>
      <c r="AF58" s="24">
        <f t="shared" si="13"/>
        <v>0</v>
      </c>
      <c r="AG58" s="24">
        <f t="shared" si="14"/>
        <v>0</v>
      </c>
      <c r="AH58" s="24">
        <f t="shared" si="15"/>
        <v>0</v>
      </c>
      <c r="AI58" s="24">
        <f t="shared" si="16"/>
        <v>0</v>
      </c>
      <c r="AJ58" s="25">
        <f t="shared" si="17"/>
        <v>0</v>
      </c>
      <c r="AK58" s="23">
        <f t="shared" si="18"/>
        <v>0</v>
      </c>
      <c r="AL58" s="24">
        <f t="shared" si="19"/>
        <v>0</v>
      </c>
      <c r="AM58" s="24">
        <f t="shared" si="20"/>
        <v>0</v>
      </c>
      <c r="AN58" s="24">
        <f t="shared" si="21"/>
        <v>0</v>
      </c>
      <c r="AO58" s="24">
        <f t="shared" si="22"/>
        <v>0</v>
      </c>
      <c r="AP58" s="24">
        <f t="shared" si="23"/>
        <v>0</v>
      </c>
      <c r="AQ58" s="35">
        <f t="shared" si="24"/>
        <v>0</v>
      </c>
      <c r="AR58" s="40">
        <f t="shared" si="25"/>
        <v>0</v>
      </c>
      <c r="AS58" s="37">
        <f t="shared" si="26"/>
        <v>1</v>
      </c>
      <c r="AT58" s="45" t="e">
        <f t="shared" si="27"/>
        <v>#VALUE!</v>
      </c>
      <c r="AU58" s="45" t="e">
        <f t="shared" si="28"/>
        <v>#VALUE!</v>
      </c>
      <c r="AV58" s="46" t="e">
        <f t="shared" si="29"/>
        <v>#VALUE!</v>
      </c>
      <c r="AW58" s="37" t="e">
        <f>IF($Y58=0,0,(RANK($AV58,$AV$57:$AV$81,1))-25+#REF!)</f>
        <v>#VALUE!</v>
      </c>
    </row>
    <row r="59" spans="1:49" ht="12.75">
      <c r="A59" s="49">
        <f t="shared" si="3"/>
        <v>82</v>
      </c>
      <c r="B59" s="50" t="str">
        <f t="shared" si="4"/>
        <v>Blues Power</v>
      </c>
      <c r="C59" s="50" t="str">
        <f t="shared" si="5"/>
        <v>Lemaire</v>
      </c>
      <c r="D59" s="47">
        <f t="shared" si="30"/>
        <v>26</v>
      </c>
      <c r="E59" s="47">
        <f t="shared" si="30"/>
        <v>200</v>
      </c>
      <c r="F59" s="47">
        <f t="shared" si="30"/>
        <v>51</v>
      </c>
      <c r="G59" s="47"/>
      <c r="H59" s="47"/>
      <c r="I59" s="47"/>
      <c r="J59" s="47"/>
      <c r="K59" s="47"/>
      <c r="L59" s="47"/>
      <c r="M59" s="47"/>
      <c r="N59" s="47"/>
      <c r="O59" s="47"/>
      <c r="P59" s="47"/>
      <c r="Q59" s="47"/>
      <c r="R59" s="47"/>
      <c r="S59" s="47"/>
      <c r="T59" s="47"/>
      <c r="U59" s="47"/>
      <c r="V59" s="47"/>
      <c r="W59" s="47">
        <f t="shared" si="6"/>
        <v>277</v>
      </c>
      <c r="X59" s="47">
        <f t="shared" si="7"/>
        <v>0</v>
      </c>
      <c r="Y59" s="47">
        <f t="shared" si="8"/>
        <v>277</v>
      </c>
      <c r="Z59" s="48">
        <f t="shared" si="31"/>
        <v>277</v>
      </c>
      <c r="AA59" s="49">
        <f t="shared" si="9"/>
        <v>9</v>
      </c>
      <c r="AB59" s="50" t="str">
        <f t="shared" si="10"/>
        <v>Blues Power</v>
      </c>
      <c r="AC59" s="85"/>
      <c r="AD59" s="37">
        <f t="shared" si="11"/>
        <v>2</v>
      </c>
      <c r="AE59" s="23">
        <f t="shared" si="12"/>
        <v>0</v>
      </c>
      <c r="AF59" s="24">
        <f t="shared" si="13"/>
        <v>0</v>
      </c>
      <c r="AG59" s="24">
        <f t="shared" si="14"/>
        <v>0</v>
      </c>
      <c r="AH59" s="24">
        <f t="shared" si="15"/>
        <v>0</v>
      </c>
      <c r="AI59" s="24">
        <f t="shared" si="16"/>
        <v>0</v>
      </c>
      <c r="AJ59" s="25">
        <f t="shared" si="17"/>
        <v>0</v>
      </c>
      <c r="AK59" s="23">
        <f t="shared" si="18"/>
        <v>0</v>
      </c>
      <c r="AL59" s="24">
        <f t="shared" si="19"/>
        <v>0</v>
      </c>
      <c r="AM59" s="24">
        <f t="shared" si="20"/>
        <v>0</v>
      </c>
      <c r="AN59" s="24">
        <f t="shared" si="21"/>
        <v>0</v>
      </c>
      <c r="AO59" s="24">
        <f t="shared" si="22"/>
        <v>0</v>
      </c>
      <c r="AP59" s="24">
        <f t="shared" si="23"/>
        <v>0</v>
      </c>
      <c r="AQ59" s="35">
        <f t="shared" si="24"/>
        <v>0</v>
      </c>
      <c r="AR59" s="40">
        <f t="shared" si="25"/>
        <v>0</v>
      </c>
      <c r="AS59" s="37">
        <f t="shared" si="26"/>
        <v>1</v>
      </c>
      <c r="AT59" s="45" t="e">
        <f t="shared" si="27"/>
        <v>#VALUE!</v>
      </c>
      <c r="AU59" s="45" t="e">
        <f t="shared" si="28"/>
        <v>#VALUE!</v>
      </c>
      <c r="AV59" s="46" t="e">
        <f t="shared" si="29"/>
        <v>#VALUE!</v>
      </c>
      <c r="AW59" s="37" t="e">
        <f>IF($Y59=0,0,(RANK($AV59,$AV$57:$AV$81,1))-25+#REF!)</f>
        <v>#VALUE!</v>
      </c>
    </row>
    <row r="60" spans="1:49" ht="12.75">
      <c r="A60" s="49">
        <f t="shared" si="3"/>
        <v>97</v>
      </c>
      <c r="B60" s="50" t="str">
        <f t="shared" si="4"/>
        <v>Schatz</v>
      </c>
      <c r="C60" s="50" t="str">
        <f t="shared" si="5"/>
        <v>Herte</v>
      </c>
      <c r="D60" s="47">
        <f t="shared" si="30"/>
        <v>72</v>
      </c>
      <c r="E60" s="47">
        <f t="shared" si="30"/>
        <v>200</v>
      </c>
      <c r="F60" s="47">
        <f t="shared" si="30"/>
        <v>90</v>
      </c>
      <c r="G60" s="47"/>
      <c r="H60" s="47"/>
      <c r="I60" s="47"/>
      <c r="J60" s="47"/>
      <c r="K60" s="47"/>
      <c r="L60" s="47"/>
      <c r="M60" s="47"/>
      <c r="N60" s="47"/>
      <c r="O60" s="47"/>
      <c r="P60" s="47"/>
      <c r="Q60" s="47"/>
      <c r="R60" s="47"/>
      <c r="S60" s="47"/>
      <c r="T60" s="47"/>
      <c r="U60" s="47"/>
      <c r="V60" s="47"/>
      <c r="W60" s="47">
        <f t="shared" si="6"/>
        <v>362</v>
      </c>
      <c r="X60" s="47">
        <f t="shared" si="7"/>
        <v>0</v>
      </c>
      <c r="Y60" s="47">
        <f t="shared" si="8"/>
        <v>362</v>
      </c>
      <c r="Z60" s="48">
        <f t="shared" si="31"/>
        <v>362</v>
      </c>
      <c r="AA60" s="49">
        <f t="shared" si="9"/>
        <v>15</v>
      </c>
      <c r="AB60" s="50" t="str">
        <f t="shared" si="10"/>
        <v>Schatz</v>
      </c>
      <c r="AC60" s="85"/>
      <c r="AD60" s="37">
        <f t="shared" si="11"/>
        <v>6</v>
      </c>
      <c r="AE60" s="23">
        <f t="shared" si="12"/>
        <v>0</v>
      </c>
      <c r="AF60" s="24">
        <f t="shared" si="13"/>
        <v>0</v>
      </c>
      <c r="AG60" s="24">
        <f t="shared" si="14"/>
        <v>0</v>
      </c>
      <c r="AH60" s="24">
        <f t="shared" si="15"/>
        <v>0</v>
      </c>
      <c r="AI60" s="24">
        <f t="shared" si="16"/>
        <v>0</v>
      </c>
      <c r="AJ60" s="25">
        <f t="shared" si="17"/>
        <v>0</v>
      </c>
      <c r="AK60" s="23">
        <f t="shared" si="18"/>
        <v>0</v>
      </c>
      <c r="AL60" s="24">
        <f t="shared" si="19"/>
        <v>0</v>
      </c>
      <c r="AM60" s="24">
        <f t="shared" si="20"/>
        <v>0</v>
      </c>
      <c r="AN60" s="24">
        <f t="shared" si="21"/>
        <v>0</v>
      </c>
      <c r="AO60" s="24">
        <f t="shared" si="22"/>
        <v>0</v>
      </c>
      <c r="AP60" s="24">
        <f t="shared" si="23"/>
        <v>0</v>
      </c>
      <c r="AQ60" s="35">
        <f t="shared" si="24"/>
        <v>0</v>
      </c>
      <c r="AR60" s="40">
        <f t="shared" si="25"/>
        <v>0</v>
      </c>
      <c r="AS60" s="37">
        <f t="shared" si="26"/>
        <v>1</v>
      </c>
      <c r="AT60" s="45" t="e">
        <f t="shared" si="27"/>
        <v>#VALUE!</v>
      </c>
      <c r="AU60" s="45" t="e">
        <f t="shared" si="28"/>
        <v>#VALUE!</v>
      </c>
      <c r="AV60" s="46" t="e">
        <f t="shared" si="29"/>
        <v>#VALUE!</v>
      </c>
      <c r="AW60" s="37" t="e">
        <f>IF($Y60=0,0,(RANK($AV60,$AV$57:$AV$81,1))-25+#REF!)</f>
        <v>#VALUE!</v>
      </c>
    </row>
    <row r="61" spans="1:49" ht="12.75">
      <c r="A61" s="49">
        <f t="shared" si="3"/>
        <v>155</v>
      </c>
      <c r="B61" s="50" t="str">
        <f t="shared" si="4"/>
        <v>FKA</v>
      </c>
      <c r="C61" s="50" t="str">
        <f t="shared" si="5"/>
        <v>Beckwith</v>
      </c>
      <c r="D61" s="47">
        <f t="shared" si="30"/>
        <v>44</v>
      </c>
      <c r="E61" s="47">
        <f t="shared" si="30"/>
        <v>170</v>
      </c>
      <c r="F61" s="47">
        <f t="shared" si="30"/>
        <v>19</v>
      </c>
      <c r="G61" s="47"/>
      <c r="H61" s="47"/>
      <c r="I61" s="47"/>
      <c r="J61" s="47"/>
      <c r="K61" s="47"/>
      <c r="L61" s="47"/>
      <c r="M61" s="47"/>
      <c r="N61" s="47"/>
      <c r="O61" s="47"/>
      <c r="P61" s="47"/>
      <c r="Q61" s="47"/>
      <c r="R61" s="47"/>
      <c r="S61" s="47"/>
      <c r="T61" s="47"/>
      <c r="U61" s="47"/>
      <c r="V61" s="47"/>
      <c r="W61" s="47">
        <f t="shared" si="6"/>
        <v>233</v>
      </c>
      <c r="X61" s="47">
        <f t="shared" si="7"/>
        <v>0</v>
      </c>
      <c r="Y61" s="47">
        <f t="shared" si="8"/>
        <v>233</v>
      </c>
      <c r="Z61" s="48">
        <f t="shared" si="31"/>
        <v>233</v>
      </c>
      <c r="AA61" s="49">
        <f t="shared" si="9"/>
        <v>2</v>
      </c>
      <c r="AB61" s="50" t="str">
        <f t="shared" si="10"/>
        <v>FKA</v>
      </c>
      <c r="AC61" s="85"/>
      <c r="AD61" s="37">
        <f t="shared" si="11"/>
        <v>1</v>
      </c>
      <c r="AE61" s="23">
        <f t="shared" si="12"/>
        <v>0</v>
      </c>
      <c r="AF61" s="24">
        <f t="shared" si="13"/>
        <v>0</v>
      </c>
      <c r="AG61" s="24">
        <f t="shared" si="14"/>
        <v>0</v>
      </c>
      <c r="AH61" s="24">
        <f t="shared" si="15"/>
        <v>0</v>
      </c>
      <c r="AI61" s="24">
        <f t="shared" si="16"/>
        <v>0</v>
      </c>
      <c r="AJ61" s="25">
        <f t="shared" si="17"/>
        <v>0</v>
      </c>
      <c r="AK61" s="23">
        <f t="shared" si="18"/>
        <v>0</v>
      </c>
      <c r="AL61" s="24">
        <f t="shared" si="19"/>
        <v>0</v>
      </c>
      <c r="AM61" s="24">
        <f t="shared" si="20"/>
        <v>0</v>
      </c>
      <c r="AN61" s="24">
        <f t="shared" si="21"/>
        <v>0</v>
      </c>
      <c r="AO61" s="24">
        <f t="shared" si="22"/>
        <v>0</v>
      </c>
      <c r="AP61" s="24">
        <f t="shared" si="23"/>
        <v>0</v>
      </c>
      <c r="AQ61" s="35">
        <f t="shared" si="24"/>
        <v>0</v>
      </c>
      <c r="AR61" s="40">
        <f t="shared" si="25"/>
        <v>0</v>
      </c>
      <c r="AS61" s="37">
        <f t="shared" si="26"/>
        <v>1</v>
      </c>
      <c r="AT61" s="45" t="e">
        <f t="shared" si="27"/>
        <v>#VALUE!</v>
      </c>
      <c r="AU61" s="45" t="e">
        <f t="shared" si="28"/>
        <v>#VALUE!</v>
      </c>
      <c r="AV61" s="46" t="e">
        <f t="shared" si="29"/>
        <v>#VALUE!</v>
      </c>
      <c r="AW61" s="37" t="e">
        <f>IF($Y61=0,0,(RANK($AV61,$AV$57:$AV$81,1))-25+#REF!)</f>
        <v>#VALUE!</v>
      </c>
    </row>
    <row r="62" spans="1:49" ht="12.75">
      <c r="A62" s="49">
        <f t="shared" si="3"/>
        <v>158</v>
      </c>
      <c r="B62" s="50" t="str">
        <f t="shared" si="4"/>
        <v>Excitable Boy</v>
      </c>
      <c r="C62" s="50" t="str">
        <f t="shared" si="5"/>
        <v>Delgado/Philpot</v>
      </c>
      <c r="D62" s="47">
        <f t="shared" si="30"/>
        <v>52</v>
      </c>
      <c r="E62" s="47">
        <f t="shared" si="30"/>
        <v>151.9</v>
      </c>
      <c r="F62" s="47">
        <f t="shared" si="30"/>
        <v>39</v>
      </c>
      <c r="G62" s="47"/>
      <c r="H62" s="47"/>
      <c r="I62" s="47"/>
      <c r="J62" s="47"/>
      <c r="K62" s="47"/>
      <c r="L62" s="47"/>
      <c r="M62" s="47"/>
      <c r="N62" s="47"/>
      <c r="O62" s="47"/>
      <c r="P62" s="47"/>
      <c r="Q62" s="47"/>
      <c r="R62" s="47"/>
      <c r="S62" s="47"/>
      <c r="T62" s="47"/>
      <c r="U62" s="47"/>
      <c r="V62" s="47"/>
      <c r="W62" s="47">
        <f t="shared" si="6"/>
        <v>242.9</v>
      </c>
      <c r="X62" s="47">
        <f t="shared" si="7"/>
        <v>0</v>
      </c>
      <c r="Y62" s="47">
        <f t="shared" si="8"/>
        <v>242.9</v>
      </c>
      <c r="Z62" s="48">
        <f t="shared" si="31"/>
        <v>242.9</v>
      </c>
      <c r="AA62" s="49">
        <f t="shared" si="9"/>
        <v>4</v>
      </c>
      <c r="AB62" s="50" t="str">
        <f t="shared" si="10"/>
        <v>Excitable Boy</v>
      </c>
      <c r="AC62" s="85"/>
      <c r="AD62" s="37">
        <f t="shared" si="11"/>
        <v>10</v>
      </c>
      <c r="AE62" s="23">
        <f t="shared" si="12"/>
        <v>0</v>
      </c>
      <c r="AF62" s="24">
        <f t="shared" si="13"/>
        <v>0</v>
      </c>
      <c r="AG62" s="24">
        <f t="shared" si="14"/>
        <v>0</v>
      </c>
      <c r="AH62" s="24">
        <f t="shared" si="15"/>
        <v>0</v>
      </c>
      <c r="AI62" s="24">
        <f t="shared" si="16"/>
        <v>0</v>
      </c>
      <c r="AJ62" s="25">
        <f t="shared" si="17"/>
        <v>0</v>
      </c>
      <c r="AK62" s="23">
        <f t="shared" si="18"/>
        <v>0</v>
      </c>
      <c r="AL62" s="24">
        <f t="shared" si="19"/>
        <v>0</v>
      </c>
      <c r="AM62" s="24">
        <f t="shared" si="20"/>
        <v>0</v>
      </c>
      <c r="AN62" s="24">
        <f t="shared" si="21"/>
        <v>0</v>
      </c>
      <c r="AO62" s="24">
        <f t="shared" si="22"/>
        <v>0</v>
      </c>
      <c r="AP62" s="24">
        <f t="shared" si="23"/>
        <v>0</v>
      </c>
      <c r="AQ62" s="35">
        <f t="shared" si="24"/>
        <v>0</v>
      </c>
      <c r="AR62" s="40">
        <f t="shared" si="25"/>
        <v>0</v>
      </c>
      <c r="AS62" s="37">
        <f t="shared" si="26"/>
        <v>1</v>
      </c>
      <c r="AT62" s="45" t="e">
        <f t="shared" si="27"/>
        <v>#VALUE!</v>
      </c>
      <c r="AU62" s="45" t="e">
        <f t="shared" si="28"/>
        <v>#VALUE!</v>
      </c>
      <c r="AV62" s="46" t="e">
        <f t="shared" si="29"/>
        <v>#VALUE!</v>
      </c>
      <c r="AW62" s="37" t="e">
        <f>IF($Y62=0,0,(RANK($AV62,$AV$57:$AV$81,1))-25+#REF!)</f>
        <v>#VALUE!</v>
      </c>
    </row>
    <row r="63" spans="1:49" ht="12.75">
      <c r="A63" s="49">
        <f t="shared" si="3"/>
        <v>175</v>
      </c>
      <c r="B63" s="50" t="str">
        <f t="shared" si="4"/>
        <v>Over the Edge</v>
      </c>
      <c r="C63" s="50" t="str">
        <f t="shared" si="5"/>
        <v>Scott</v>
      </c>
      <c r="D63" s="47">
        <f t="shared" si="30"/>
        <v>75</v>
      </c>
      <c r="E63" s="47">
        <f t="shared" si="30"/>
        <v>201.7</v>
      </c>
      <c r="F63" s="47">
        <f t="shared" si="30"/>
        <v>95</v>
      </c>
      <c r="G63" s="47"/>
      <c r="H63" s="47"/>
      <c r="I63" s="47"/>
      <c r="J63" s="47"/>
      <c r="K63" s="47"/>
      <c r="L63" s="47"/>
      <c r="M63" s="47"/>
      <c r="N63" s="47"/>
      <c r="O63" s="47"/>
      <c r="P63" s="47"/>
      <c r="Q63" s="47"/>
      <c r="R63" s="47"/>
      <c r="S63" s="47"/>
      <c r="T63" s="47"/>
      <c r="U63" s="47"/>
      <c r="V63" s="47"/>
      <c r="W63" s="47">
        <f t="shared" si="6"/>
        <v>371.7</v>
      </c>
      <c r="X63" s="47">
        <f t="shared" si="7"/>
        <v>0</v>
      </c>
      <c r="Y63" s="47">
        <f t="shared" si="8"/>
        <v>371.7</v>
      </c>
      <c r="Z63" s="48">
        <f t="shared" si="31"/>
        <v>371.7</v>
      </c>
      <c r="AA63" s="49">
        <f t="shared" si="9"/>
        <v>16</v>
      </c>
      <c r="AB63" s="50" t="str">
        <f t="shared" si="10"/>
        <v>Over the Edge</v>
      </c>
      <c r="AC63" s="85"/>
      <c r="AD63" s="37">
        <f t="shared" si="11"/>
        <v>11</v>
      </c>
      <c r="AE63" s="23">
        <f t="shared" si="12"/>
        <v>0</v>
      </c>
      <c r="AF63" s="24">
        <f t="shared" si="13"/>
        <v>0</v>
      </c>
      <c r="AG63" s="24">
        <f t="shared" si="14"/>
        <v>0</v>
      </c>
      <c r="AH63" s="24">
        <f t="shared" si="15"/>
        <v>0</v>
      </c>
      <c r="AI63" s="24">
        <f t="shared" si="16"/>
        <v>0</v>
      </c>
      <c r="AJ63" s="25">
        <f t="shared" si="17"/>
        <v>0</v>
      </c>
      <c r="AK63" s="23">
        <f t="shared" si="18"/>
        <v>0</v>
      </c>
      <c r="AL63" s="24">
        <f t="shared" si="19"/>
        <v>0</v>
      </c>
      <c r="AM63" s="24">
        <f t="shared" si="20"/>
        <v>0</v>
      </c>
      <c r="AN63" s="24">
        <f t="shared" si="21"/>
        <v>0</v>
      </c>
      <c r="AO63" s="24">
        <f t="shared" si="22"/>
        <v>0</v>
      </c>
      <c r="AP63" s="24">
        <f t="shared" si="23"/>
        <v>0</v>
      </c>
      <c r="AQ63" s="35">
        <f t="shared" si="24"/>
        <v>0</v>
      </c>
      <c r="AR63" s="40">
        <f t="shared" si="25"/>
        <v>0</v>
      </c>
      <c r="AS63" s="37">
        <f t="shared" si="26"/>
        <v>1</v>
      </c>
      <c r="AT63" s="45" t="e">
        <f t="shared" si="27"/>
        <v>#VALUE!</v>
      </c>
      <c r="AU63" s="45" t="e">
        <f t="shared" si="28"/>
        <v>#VALUE!</v>
      </c>
      <c r="AV63" s="46" t="e">
        <f t="shared" si="29"/>
        <v>#VALUE!</v>
      </c>
      <c r="AW63" s="37" t="e">
        <f>IF($Y63=0,0,(RANK($AV63,$AV$57:$AV$81,1))-25+#REF!)</f>
        <v>#VALUE!</v>
      </c>
    </row>
    <row r="64" spans="1:49" ht="12.75">
      <c r="A64" s="49">
        <f t="shared" si="3"/>
        <v>220</v>
      </c>
      <c r="B64" s="50">
        <f t="shared" si="4"/>
        <v>220</v>
      </c>
      <c r="C64" s="50" t="str">
        <f t="shared" si="5"/>
        <v>Blais</v>
      </c>
      <c r="D64" s="47">
        <f t="shared" si="30"/>
        <v>36</v>
      </c>
      <c r="E64" s="47">
        <f t="shared" si="30"/>
        <v>178.3</v>
      </c>
      <c r="F64" s="47">
        <f t="shared" si="30"/>
        <v>51</v>
      </c>
      <c r="G64" s="47"/>
      <c r="H64" s="47"/>
      <c r="I64" s="47"/>
      <c r="J64" s="47"/>
      <c r="K64" s="47"/>
      <c r="L64" s="47"/>
      <c r="M64" s="47"/>
      <c r="N64" s="47"/>
      <c r="O64" s="47"/>
      <c r="P64" s="47"/>
      <c r="Q64" s="47"/>
      <c r="R64" s="47"/>
      <c r="S64" s="47"/>
      <c r="T64" s="47"/>
      <c r="U64" s="47"/>
      <c r="V64" s="47"/>
      <c r="W64" s="47">
        <f t="shared" si="6"/>
        <v>265.3</v>
      </c>
      <c r="X64" s="47">
        <f t="shared" si="7"/>
        <v>0</v>
      </c>
      <c r="Y64" s="47">
        <f t="shared" si="8"/>
        <v>265.3</v>
      </c>
      <c r="Z64" s="48">
        <f t="shared" si="31"/>
        <v>265.3</v>
      </c>
      <c r="AA64" s="49">
        <f t="shared" si="9"/>
        <v>8</v>
      </c>
      <c r="AB64" s="50">
        <f t="shared" si="10"/>
        <v>220</v>
      </c>
      <c r="AC64" s="85"/>
      <c r="AD64" s="37">
        <f t="shared" si="11"/>
        <v>8</v>
      </c>
      <c r="AE64" s="23">
        <f t="shared" si="12"/>
        <v>0</v>
      </c>
      <c r="AF64" s="24">
        <f t="shared" si="13"/>
        <v>0</v>
      </c>
      <c r="AG64" s="24">
        <f t="shared" si="14"/>
        <v>0</v>
      </c>
      <c r="AH64" s="24">
        <f t="shared" si="15"/>
        <v>0</v>
      </c>
      <c r="AI64" s="24">
        <f t="shared" si="16"/>
        <v>0</v>
      </c>
      <c r="AJ64" s="25">
        <f t="shared" si="17"/>
        <v>0</v>
      </c>
      <c r="AK64" s="23">
        <f t="shared" si="18"/>
        <v>0</v>
      </c>
      <c r="AL64" s="24">
        <f t="shared" si="19"/>
        <v>0</v>
      </c>
      <c r="AM64" s="24">
        <f t="shared" si="20"/>
        <v>0</v>
      </c>
      <c r="AN64" s="24">
        <f t="shared" si="21"/>
        <v>0</v>
      </c>
      <c r="AO64" s="24">
        <f t="shared" si="22"/>
        <v>0</v>
      </c>
      <c r="AP64" s="24">
        <f t="shared" si="23"/>
        <v>0</v>
      </c>
      <c r="AQ64" s="35">
        <f t="shared" si="24"/>
        <v>0</v>
      </c>
      <c r="AR64" s="40">
        <f t="shared" si="25"/>
        <v>0</v>
      </c>
      <c r="AS64" s="37">
        <f t="shared" si="26"/>
        <v>1</v>
      </c>
      <c r="AT64" s="45" t="e">
        <f t="shared" si="27"/>
        <v>#VALUE!</v>
      </c>
      <c r="AU64" s="45" t="e">
        <f t="shared" si="28"/>
        <v>#VALUE!</v>
      </c>
      <c r="AV64" s="46" t="e">
        <f t="shared" si="29"/>
        <v>#VALUE!</v>
      </c>
      <c r="AW64" s="37" t="e">
        <f>IF($Y64=0,0,(RANK($AV64,$AV$57:$AV$81,1))-25+#REF!)</f>
        <v>#VALUE!</v>
      </c>
    </row>
    <row r="65" spans="1:49" ht="12.75">
      <c r="A65" s="49">
        <f t="shared" si="3"/>
        <v>249</v>
      </c>
      <c r="B65" s="50" t="str">
        <f t="shared" si="4"/>
        <v>Dolce</v>
      </c>
      <c r="C65" s="50" t="str">
        <f t="shared" si="5"/>
        <v>Sonn</v>
      </c>
      <c r="D65" s="47">
        <f t="shared" si="30"/>
        <v>75</v>
      </c>
      <c r="E65" s="47">
        <f t="shared" si="30"/>
        <v>148</v>
      </c>
      <c r="F65" s="47">
        <f t="shared" si="30"/>
        <v>93</v>
      </c>
      <c r="G65" s="47"/>
      <c r="H65" s="47"/>
      <c r="I65" s="47"/>
      <c r="J65" s="47"/>
      <c r="K65" s="47"/>
      <c r="L65" s="47"/>
      <c r="M65" s="47"/>
      <c r="N65" s="47"/>
      <c r="O65" s="47"/>
      <c r="P65" s="47"/>
      <c r="Q65" s="47"/>
      <c r="R65" s="47"/>
      <c r="S65" s="47"/>
      <c r="T65" s="47"/>
      <c r="U65" s="47"/>
      <c r="V65" s="47"/>
      <c r="W65" s="47">
        <f t="shared" si="6"/>
        <v>316</v>
      </c>
      <c r="X65" s="47">
        <f t="shared" si="7"/>
        <v>0</v>
      </c>
      <c r="Y65" s="47">
        <f t="shared" si="8"/>
        <v>316</v>
      </c>
      <c r="Z65" s="48">
        <f t="shared" si="31"/>
        <v>316</v>
      </c>
      <c r="AA65" s="49">
        <f t="shared" si="9"/>
        <v>13</v>
      </c>
      <c r="AB65" s="50" t="str">
        <f t="shared" si="10"/>
        <v>Dolce</v>
      </c>
      <c r="AC65" s="85"/>
      <c r="AD65" s="37">
        <f t="shared" si="11"/>
        <v>3</v>
      </c>
      <c r="AE65" s="23">
        <f t="shared" si="12"/>
        <v>0</v>
      </c>
      <c r="AF65" s="24">
        <f t="shared" si="13"/>
        <v>0</v>
      </c>
      <c r="AG65" s="24">
        <f t="shared" si="14"/>
        <v>0</v>
      </c>
      <c r="AH65" s="24">
        <f t="shared" si="15"/>
        <v>0</v>
      </c>
      <c r="AI65" s="24">
        <f t="shared" si="16"/>
        <v>0</v>
      </c>
      <c r="AJ65" s="25">
        <f t="shared" si="17"/>
        <v>0</v>
      </c>
      <c r="AK65" s="23">
        <f t="shared" si="18"/>
        <v>0</v>
      </c>
      <c r="AL65" s="24">
        <f t="shared" si="19"/>
        <v>0</v>
      </c>
      <c r="AM65" s="24">
        <f t="shared" si="20"/>
        <v>0</v>
      </c>
      <c r="AN65" s="24">
        <f t="shared" si="21"/>
        <v>0</v>
      </c>
      <c r="AO65" s="24">
        <f t="shared" si="22"/>
        <v>0</v>
      </c>
      <c r="AP65" s="24">
        <f t="shared" si="23"/>
        <v>0</v>
      </c>
      <c r="AQ65" s="35">
        <f t="shared" si="24"/>
        <v>0</v>
      </c>
      <c r="AR65" s="40">
        <f t="shared" si="25"/>
        <v>0</v>
      </c>
      <c r="AS65" s="37">
        <f t="shared" si="26"/>
        <v>1</v>
      </c>
      <c r="AT65" s="45" t="e">
        <f t="shared" si="27"/>
        <v>#VALUE!</v>
      </c>
      <c r="AU65" s="45" t="e">
        <f t="shared" si="28"/>
        <v>#VALUE!</v>
      </c>
      <c r="AV65" s="46" t="e">
        <f t="shared" si="29"/>
        <v>#VALUE!</v>
      </c>
      <c r="AW65" s="37" t="e">
        <f>IF($Y65=0,0,(RANK($AV65,$AV$57:$AV$81,1))-25+#REF!)</f>
        <v>#VALUE!</v>
      </c>
    </row>
    <row r="66" spans="1:49" ht="12.75">
      <c r="A66" s="49">
        <f t="shared" si="3"/>
        <v>265</v>
      </c>
      <c r="B66" s="50" t="str">
        <f t="shared" si="4"/>
        <v>Gostosa</v>
      </c>
      <c r="C66" s="50" t="str">
        <f t="shared" si="5"/>
        <v>Hayes/Kirchhoff</v>
      </c>
      <c r="D66" s="47">
        <f t="shared" si="30"/>
        <v>23</v>
      </c>
      <c r="E66" s="47">
        <f t="shared" si="30"/>
        <v>201.7</v>
      </c>
      <c r="F66" s="47">
        <f t="shared" si="30"/>
        <v>36</v>
      </c>
      <c r="G66" s="47"/>
      <c r="H66" s="47"/>
      <c r="I66" s="47"/>
      <c r="J66" s="47"/>
      <c r="K66" s="47"/>
      <c r="L66" s="47"/>
      <c r="M66" s="47"/>
      <c r="N66" s="47"/>
      <c r="O66" s="47"/>
      <c r="P66" s="47"/>
      <c r="Q66" s="47"/>
      <c r="R66" s="47"/>
      <c r="S66" s="47"/>
      <c r="T66" s="47"/>
      <c r="U66" s="47"/>
      <c r="V66" s="47"/>
      <c r="W66" s="47">
        <f t="shared" si="6"/>
        <v>260.7</v>
      </c>
      <c r="X66" s="47">
        <f t="shared" si="7"/>
        <v>0</v>
      </c>
      <c r="Y66" s="47">
        <f t="shared" si="8"/>
        <v>260.7</v>
      </c>
      <c r="Z66" s="48">
        <f t="shared" si="31"/>
        <v>260.7</v>
      </c>
      <c r="AA66" s="49">
        <f t="shared" si="9"/>
        <v>6</v>
      </c>
      <c r="AB66" s="50" t="str">
        <f t="shared" si="10"/>
        <v>Gostosa</v>
      </c>
      <c r="AC66" s="85"/>
      <c r="AD66" s="37">
        <f t="shared" si="11"/>
        <v>14</v>
      </c>
      <c r="AE66" s="23">
        <f t="shared" si="12"/>
        <v>0</v>
      </c>
      <c r="AF66" s="24">
        <f t="shared" si="13"/>
        <v>0</v>
      </c>
      <c r="AG66" s="24">
        <f t="shared" si="14"/>
        <v>0</v>
      </c>
      <c r="AH66" s="24">
        <f t="shared" si="15"/>
        <v>0</v>
      </c>
      <c r="AI66" s="24">
        <f t="shared" si="16"/>
        <v>0</v>
      </c>
      <c r="AJ66" s="25">
        <f t="shared" si="17"/>
        <v>0</v>
      </c>
      <c r="AK66" s="23">
        <f t="shared" si="18"/>
        <v>0</v>
      </c>
      <c r="AL66" s="24">
        <f t="shared" si="19"/>
        <v>0</v>
      </c>
      <c r="AM66" s="24">
        <f t="shared" si="20"/>
        <v>0</v>
      </c>
      <c r="AN66" s="24">
        <f t="shared" si="21"/>
        <v>0</v>
      </c>
      <c r="AO66" s="24">
        <f t="shared" si="22"/>
        <v>0</v>
      </c>
      <c r="AP66" s="24">
        <f t="shared" si="23"/>
        <v>0</v>
      </c>
      <c r="AQ66" s="35">
        <f t="shared" si="24"/>
        <v>0</v>
      </c>
      <c r="AR66" s="40">
        <f t="shared" si="25"/>
        <v>0</v>
      </c>
      <c r="AS66" s="37">
        <f t="shared" si="26"/>
        <v>1</v>
      </c>
      <c r="AT66" s="45" t="e">
        <f t="shared" si="27"/>
        <v>#VALUE!</v>
      </c>
      <c r="AU66" s="45" t="e">
        <f t="shared" si="28"/>
        <v>#VALUE!</v>
      </c>
      <c r="AV66" s="46" t="e">
        <f t="shared" si="29"/>
        <v>#VALUE!</v>
      </c>
      <c r="AW66" s="37" t="e">
        <f>IF($Y66=0,0,(RANK($AV66,$AV$57:$AV$81,1))-25+#REF!)</f>
        <v>#VALUE!</v>
      </c>
    </row>
    <row r="67" spans="1:49" ht="12.75">
      <c r="A67" s="49">
        <f t="shared" si="3"/>
        <v>281</v>
      </c>
      <c r="B67" s="50" t="str">
        <f t="shared" si="4"/>
        <v>Eightball</v>
      </c>
      <c r="C67" s="50" t="str">
        <f t="shared" si="5"/>
        <v>Bunting</v>
      </c>
      <c r="D67" s="47">
        <f t="shared" si="30"/>
        <v>44</v>
      </c>
      <c r="E67" s="47">
        <f t="shared" si="30"/>
        <v>151.9</v>
      </c>
      <c r="F67" s="47">
        <f t="shared" si="30"/>
        <v>66</v>
      </c>
      <c r="G67" s="47"/>
      <c r="H67" s="47"/>
      <c r="I67" s="47"/>
      <c r="J67" s="47"/>
      <c r="K67" s="47"/>
      <c r="L67" s="47"/>
      <c r="M67" s="47"/>
      <c r="N67" s="47"/>
      <c r="O67" s="47"/>
      <c r="P67" s="47"/>
      <c r="Q67" s="47"/>
      <c r="R67" s="47"/>
      <c r="S67" s="47"/>
      <c r="T67" s="47"/>
      <c r="U67" s="47"/>
      <c r="V67" s="47"/>
      <c r="W67" s="47">
        <f t="shared" si="6"/>
        <v>261.9</v>
      </c>
      <c r="X67" s="47">
        <f t="shared" si="7"/>
        <v>0</v>
      </c>
      <c r="Y67" s="47">
        <f t="shared" si="8"/>
        <v>261.9</v>
      </c>
      <c r="Z67" s="48">
        <f t="shared" si="31"/>
        <v>261.9</v>
      </c>
      <c r="AA67" s="49">
        <f t="shared" si="9"/>
        <v>7</v>
      </c>
      <c r="AB67" s="50" t="str">
        <f t="shared" si="10"/>
        <v>Eightball</v>
      </c>
      <c r="AC67" s="85"/>
      <c r="AD67" s="37">
        <f t="shared" si="11"/>
        <v>16</v>
      </c>
      <c r="AE67" s="23">
        <f t="shared" si="12"/>
        <v>0</v>
      </c>
      <c r="AF67" s="24">
        <f t="shared" si="13"/>
        <v>0</v>
      </c>
      <c r="AG67" s="24">
        <f t="shared" si="14"/>
        <v>0</v>
      </c>
      <c r="AH67" s="24">
        <f t="shared" si="15"/>
        <v>0</v>
      </c>
      <c r="AI67" s="24">
        <f t="shared" si="16"/>
        <v>0</v>
      </c>
      <c r="AJ67" s="25">
        <f t="shared" si="17"/>
        <v>0</v>
      </c>
      <c r="AK67" s="23">
        <f t="shared" si="18"/>
        <v>0</v>
      </c>
      <c r="AL67" s="24">
        <f t="shared" si="19"/>
        <v>0</v>
      </c>
      <c r="AM67" s="24">
        <f t="shared" si="20"/>
        <v>0</v>
      </c>
      <c r="AN67" s="24">
        <f t="shared" si="21"/>
        <v>0</v>
      </c>
      <c r="AO67" s="24">
        <f t="shared" si="22"/>
        <v>0</v>
      </c>
      <c r="AP67" s="24">
        <f t="shared" si="23"/>
        <v>0</v>
      </c>
      <c r="AQ67" s="35">
        <f t="shared" si="24"/>
        <v>0</v>
      </c>
      <c r="AR67" s="40">
        <f t="shared" si="25"/>
        <v>0</v>
      </c>
      <c r="AS67" s="37">
        <f t="shared" si="26"/>
        <v>1</v>
      </c>
      <c r="AT67" s="45" t="e">
        <f t="shared" si="27"/>
        <v>#VALUE!</v>
      </c>
      <c r="AU67" s="45" t="e">
        <f t="shared" si="28"/>
        <v>#VALUE!</v>
      </c>
      <c r="AV67" s="46" t="e">
        <f t="shared" si="29"/>
        <v>#VALUE!</v>
      </c>
      <c r="AW67" s="37" t="e">
        <f>IF($Y67=0,0,(RANK($AV67,$AV$57:$AV$81,1))-25+#REF!)</f>
        <v>#VALUE!</v>
      </c>
    </row>
    <row r="68" spans="1:49" ht="12.75">
      <c r="A68" s="49">
        <f t="shared" si="3"/>
        <v>484</v>
      </c>
      <c r="B68" s="50" t="str">
        <f t="shared" si="4"/>
        <v>Jolly Mon</v>
      </c>
      <c r="C68" s="50" t="str">
        <f t="shared" si="5"/>
        <v>LaVin/Rochlis</v>
      </c>
      <c r="D68" s="47">
        <f t="shared" si="30"/>
        <v>87</v>
      </c>
      <c r="E68" s="47">
        <f t="shared" si="30"/>
        <v>166</v>
      </c>
      <c r="F68" s="47">
        <f t="shared" si="30"/>
        <v>87</v>
      </c>
      <c r="G68" s="47"/>
      <c r="H68" s="47"/>
      <c r="I68" s="47"/>
      <c r="J68" s="47"/>
      <c r="K68" s="47"/>
      <c r="L68" s="47"/>
      <c r="M68" s="47"/>
      <c r="N68" s="47"/>
      <c r="O68" s="47"/>
      <c r="P68" s="47"/>
      <c r="Q68" s="47"/>
      <c r="R68" s="47"/>
      <c r="S68" s="47"/>
      <c r="T68" s="47"/>
      <c r="U68" s="47"/>
      <c r="V68" s="47"/>
      <c r="W68" s="47">
        <f t="shared" si="6"/>
        <v>340</v>
      </c>
      <c r="X68" s="47">
        <f t="shared" si="7"/>
        <v>0</v>
      </c>
      <c r="Y68" s="47">
        <f t="shared" si="8"/>
        <v>340</v>
      </c>
      <c r="Z68" s="48">
        <f t="shared" si="31"/>
        <v>340</v>
      </c>
      <c r="AA68" s="49">
        <f t="shared" si="9"/>
        <v>14</v>
      </c>
      <c r="AB68" s="50" t="str">
        <f t="shared" si="10"/>
        <v>Jolly Mon</v>
      </c>
      <c r="AC68" s="85"/>
      <c r="AD68" s="37">
        <f t="shared" si="11"/>
        <v>15</v>
      </c>
      <c r="AE68" s="23">
        <f t="shared" si="12"/>
        <v>0</v>
      </c>
      <c r="AF68" s="24">
        <f t="shared" si="13"/>
        <v>0</v>
      </c>
      <c r="AG68" s="24">
        <f t="shared" si="14"/>
        <v>0</v>
      </c>
      <c r="AH68" s="24">
        <f t="shared" si="15"/>
        <v>0</v>
      </c>
      <c r="AI68" s="24">
        <f t="shared" si="16"/>
        <v>0</v>
      </c>
      <c r="AJ68" s="25">
        <f t="shared" si="17"/>
        <v>0</v>
      </c>
      <c r="AK68" s="23">
        <f t="shared" si="18"/>
        <v>0</v>
      </c>
      <c r="AL68" s="24">
        <f t="shared" si="19"/>
        <v>0</v>
      </c>
      <c r="AM68" s="24">
        <f t="shared" si="20"/>
        <v>0</v>
      </c>
      <c r="AN68" s="24">
        <f t="shared" si="21"/>
        <v>0</v>
      </c>
      <c r="AO68" s="24">
        <f t="shared" si="22"/>
        <v>0</v>
      </c>
      <c r="AP68" s="24">
        <f t="shared" si="23"/>
        <v>0</v>
      </c>
      <c r="AQ68" s="35">
        <f t="shared" si="24"/>
        <v>0</v>
      </c>
      <c r="AR68" s="40">
        <f t="shared" si="25"/>
        <v>0</v>
      </c>
      <c r="AS68" s="37">
        <f t="shared" si="26"/>
        <v>1</v>
      </c>
      <c r="AT68" s="45" t="e">
        <f t="shared" si="27"/>
        <v>#VALUE!</v>
      </c>
      <c r="AU68" s="45" t="e">
        <f t="shared" si="28"/>
        <v>#VALUE!</v>
      </c>
      <c r="AV68" s="46" t="e">
        <f t="shared" si="29"/>
        <v>#VALUE!</v>
      </c>
      <c r="AW68" s="37" t="e">
        <f>IF($Y68=0,0,(RANK($AV68,$AV$57:$AV$81,1))-25+#REF!)</f>
        <v>#VALUE!</v>
      </c>
    </row>
    <row r="69" spans="1:49" ht="12.75">
      <c r="A69" s="49">
        <f t="shared" si="3"/>
        <v>485</v>
      </c>
      <c r="B69" s="50" t="str">
        <f t="shared" si="4"/>
        <v>Argo III</v>
      </c>
      <c r="C69" s="50" t="str">
        <f t="shared" si="5"/>
        <v>Nickerson</v>
      </c>
      <c r="D69" s="47">
        <f t="shared" si="30"/>
        <v>21</v>
      </c>
      <c r="E69" s="47">
        <f t="shared" si="30"/>
        <v>148</v>
      </c>
      <c r="F69" s="47">
        <f t="shared" si="30"/>
        <v>51</v>
      </c>
      <c r="G69" s="47"/>
      <c r="H69" s="47"/>
      <c r="I69" s="47"/>
      <c r="J69" s="47"/>
      <c r="K69" s="47"/>
      <c r="L69" s="47"/>
      <c r="M69" s="47"/>
      <c r="N69" s="47"/>
      <c r="O69" s="47"/>
      <c r="P69" s="47"/>
      <c r="Q69" s="47"/>
      <c r="R69" s="47"/>
      <c r="S69" s="47"/>
      <c r="T69" s="47"/>
      <c r="U69" s="47"/>
      <c r="V69" s="47"/>
      <c r="W69" s="47">
        <f t="shared" si="6"/>
        <v>220</v>
      </c>
      <c r="X69" s="47">
        <f t="shared" si="7"/>
        <v>0</v>
      </c>
      <c r="Y69" s="47">
        <f t="shared" si="8"/>
        <v>220</v>
      </c>
      <c r="Z69" s="48">
        <f t="shared" si="31"/>
        <v>220</v>
      </c>
      <c r="AA69" s="49">
        <f t="shared" si="9"/>
        <v>1</v>
      </c>
      <c r="AB69" s="50" t="str">
        <f t="shared" si="10"/>
        <v>Argo III</v>
      </c>
      <c r="AC69" s="85"/>
      <c r="AD69" s="37">
        <f t="shared" si="11"/>
        <v>9</v>
      </c>
      <c r="AE69" s="23">
        <f t="shared" si="12"/>
        <v>0</v>
      </c>
      <c r="AF69" s="24">
        <f t="shared" si="13"/>
        <v>0</v>
      </c>
      <c r="AG69" s="24">
        <f t="shared" si="14"/>
        <v>0</v>
      </c>
      <c r="AH69" s="24">
        <f t="shared" si="15"/>
        <v>0</v>
      </c>
      <c r="AI69" s="24">
        <f t="shared" si="16"/>
        <v>0</v>
      </c>
      <c r="AJ69" s="25">
        <f t="shared" si="17"/>
        <v>0</v>
      </c>
      <c r="AK69" s="23">
        <f t="shared" si="18"/>
        <v>0</v>
      </c>
      <c r="AL69" s="24">
        <f t="shared" si="19"/>
        <v>0</v>
      </c>
      <c r="AM69" s="24">
        <f t="shared" si="20"/>
        <v>0</v>
      </c>
      <c r="AN69" s="24">
        <f t="shared" si="21"/>
        <v>0</v>
      </c>
      <c r="AO69" s="24">
        <f t="shared" si="22"/>
        <v>0</v>
      </c>
      <c r="AP69" s="24">
        <f t="shared" si="23"/>
        <v>0</v>
      </c>
      <c r="AQ69" s="35">
        <f t="shared" si="24"/>
        <v>0</v>
      </c>
      <c r="AR69" s="40">
        <f t="shared" si="25"/>
        <v>0</v>
      </c>
      <c r="AS69" s="37">
        <f t="shared" si="26"/>
        <v>1</v>
      </c>
      <c r="AT69" s="45" t="e">
        <f t="shared" si="27"/>
        <v>#VALUE!</v>
      </c>
      <c r="AU69" s="45" t="e">
        <f t="shared" si="28"/>
        <v>#VALUE!</v>
      </c>
      <c r="AV69" s="46" t="e">
        <f t="shared" si="29"/>
        <v>#VALUE!</v>
      </c>
      <c r="AW69" s="37" t="e">
        <f>IF($Y69=0,0,(RANK($AV69,$AV$57:$AV$81,1))-25+#REF!)</f>
        <v>#VALUE!</v>
      </c>
    </row>
    <row r="70" spans="1:49" ht="12.75">
      <c r="A70" s="49">
        <f t="shared" si="3"/>
        <v>588</v>
      </c>
      <c r="B70" s="50" t="str">
        <f t="shared" si="4"/>
        <v>Gallant Fox</v>
      </c>
      <c r="C70" s="50" t="str">
        <f t="shared" si="5"/>
        <v>Dempsey</v>
      </c>
      <c r="D70" s="47">
        <f t="shared" si="30"/>
        <v>62</v>
      </c>
      <c r="E70" s="47">
        <f t="shared" si="30"/>
        <v>163</v>
      </c>
      <c r="F70" s="47">
        <f t="shared" si="30"/>
        <v>61</v>
      </c>
      <c r="G70" s="47"/>
      <c r="H70" s="47"/>
      <c r="I70" s="47"/>
      <c r="J70" s="47"/>
      <c r="K70" s="47"/>
      <c r="L70" s="47"/>
      <c r="M70" s="47"/>
      <c r="N70" s="47"/>
      <c r="O70" s="47"/>
      <c r="P70" s="47"/>
      <c r="Q70" s="47"/>
      <c r="R70" s="47"/>
      <c r="S70" s="47"/>
      <c r="T70" s="47"/>
      <c r="U70" s="47"/>
      <c r="V70" s="47"/>
      <c r="W70" s="47">
        <f t="shared" si="6"/>
        <v>286</v>
      </c>
      <c r="X70" s="47">
        <f t="shared" si="7"/>
        <v>0</v>
      </c>
      <c r="Y70" s="47">
        <f t="shared" si="8"/>
        <v>286</v>
      </c>
      <c r="Z70" s="48">
        <f t="shared" si="31"/>
        <v>286</v>
      </c>
      <c r="AA70" s="49">
        <f t="shared" si="9"/>
        <v>10</v>
      </c>
      <c r="AB70" s="50" t="str">
        <f t="shared" si="10"/>
        <v>Gallant Fox</v>
      </c>
      <c r="AC70" s="85"/>
      <c r="AD70" s="37">
        <f t="shared" si="11"/>
        <v>12</v>
      </c>
      <c r="AE70" s="23">
        <f t="shared" si="12"/>
        <v>0</v>
      </c>
      <c r="AF70" s="24">
        <f t="shared" si="13"/>
        <v>0</v>
      </c>
      <c r="AG70" s="24">
        <f t="shared" si="14"/>
        <v>0</v>
      </c>
      <c r="AH70" s="24">
        <f t="shared" si="15"/>
        <v>0</v>
      </c>
      <c r="AI70" s="24">
        <f t="shared" si="16"/>
        <v>0</v>
      </c>
      <c r="AJ70" s="25">
        <f t="shared" si="17"/>
        <v>0</v>
      </c>
      <c r="AK70" s="23">
        <f t="shared" si="18"/>
        <v>0</v>
      </c>
      <c r="AL70" s="24">
        <f t="shared" si="19"/>
        <v>0</v>
      </c>
      <c r="AM70" s="24">
        <f t="shared" si="20"/>
        <v>0</v>
      </c>
      <c r="AN70" s="24">
        <f t="shared" si="21"/>
        <v>0</v>
      </c>
      <c r="AO70" s="24">
        <f t="shared" si="22"/>
        <v>0</v>
      </c>
      <c r="AP70" s="24">
        <f t="shared" si="23"/>
        <v>0</v>
      </c>
      <c r="AQ70" s="35">
        <f t="shared" si="24"/>
        <v>0</v>
      </c>
      <c r="AR70" s="40">
        <f t="shared" si="25"/>
        <v>0</v>
      </c>
      <c r="AS70" s="37">
        <f t="shared" si="26"/>
        <v>1</v>
      </c>
      <c r="AT70" s="45" t="e">
        <f t="shared" si="27"/>
        <v>#VALUE!</v>
      </c>
      <c r="AU70" s="45" t="e">
        <f t="shared" si="28"/>
        <v>#VALUE!</v>
      </c>
      <c r="AV70" s="46" t="e">
        <f t="shared" si="29"/>
        <v>#VALUE!</v>
      </c>
      <c r="AW70" s="37" t="e">
        <f>IF($Y70=0,0,(RANK($AV70,$AV$57:$AV$81,1))-25+#REF!)</f>
        <v>#VALUE!</v>
      </c>
    </row>
    <row r="71" spans="1:49" ht="12.75">
      <c r="A71" s="49">
        <f t="shared" si="3"/>
        <v>676</v>
      </c>
      <c r="B71" s="50" t="str">
        <f t="shared" si="4"/>
        <v>Paradox</v>
      </c>
      <c r="C71" s="50" t="str">
        <f t="shared" si="5"/>
        <v>Stowe</v>
      </c>
      <c r="D71" s="47">
        <f t="shared" si="30"/>
        <v>62</v>
      </c>
      <c r="E71" s="47">
        <f t="shared" si="30"/>
        <v>178.3</v>
      </c>
      <c r="F71" s="47">
        <f t="shared" si="30"/>
        <v>63</v>
      </c>
      <c r="G71" s="47"/>
      <c r="H71" s="47"/>
      <c r="I71" s="47"/>
      <c r="J71" s="47"/>
      <c r="K71" s="47"/>
      <c r="L71" s="47"/>
      <c r="M71" s="47"/>
      <c r="N71" s="47"/>
      <c r="O71" s="47"/>
      <c r="P71" s="47"/>
      <c r="Q71" s="47"/>
      <c r="R71" s="47"/>
      <c r="S71" s="47"/>
      <c r="T71" s="47"/>
      <c r="U71" s="47"/>
      <c r="V71" s="47"/>
      <c r="W71" s="47">
        <f t="shared" si="6"/>
        <v>303.3</v>
      </c>
      <c r="X71" s="47">
        <f t="shared" si="7"/>
        <v>0</v>
      </c>
      <c r="Y71" s="47">
        <f t="shared" si="8"/>
        <v>303.3</v>
      </c>
      <c r="Z71" s="48">
        <f t="shared" si="31"/>
        <v>303.3</v>
      </c>
      <c r="AA71" s="49">
        <f t="shared" si="9"/>
        <v>12</v>
      </c>
      <c r="AB71" s="50" t="str">
        <f t="shared" si="10"/>
        <v>Paradox</v>
      </c>
      <c r="AC71" s="85"/>
      <c r="AD71" s="37">
        <f t="shared" si="11"/>
        <v>4</v>
      </c>
      <c r="AE71" s="23">
        <f t="shared" si="12"/>
        <v>0</v>
      </c>
      <c r="AF71" s="24">
        <f t="shared" si="13"/>
        <v>0</v>
      </c>
      <c r="AG71" s="24">
        <f t="shared" si="14"/>
        <v>0</v>
      </c>
      <c r="AH71" s="24">
        <f t="shared" si="15"/>
        <v>0</v>
      </c>
      <c r="AI71" s="24">
        <f t="shared" si="16"/>
        <v>0</v>
      </c>
      <c r="AJ71" s="25">
        <f t="shared" si="17"/>
        <v>0</v>
      </c>
      <c r="AK71" s="23">
        <f t="shared" si="18"/>
        <v>0</v>
      </c>
      <c r="AL71" s="24">
        <f t="shared" si="19"/>
        <v>0</v>
      </c>
      <c r="AM71" s="24">
        <f t="shared" si="20"/>
        <v>0</v>
      </c>
      <c r="AN71" s="24">
        <f t="shared" si="21"/>
        <v>0</v>
      </c>
      <c r="AO71" s="24">
        <f t="shared" si="22"/>
        <v>0</v>
      </c>
      <c r="AP71" s="24">
        <f t="shared" si="23"/>
        <v>0</v>
      </c>
      <c r="AQ71" s="35">
        <f t="shared" si="24"/>
        <v>0</v>
      </c>
      <c r="AR71" s="40">
        <f t="shared" si="25"/>
        <v>0</v>
      </c>
      <c r="AS71" s="37">
        <f t="shared" si="26"/>
        <v>1</v>
      </c>
      <c r="AT71" s="45" t="e">
        <f t="shared" si="27"/>
        <v>#VALUE!</v>
      </c>
      <c r="AU71" s="45" t="e">
        <f t="shared" si="28"/>
        <v>#VALUE!</v>
      </c>
      <c r="AV71" s="46" t="e">
        <f t="shared" si="29"/>
        <v>#VALUE!</v>
      </c>
      <c r="AW71" s="37" t="e">
        <f>IF($Y71=0,0,(RANK($AV71,$AV$57:$AV$81,1))-25+#REF!)</f>
        <v>#VALUE!</v>
      </c>
    </row>
    <row r="72" spans="1:49" ht="12.75">
      <c r="A72" s="49">
        <f t="shared" si="3"/>
        <v>679</v>
      </c>
      <c r="B72" s="50" t="str">
        <f t="shared" si="4"/>
        <v>Misty-two-six</v>
      </c>
      <c r="C72" s="50" t="str">
        <f t="shared" si="5"/>
        <v>Sibson</v>
      </c>
      <c r="D72" s="47">
        <f t="shared" si="30"/>
        <v>61</v>
      </c>
      <c r="E72" s="47">
        <f t="shared" si="30"/>
        <v>170</v>
      </c>
      <c r="F72" s="47">
        <f t="shared" si="30"/>
        <v>68</v>
      </c>
      <c r="G72" s="47"/>
      <c r="H72" s="47"/>
      <c r="I72" s="47"/>
      <c r="J72" s="47"/>
      <c r="K72" s="47"/>
      <c r="L72" s="47"/>
      <c r="M72" s="47"/>
      <c r="N72" s="47"/>
      <c r="O72" s="47"/>
      <c r="P72" s="47"/>
      <c r="Q72" s="47"/>
      <c r="R72" s="47"/>
      <c r="S72" s="47"/>
      <c r="T72" s="47"/>
      <c r="U72" s="47"/>
      <c r="V72" s="47"/>
      <c r="W72" s="47">
        <f t="shared" si="6"/>
        <v>299</v>
      </c>
      <c r="X72" s="47">
        <f t="shared" si="7"/>
        <v>0</v>
      </c>
      <c r="Y72" s="47">
        <f t="shared" si="8"/>
        <v>299</v>
      </c>
      <c r="Z72" s="48">
        <f t="shared" si="31"/>
        <v>299</v>
      </c>
      <c r="AA72" s="49">
        <f t="shared" si="9"/>
        <v>11</v>
      </c>
      <c r="AB72" s="50" t="str">
        <f t="shared" si="10"/>
        <v>Misty-two-six</v>
      </c>
      <c r="AC72" s="85"/>
      <c r="AD72" s="37">
        <f t="shared" si="11"/>
        <v>7</v>
      </c>
      <c r="AE72" s="23">
        <f t="shared" si="12"/>
        <v>0</v>
      </c>
      <c r="AF72" s="24">
        <f t="shared" si="13"/>
        <v>0</v>
      </c>
      <c r="AG72" s="24">
        <f t="shared" si="14"/>
        <v>0</v>
      </c>
      <c r="AH72" s="24">
        <f t="shared" si="15"/>
        <v>0</v>
      </c>
      <c r="AI72" s="24">
        <f t="shared" si="16"/>
        <v>0</v>
      </c>
      <c r="AJ72" s="25">
        <f t="shared" si="17"/>
        <v>0</v>
      </c>
      <c r="AK72" s="23">
        <f t="shared" si="18"/>
        <v>0</v>
      </c>
      <c r="AL72" s="24">
        <f t="shared" si="19"/>
        <v>0</v>
      </c>
      <c r="AM72" s="24">
        <f t="shared" si="20"/>
        <v>0</v>
      </c>
      <c r="AN72" s="24">
        <f t="shared" si="21"/>
        <v>0</v>
      </c>
      <c r="AO72" s="24">
        <f t="shared" si="22"/>
        <v>0</v>
      </c>
      <c r="AP72" s="24">
        <f t="shared" si="23"/>
        <v>0</v>
      </c>
      <c r="AQ72" s="35">
        <f t="shared" si="24"/>
        <v>0</v>
      </c>
      <c r="AR72" s="40">
        <f t="shared" si="25"/>
        <v>0</v>
      </c>
      <c r="AS72" s="37">
        <f t="shared" si="26"/>
        <v>1</v>
      </c>
      <c r="AT72" s="45" t="e">
        <f t="shared" si="27"/>
        <v>#VALUE!</v>
      </c>
      <c r="AU72" s="45" t="e">
        <f t="shared" si="28"/>
        <v>#VALUE!</v>
      </c>
      <c r="AV72" s="46" t="e">
        <f t="shared" si="29"/>
        <v>#VALUE!</v>
      </c>
      <c r="AW72" s="37" t="e">
        <f>IF($Y72=0,0,(RANK($AV72,$AV$57:$AV$81,1))-25+#REF!)</f>
        <v>#VALUE!</v>
      </c>
    </row>
    <row r="73" spans="1:49" ht="12.75">
      <c r="A73" s="49">
        <f t="shared" si="3"/>
      </c>
      <c r="B73" s="50">
        <f t="shared" si="4"/>
      </c>
      <c r="C73" s="50">
        <f t="shared" si="5"/>
      </c>
      <c r="D73" s="47">
        <f t="shared" si="30"/>
      </c>
      <c r="E73" s="47">
        <f t="shared" si="30"/>
      </c>
      <c r="F73" s="47">
        <f t="shared" si="30"/>
      </c>
      <c r="G73" s="47"/>
      <c r="H73" s="47"/>
      <c r="I73" s="47"/>
      <c r="J73" s="47"/>
      <c r="K73" s="47"/>
      <c r="L73" s="47"/>
      <c r="M73" s="47"/>
      <c r="N73" s="47"/>
      <c r="O73" s="47"/>
      <c r="P73" s="47"/>
      <c r="Q73" s="47"/>
      <c r="R73" s="47"/>
      <c r="S73" s="47"/>
      <c r="T73" s="47"/>
      <c r="U73" s="47"/>
      <c r="V73" s="47"/>
      <c r="W73" s="47">
        <f t="shared" si="6"/>
      </c>
      <c r="X73" s="47">
        <f t="shared" si="7"/>
        <v>0</v>
      </c>
      <c r="Y73" s="47">
        <f t="shared" si="8"/>
        <v>0</v>
      </c>
      <c r="Z73" s="48">
        <f t="shared" si="31"/>
        <v>0</v>
      </c>
      <c r="AA73" s="49">
        <f t="shared" si="9"/>
      </c>
      <c r="AB73" s="50">
        <f t="shared" si="10"/>
      </c>
      <c r="AC73" s="85"/>
      <c r="AD73" s="37">
        <f t="shared" si="11"/>
        <v>0</v>
      </c>
      <c r="AE73" s="23">
        <f t="shared" si="12"/>
        <v>0</v>
      </c>
      <c r="AF73" s="24">
        <f t="shared" si="13"/>
        <v>0</v>
      </c>
      <c r="AG73" s="24">
        <f t="shared" si="14"/>
        <v>0</v>
      </c>
      <c r="AH73" s="24">
        <f t="shared" si="15"/>
        <v>0</v>
      </c>
      <c r="AI73" s="24">
        <f t="shared" si="16"/>
        <v>0</v>
      </c>
      <c r="AJ73" s="25">
        <f t="shared" si="17"/>
        <v>0</v>
      </c>
      <c r="AK73" s="23">
        <f t="shared" si="18"/>
        <v>0</v>
      </c>
      <c r="AL73" s="24">
        <f t="shared" si="19"/>
        <v>0</v>
      </c>
      <c r="AM73" s="24">
        <f t="shared" si="20"/>
        <v>0</v>
      </c>
      <c r="AN73" s="24">
        <f t="shared" si="21"/>
        <v>0</v>
      </c>
      <c r="AO73" s="24">
        <f t="shared" si="22"/>
        <v>0</v>
      </c>
      <c r="AP73" s="24">
        <f t="shared" si="23"/>
        <v>0</v>
      </c>
      <c r="AQ73" s="35">
        <f t="shared" si="24"/>
        <v>0</v>
      </c>
      <c r="AR73" s="40">
        <f t="shared" si="25"/>
        <v>0</v>
      </c>
      <c r="AS73" s="37">
        <f t="shared" si="26"/>
        <v>0</v>
      </c>
      <c r="AT73" s="45" t="e">
        <f t="shared" si="27"/>
        <v>#VALUE!</v>
      </c>
      <c r="AU73" s="45" t="e">
        <f t="shared" si="28"/>
        <v>#VALUE!</v>
      </c>
      <c r="AV73" s="46" t="e">
        <f t="shared" si="29"/>
        <v>#VALUE!</v>
      </c>
      <c r="AW73" s="37">
        <f>IF($Y73=0,0,(RANK($AV73,$AV$57:$AV$81,1))-25+#REF!)</f>
        <v>0</v>
      </c>
    </row>
    <row r="74" spans="1:49" ht="12.75">
      <c r="A74" s="49">
        <f t="shared" si="3"/>
      </c>
      <c r="B74" s="50">
        <f t="shared" si="4"/>
      </c>
      <c r="C74" s="50">
        <f t="shared" si="5"/>
      </c>
      <c r="D74" s="47">
        <f t="shared" si="30"/>
      </c>
      <c r="E74" s="47">
        <f t="shared" si="30"/>
      </c>
      <c r="F74" s="47">
        <f t="shared" si="30"/>
      </c>
      <c r="G74" s="47">
        <f aca="true" t="shared" si="32" ref="G74:I81">IF(OR(G44="dnf",G44="dsq",G44="ocs",G44="raf"),G$53+1,IF(G44="dnc",IF($AQ74=2,"bye",G$53+1),G44))</f>
        <v>0</v>
      </c>
      <c r="H74" s="47">
        <f t="shared" si="32"/>
        <v>0</v>
      </c>
      <c r="I74" s="47">
        <f t="shared" si="32"/>
        <v>0</v>
      </c>
      <c r="J74" s="47">
        <f aca="true" t="shared" si="33" ref="J74:L81">IF(OR(J44="dnf",J44="dsq",J44="ocs",J44="raf"),J$53+1,IF(J44="dnc",IF($AQ74=3,"bye",J$53+1),J44))</f>
        <v>0</v>
      </c>
      <c r="K74" s="47">
        <f t="shared" si="33"/>
        <v>0</v>
      </c>
      <c r="L74" s="47">
        <f t="shared" si="33"/>
        <v>0</v>
      </c>
      <c r="M74" s="47">
        <f aca="true" t="shared" si="34" ref="M74:O81">IF(OR(M44="dnf",M44="dsq",M44="ocs",M44="raf"),M$53+1,IF(M44="dnc",IF($AQ74=4,"bye",M$53+1),M44))</f>
        <v>0</v>
      </c>
      <c r="N74" s="47">
        <f t="shared" si="34"/>
        <v>0</v>
      </c>
      <c r="O74" s="47">
        <f t="shared" si="34"/>
        <v>0</v>
      </c>
      <c r="P74" s="47">
        <f aca="true" t="shared" si="35" ref="P74:R81">IF(OR(P44="dnf",P44="dsq",P44="ocs",P44="raf"),P$53+1,IF(P44="dnc",IF($AQ74=5,"bye",P$53+1),P44))</f>
        <v>0</v>
      </c>
      <c r="Q74" s="47">
        <f t="shared" si="35"/>
        <v>0</v>
      </c>
      <c r="R74" s="47">
        <f t="shared" si="35"/>
        <v>0</v>
      </c>
      <c r="S74" s="47">
        <f aca="true" t="shared" si="36" ref="S74:U81">IF(OR(S44="dnf",S44="dsq",S44="ocs",S44="raf"),S$53+1,IF(S44="dnc",IF($AQ74=6,"bye",S$53+1),S44))</f>
        <v>0</v>
      </c>
      <c r="T74" s="47">
        <f t="shared" si="36"/>
        <v>0</v>
      </c>
      <c r="U74" s="47">
        <f t="shared" si="36"/>
        <v>0</v>
      </c>
      <c r="V74" s="47">
        <f>COUNTIF(D74:U74,"bye")</f>
        <v>0</v>
      </c>
      <c r="W74" s="47">
        <f t="shared" si="6"/>
      </c>
      <c r="X74" s="47">
        <f t="shared" si="7"/>
        <v>0</v>
      </c>
      <c r="Y74" s="47">
        <f t="shared" si="8"/>
        <v>0</v>
      </c>
      <c r="Z74" s="48">
        <f t="shared" si="31"/>
        <v>0</v>
      </c>
      <c r="AA74" s="49">
        <f t="shared" si="9"/>
      </c>
      <c r="AB74" s="50">
        <f t="shared" si="10"/>
      </c>
      <c r="AC74" s="85"/>
      <c r="AD74" s="37">
        <f t="shared" si="11"/>
        <v>0</v>
      </c>
      <c r="AE74" s="23">
        <f t="shared" si="12"/>
        <v>0</v>
      </c>
      <c r="AF74" s="24">
        <f t="shared" si="13"/>
        <v>0</v>
      </c>
      <c r="AG74" s="24">
        <f t="shared" si="14"/>
        <v>0</v>
      </c>
      <c r="AH74" s="24">
        <f t="shared" si="15"/>
        <v>0</v>
      </c>
      <c r="AI74" s="24">
        <f t="shared" si="16"/>
        <v>0</v>
      </c>
      <c r="AJ74" s="25">
        <f t="shared" si="17"/>
        <v>0</v>
      </c>
      <c r="AK74" s="23">
        <f t="shared" si="18"/>
        <v>0</v>
      </c>
      <c r="AL74" s="24">
        <f t="shared" si="19"/>
        <v>0</v>
      </c>
      <c r="AM74" s="24">
        <f t="shared" si="20"/>
        <v>0</v>
      </c>
      <c r="AN74" s="24">
        <f t="shared" si="21"/>
        <v>0</v>
      </c>
      <c r="AO74" s="24">
        <f t="shared" si="22"/>
        <v>0</v>
      </c>
      <c r="AP74" s="24">
        <f t="shared" si="23"/>
        <v>0</v>
      </c>
      <c r="AQ74" s="35">
        <f t="shared" si="24"/>
        <v>0</v>
      </c>
      <c r="AR74" s="40">
        <f t="shared" si="25"/>
        <v>0</v>
      </c>
      <c r="AS74" s="37">
        <f t="shared" si="26"/>
        <v>0</v>
      </c>
      <c r="AT74" s="36" t="e">
        <f t="shared" si="27"/>
        <v>#VALUE!</v>
      </c>
      <c r="AU74" s="36" t="e">
        <f t="shared" si="28"/>
        <v>#VALUE!</v>
      </c>
      <c r="AV74" s="37" t="e">
        <f t="shared" si="29"/>
        <v>#VALUE!</v>
      </c>
      <c r="AW74" s="37">
        <f>IF($Y74=0,0,(RANK($AV74,$AV$57:$AV$81,1))-25+#REF!)</f>
        <v>0</v>
      </c>
    </row>
    <row r="75" spans="1:49" ht="12.75">
      <c r="A75" s="49">
        <f t="shared" si="3"/>
      </c>
      <c r="B75" s="50"/>
      <c r="C75" s="50"/>
      <c r="D75" s="47">
        <f t="shared" si="30"/>
      </c>
      <c r="E75" s="47">
        <f t="shared" si="30"/>
      </c>
      <c r="F75" s="47">
        <f t="shared" si="30"/>
      </c>
      <c r="G75" s="47">
        <f t="shared" si="32"/>
        <v>0</v>
      </c>
      <c r="H75" s="47">
        <f t="shared" si="32"/>
        <v>0</v>
      </c>
      <c r="I75" s="47">
        <f t="shared" si="32"/>
        <v>0</v>
      </c>
      <c r="J75" s="47">
        <f t="shared" si="33"/>
        <v>0</v>
      </c>
      <c r="K75" s="47">
        <f t="shared" si="33"/>
        <v>0</v>
      </c>
      <c r="L75" s="47">
        <f t="shared" si="33"/>
        <v>0</v>
      </c>
      <c r="M75" s="47">
        <f t="shared" si="34"/>
        <v>0</v>
      </c>
      <c r="N75" s="47">
        <f t="shared" si="34"/>
        <v>0</v>
      </c>
      <c r="O75" s="47">
        <f t="shared" si="34"/>
        <v>0</v>
      </c>
      <c r="P75" s="47">
        <f t="shared" si="35"/>
        <v>0</v>
      </c>
      <c r="Q75" s="47">
        <f t="shared" si="35"/>
        <v>0</v>
      </c>
      <c r="R75" s="47">
        <f t="shared" si="35"/>
        <v>0</v>
      </c>
      <c r="S75" s="47">
        <f t="shared" si="36"/>
        <v>0</v>
      </c>
      <c r="T75" s="47">
        <f t="shared" si="36"/>
        <v>0</v>
      </c>
      <c r="U75" s="47">
        <f t="shared" si="36"/>
        <v>0</v>
      </c>
      <c r="V75" s="47"/>
      <c r="W75" s="47">
        <f t="shared" si="6"/>
      </c>
      <c r="X75" s="47">
        <f t="shared" si="7"/>
        <v>0</v>
      </c>
      <c r="Y75" s="47">
        <f t="shared" si="8"/>
        <v>0</v>
      </c>
      <c r="Z75" s="48">
        <f t="shared" si="31"/>
        <v>0</v>
      </c>
      <c r="AA75" s="49">
        <f t="shared" si="9"/>
      </c>
      <c r="AB75" s="50"/>
      <c r="AC75" s="85"/>
      <c r="AD75" s="37">
        <f t="shared" si="11"/>
        <v>0</v>
      </c>
      <c r="AE75" s="23">
        <f t="shared" si="12"/>
        <v>0</v>
      </c>
      <c r="AF75" s="24">
        <f t="shared" si="13"/>
        <v>0</v>
      </c>
      <c r="AG75" s="24">
        <f t="shared" si="14"/>
        <v>0</v>
      </c>
      <c r="AH75" s="24">
        <f t="shared" si="15"/>
        <v>0</v>
      </c>
      <c r="AI75" s="24">
        <f t="shared" si="16"/>
        <v>0</v>
      </c>
      <c r="AJ75" s="25">
        <f t="shared" si="17"/>
        <v>0</v>
      </c>
      <c r="AK75" s="23">
        <f t="shared" si="18"/>
        <v>0</v>
      </c>
      <c r="AL75" s="24">
        <f t="shared" si="19"/>
        <v>0</v>
      </c>
      <c r="AM75" s="24">
        <f t="shared" si="20"/>
        <v>0</v>
      </c>
      <c r="AN75" s="24">
        <f t="shared" si="21"/>
        <v>0</v>
      </c>
      <c r="AO75" s="24">
        <f t="shared" si="22"/>
        <v>0</v>
      </c>
      <c r="AP75" s="24">
        <f t="shared" si="23"/>
        <v>0</v>
      </c>
      <c r="AQ75" s="35">
        <f t="shared" si="24"/>
        <v>0</v>
      </c>
      <c r="AR75" s="40">
        <f t="shared" si="25"/>
        <v>0</v>
      </c>
      <c r="AS75" s="37">
        <f t="shared" si="26"/>
        <v>0</v>
      </c>
      <c r="AT75" s="36" t="e">
        <f t="shared" si="27"/>
        <v>#VALUE!</v>
      </c>
      <c r="AU75" s="36" t="e">
        <f t="shared" si="28"/>
        <v>#VALUE!</v>
      </c>
      <c r="AV75" s="37" t="e">
        <f t="shared" si="29"/>
        <v>#VALUE!</v>
      </c>
      <c r="AW75" s="37">
        <f>IF($Y75=0,0,(RANK($AV75,$AV$57:$AV$81,1))-25+#REF!)</f>
        <v>0</v>
      </c>
    </row>
    <row r="76" spans="1:49" ht="12.75">
      <c r="A76" s="49">
        <f t="shared" si="3"/>
      </c>
      <c r="B76" s="50"/>
      <c r="C76" s="50"/>
      <c r="D76" s="47">
        <f t="shared" si="30"/>
      </c>
      <c r="E76" s="47">
        <f t="shared" si="30"/>
      </c>
      <c r="F76" s="47">
        <f t="shared" si="30"/>
      </c>
      <c r="G76" s="47">
        <f t="shared" si="32"/>
        <v>0</v>
      </c>
      <c r="H76" s="47">
        <f t="shared" si="32"/>
        <v>0</v>
      </c>
      <c r="I76" s="47">
        <f t="shared" si="32"/>
        <v>0</v>
      </c>
      <c r="J76" s="47">
        <f t="shared" si="33"/>
        <v>0</v>
      </c>
      <c r="K76" s="47">
        <f t="shared" si="33"/>
        <v>0</v>
      </c>
      <c r="L76" s="47">
        <f t="shared" si="33"/>
        <v>0</v>
      </c>
      <c r="M76" s="47">
        <f t="shared" si="34"/>
        <v>0</v>
      </c>
      <c r="N76" s="47">
        <f t="shared" si="34"/>
        <v>0</v>
      </c>
      <c r="O76" s="47">
        <f t="shared" si="34"/>
        <v>0</v>
      </c>
      <c r="P76" s="47">
        <f t="shared" si="35"/>
        <v>0</v>
      </c>
      <c r="Q76" s="47">
        <f t="shared" si="35"/>
        <v>0</v>
      </c>
      <c r="R76" s="47">
        <f t="shared" si="35"/>
        <v>0</v>
      </c>
      <c r="S76" s="47">
        <f t="shared" si="36"/>
        <v>0</v>
      </c>
      <c r="T76" s="47">
        <f t="shared" si="36"/>
        <v>0</v>
      </c>
      <c r="U76" s="47">
        <f t="shared" si="36"/>
        <v>0</v>
      </c>
      <c r="V76" s="47"/>
      <c r="W76" s="47">
        <f t="shared" si="6"/>
      </c>
      <c r="X76" s="47">
        <f t="shared" si="7"/>
        <v>0</v>
      </c>
      <c r="Y76" s="47">
        <f t="shared" si="8"/>
        <v>0</v>
      </c>
      <c r="Z76" s="48">
        <f t="shared" si="31"/>
        <v>0</v>
      </c>
      <c r="AA76" s="49">
        <f t="shared" si="9"/>
      </c>
      <c r="AB76" s="50"/>
      <c r="AC76" s="85"/>
      <c r="AD76" s="37">
        <f t="shared" si="11"/>
        <v>0</v>
      </c>
      <c r="AE76" s="23">
        <f t="shared" si="12"/>
        <v>0</v>
      </c>
      <c r="AF76" s="24">
        <f t="shared" si="13"/>
        <v>0</v>
      </c>
      <c r="AG76" s="24">
        <f t="shared" si="14"/>
        <v>0</v>
      </c>
      <c r="AH76" s="24">
        <f t="shared" si="15"/>
        <v>0</v>
      </c>
      <c r="AI76" s="24">
        <f t="shared" si="16"/>
        <v>0</v>
      </c>
      <c r="AJ76" s="25">
        <f t="shared" si="17"/>
        <v>0</v>
      </c>
      <c r="AK76" s="23">
        <f t="shared" si="18"/>
        <v>0</v>
      </c>
      <c r="AL76" s="24">
        <f t="shared" si="19"/>
        <v>0</v>
      </c>
      <c r="AM76" s="24">
        <f t="shared" si="20"/>
        <v>0</v>
      </c>
      <c r="AN76" s="24">
        <f t="shared" si="21"/>
        <v>0</v>
      </c>
      <c r="AO76" s="24">
        <f t="shared" si="22"/>
        <v>0</v>
      </c>
      <c r="AP76" s="24">
        <f t="shared" si="23"/>
        <v>0</v>
      </c>
      <c r="AQ76" s="35">
        <f t="shared" si="24"/>
        <v>0</v>
      </c>
      <c r="AR76" s="40">
        <f t="shared" si="25"/>
        <v>0</v>
      </c>
      <c r="AS76" s="37">
        <f t="shared" si="26"/>
        <v>0</v>
      </c>
      <c r="AT76" s="36" t="e">
        <f t="shared" si="27"/>
        <v>#VALUE!</v>
      </c>
      <c r="AU76" s="36" t="e">
        <f t="shared" si="28"/>
        <v>#VALUE!</v>
      </c>
      <c r="AV76" s="37" t="e">
        <f t="shared" si="29"/>
        <v>#VALUE!</v>
      </c>
      <c r="AW76" s="37">
        <f>IF($Y76=0,0,(RANK($AV76,$AV$57:$AV$81,1))-25+#REF!)</f>
        <v>0</v>
      </c>
    </row>
    <row r="77" spans="1:49" ht="12.75">
      <c r="A77" s="49">
        <f t="shared" si="3"/>
      </c>
      <c r="B77" s="50"/>
      <c r="C77" s="50"/>
      <c r="D77" s="47">
        <f t="shared" si="30"/>
      </c>
      <c r="E77" s="47">
        <f t="shared" si="30"/>
      </c>
      <c r="F77" s="47">
        <f t="shared" si="30"/>
      </c>
      <c r="G77" s="47">
        <f t="shared" si="32"/>
        <v>0</v>
      </c>
      <c r="H77" s="47">
        <f t="shared" si="32"/>
        <v>0</v>
      </c>
      <c r="I77" s="47">
        <f t="shared" si="32"/>
        <v>0</v>
      </c>
      <c r="J77" s="47">
        <f t="shared" si="33"/>
        <v>0</v>
      </c>
      <c r="K77" s="47">
        <f t="shared" si="33"/>
        <v>0</v>
      </c>
      <c r="L77" s="47">
        <f t="shared" si="33"/>
        <v>0</v>
      </c>
      <c r="M77" s="47">
        <f t="shared" si="34"/>
        <v>0</v>
      </c>
      <c r="N77" s="47">
        <f t="shared" si="34"/>
        <v>0</v>
      </c>
      <c r="O77" s="47">
        <f t="shared" si="34"/>
        <v>0</v>
      </c>
      <c r="P77" s="47">
        <f t="shared" si="35"/>
        <v>0</v>
      </c>
      <c r="Q77" s="47">
        <f t="shared" si="35"/>
        <v>0</v>
      </c>
      <c r="R77" s="47">
        <f t="shared" si="35"/>
        <v>0</v>
      </c>
      <c r="S77" s="47">
        <f t="shared" si="36"/>
        <v>0</v>
      </c>
      <c r="T77" s="47">
        <f t="shared" si="36"/>
        <v>0</v>
      </c>
      <c r="U77" s="47">
        <f t="shared" si="36"/>
        <v>0</v>
      </c>
      <c r="V77" s="50"/>
      <c r="W77" s="47">
        <f t="shared" si="6"/>
      </c>
      <c r="X77" s="47">
        <f t="shared" si="7"/>
        <v>0</v>
      </c>
      <c r="Y77" s="47">
        <f t="shared" si="8"/>
        <v>0</v>
      </c>
      <c r="Z77" s="48">
        <f t="shared" si="31"/>
        <v>0</v>
      </c>
      <c r="AA77" s="49">
        <f t="shared" si="9"/>
      </c>
      <c r="AB77" s="50"/>
      <c r="AC77" s="85"/>
      <c r="AD77" s="37">
        <f t="shared" si="11"/>
        <v>0</v>
      </c>
      <c r="AE77" s="23">
        <f t="shared" si="12"/>
        <v>0</v>
      </c>
      <c r="AF77" s="24">
        <f t="shared" si="13"/>
        <v>0</v>
      </c>
      <c r="AG77" s="24">
        <f t="shared" si="14"/>
        <v>0</v>
      </c>
      <c r="AH77" s="24">
        <f t="shared" si="15"/>
        <v>0</v>
      </c>
      <c r="AI77" s="24">
        <f t="shared" si="16"/>
        <v>0</v>
      </c>
      <c r="AJ77" s="25">
        <f t="shared" si="17"/>
        <v>0</v>
      </c>
      <c r="AK77" s="23">
        <f t="shared" si="18"/>
        <v>0</v>
      </c>
      <c r="AL77" s="24">
        <f t="shared" si="19"/>
        <v>0</v>
      </c>
      <c r="AM77" s="24">
        <f t="shared" si="20"/>
        <v>0</v>
      </c>
      <c r="AN77" s="24">
        <f t="shared" si="21"/>
        <v>0</v>
      </c>
      <c r="AO77" s="24">
        <f t="shared" si="22"/>
        <v>0</v>
      </c>
      <c r="AP77" s="24">
        <f t="shared" si="23"/>
        <v>0</v>
      </c>
      <c r="AQ77" s="35">
        <f t="shared" si="24"/>
        <v>0</v>
      </c>
      <c r="AR77" s="40">
        <f t="shared" si="25"/>
        <v>0</v>
      </c>
      <c r="AS77" s="37">
        <f t="shared" si="26"/>
        <v>0</v>
      </c>
      <c r="AT77" s="36" t="e">
        <f t="shared" si="27"/>
        <v>#VALUE!</v>
      </c>
      <c r="AU77" s="36" t="e">
        <f t="shared" si="28"/>
        <v>#VALUE!</v>
      </c>
      <c r="AV77" s="37" t="e">
        <f t="shared" si="29"/>
        <v>#VALUE!</v>
      </c>
      <c r="AW77" s="37">
        <f>IF($Y77=0,0,(RANK($AV77,$AV$57:$AV$81,1))-25+#REF!)</f>
        <v>0</v>
      </c>
    </row>
    <row r="78" spans="1:49" ht="12.75">
      <c r="A78" s="49">
        <f t="shared" si="3"/>
      </c>
      <c r="B78" s="50"/>
      <c r="C78" s="50"/>
      <c r="D78" s="47">
        <f t="shared" si="30"/>
      </c>
      <c r="E78" s="47">
        <f t="shared" si="30"/>
      </c>
      <c r="F78" s="47">
        <f t="shared" si="30"/>
      </c>
      <c r="G78" s="47">
        <f t="shared" si="32"/>
        <v>0</v>
      </c>
      <c r="H78" s="47">
        <f t="shared" si="32"/>
        <v>0</v>
      </c>
      <c r="I78" s="47">
        <f t="shared" si="32"/>
        <v>0</v>
      </c>
      <c r="J78" s="47">
        <f t="shared" si="33"/>
        <v>0</v>
      </c>
      <c r="K78" s="47">
        <f t="shared" si="33"/>
        <v>0</v>
      </c>
      <c r="L78" s="47">
        <f t="shared" si="33"/>
        <v>0</v>
      </c>
      <c r="M78" s="47">
        <f t="shared" si="34"/>
        <v>0</v>
      </c>
      <c r="N78" s="47">
        <f t="shared" si="34"/>
        <v>0</v>
      </c>
      <c r="O78" s="47">
        <f t="shared" si="34"/>
        <v>0</v>
      </c>
      <c r="P78" s="47">
        <f t="shared" si="35"/>
        <v>0</v>
      </c>
      <c r="Q78" s="47">
        <f t="shared" si="35"/>
        <v>0</v>
      </c>
      <c r="R78" s="47">
        <f t="shared" si="35"/>
        <v>0</v>
      </c>
      <c r="S78" s="47">
        <f t="shared" si="36"/>
        <v>0</v>
      </c>
      <c r="T78" s="47">
        <f t="shared" si="36"/>
        <v>0</v>
      </c>
      <c r="U78" s="47">
        <f t="shared" si="36"/>
        <v>0</v>
      </c>
      <c r="V78" s="50"/>
      <c r="W78" s="47">
        <f t="shared" si="6"/>
      </c>
      <c r="X78" s="47">
        <f t="shared" si="7"/>
        <v>0</v>
      </c>
      <c r="Y78" s="47">
        <f t="shared" si="8"/>
        <v>0</v>
      </c>
      <c r="Z78" s="48">
        <f t="shared" si="31"/>
        <v>0</v>
      </c>
      <c r="AA78" s="49">
        <f t="shared" si="9"/>
      </c>
      <c r="AB78" s="50"/>
      <c r="AC78" s="86"/>
      <c r="AD78" s="37">
        <f t="shared" si="11"/>
        <v>0</v>
      </c>
      <c r="AE78" s="23">
        <f t="shared" si="12"/>
        <v>0</v>
      </c>
      <c r="AF78" s="24">
        <f t="shared" si="13"/>
        <v>0</v>
      </c>
      <c r="AG78" s="24">
        <f t="shared" si="14"/>
        <v>0</v>
      </c>
      <c r="AH78" s="24">
        <f t="shared" si="15"/>
        <v>0</v>
      </c>
      <c r="AI78" s="24">
        <f t="shared" si="16"/>
        <v>0</v>
      </c>
      <c r="AJ78" s="25">
        <f t="shared" si="17"/>
        <v>0</v>
      </c>
      <c r="AK78" s="23">
        <f t="shared" si="18"/>
        <v>0</v>
      </c>
      <c r="AL78" s="24">
        <f t="shared" si="19"/>
        <v>0</v>
      </c>
      <c r="AM78" s="24">
        <f t="shared" si="20"/>
        <v>0</v>
      </c>
      <c r="AN78" s="24">
        <f t="shared" si="21"/>
        <v>0</v>
      </c>
      <c r="AO78" s="24">
        <f t="shared" si="22"/>
        <v>0</v>
      </c>
      <c r="AP78" s="24">
        <f t="shared" si="23"/>
        <v>0</v>
      </c>
      <c r="AQ78" s="35">
        <f t="shared" si="24"/>
        <v>0</v>
      </c>
      <c r="AR78" s="40">
        <f t="shared" si="25"/>
        <v>0</v>
      </c>
      <c r="AS78" s="37">
        <f t="shared" si="26"/>
        <v>0</v>
      </c>
      <c r="AT78" s="36" t="e">
        <f t="shared" si="27"/>
        <v>#VALUE!</v>
      </c>
      <c r="AU78" s="36" t="e">
        <f t="shared" si="28"/>
        <v>#VALUE!</v>
      </c>
      <c r="AV78" s="37" t="e">
        <f t="shared" si="29"/>
        <v>#VALUE!</v>
      </c>
      <c r="AW78" s="37">
        <f>IF($Y78=0,0,(RANK($AV78,$AV$57:$AV$81,1))-25+#REF!)</f>
        <v>0</v>
      </c>
    </row>
    <row r="79" spans="1:49" ht="12.75">
      <c r="A79" s="49">
        <f t="shared" si="3"/>
      </c>
      <c r="B79" s="50"/>
      <c r="C79" s="50"/>
      <c r="D79" s="47">
        <f t="shared" si="30"/>
      </c>
      <c r="E79" s="47">
        <f t="shared" si="30"/>
      </c>
      <c r="F79" s="47" t="s">
        <v>184</v>
      </c>
      <c r="G79" s="47">
        <f t="shared" si="32"/>
        <v>0</v>
      </c>
      <c r="H79" s="47">
        <f t="shared" si="32"/>
        <v>0</v>
      </c>
      <c r="I79" s="47">
        <f t="shared" si="32"/>
        <v>0</v>
      </c>
      <c r="J79" s="47">
        <f t="shared" si="33"/>
        <v>0</v>
      </c>
      <c r="K79" s="47">
        <f t="shared" si="33"/>
        <v>0</v>
      </c>
      <c r="L79" s="47">
        <f t="shared" si="33"/>
        <v>0</v>
      </c>
      <c r="M79" s="47">
        <f t="shared" si="34"/>
        <v>0</v>
      </c>
      <c r="N79" s="47">
        <f t="shared" si="34"/>
        <v>0</v>
      </c>
      <c r="O79" s="47">
        <f t="shared" si="34"/>
        <v>0</v>
      </c>
      <c r="P79" s="47">
        <f t="shared" si="35"/>
        <v>0</v>
      </c>
      <c r="Q79" s="47">
        <f t="shared" si="35"/>
        <v>0</v>
      </c>
      <c r="R79" s="47">
        <f t="shared" si="35"/>
        <v>0</v>
      </c>
      <c r="S79" s="47">
        <f t="shared" si="36"/>
        <v>0</v>
      </c>
      <c r="T79" s="47">
        <f t="shared" si="36"/>
        <v>0</v>
      </c>
      <c r="U79" s="47">
        <f t="shared" si="36"/>
        <v>0</v>
      </c>
      <c r="V79" s="50"/>
      <c r="W79" s="47">
        <f t="shared" si="6"/>
      </c>
      <c r="X79" s="47">
        <f t="shared" si="7"/>
        <v>0</v>
      </c>
      <c r="Y79" s="47">
        <f t="shared" si="8"/>
        <v>0</v>
      </c>
      <c r="Z79" s="48">
        <f t="shared" si="31"/>
        <v>0</v>
      </c>
      <c r="AA79" s="49">
        <f t="shared" si="9"/>
      </c>
      <c r="AB79" s="50"/>
      <c r="AC79" s="86"/>
      <c r="AD79" s="37">
        <f t="shared" si="11"/>
        <v>0</v>
      </c>
      <c r="AE79" s="23">
        <f t="shared" si="12"/>
        <v>0</v>
      </c>
      <c r="AF79" s="24">
        <f t="shared" si="13"/>
        <v>0</v>
      </c>
      <c r="AG79" s="24">
        <f t="shared" si="14"/>
        <v>0</v>
      </c>
      <c r="AH79" s="24">
        <f t="shared" si="15"/>
        <v>0</v>
      </c>
      <c r="AI79" s="24">
        <f t="shared" si="16"/>
        <v>0</v>
      </c>
      <c r="AJ79" s="25">
        <f t="shared" si="17"/>
        <v>0</v>
      </c>
      <c r="AK79" s="23">
        <f t="shared" si="18"/>
        <v>0</v>
      </c>
      <c r="AL79" s="24">
        <f t="shared" si="19"/>
        <v>0</v>
      </c>
      <c r="AM79" s="24">
        <f t="shared" si="20"/>
        <v>0</v>
      </c>
      <c r="AN79" s="24">
        <f t="shared" si="21"/>
        <v>0</v>
      </c>
      <c r="AO79" s="24">
        <f t="shared" si="22"/>
        <v>0</v>
      </c>
      <c r="AP79" s="24">
        <f t="shared" si="23"/>
        <v>0</v>
      </c>
      <c r="AQ79" s="35">
        <f t="shared" si="24"/>
        <v>0</v>
      </c>
      <c r="AR79" s="40">
        <f t="shared" si="25"/>
        <v>0</v>
      </c>
      <c r="AS79" s="37">
        <f t="shared" si="26"/>
        <v>0</v>
      </c>
      <c r="AT79" s="36" t="e">
        <f t="shared" si="27"/>
        <v>#VALUE!</v>
      </c>
      <c r="AU79" s="36" t="e">
        <f t="shared" si="28"/>
        <v>#VALUE!</v>
      </c>
      <c r="AV79" s="37" t="e">
        <f t="shared" si="29"/>
        <v>#VALUE!</v>
      </c>
      <c r="AW79" s="37">
        <f>IF($Y79=0,0,(RANK($AV79,$AV$57:$AV$81,1))-25+#REF!)</f>
        <v>0</v>
      </c>
    </row>
    <row r="80" spans="1:49" ht="12.75">
      <c r="A80" s="49">
        <f t="shared" si="3"/>
      </c>
      <c r="B80" s="50"/>
      <c r="C80" s="50"/>
      <c r="D80" s="47">
        <f t="shared" si="30"/>
      </c>
      <c r="E80" s="47">
        <f t="shared" si="30"/>
      </c>
      <c r="F80" s="47">
        <f t="shared" si="30"/>
      </c>
      <c r="G80" s="47">
        <f t="shared" si="32"/>
        <v>0</v>
      </c>
      <c r="H80" s="47">
        <f t="shared" si="32"/>
        <v>0</v>
      </c>
      <c r="I80" s="47">
        <f t="shared" si="32"/>
        <v>0</v>
      </c>
      <c r="J80" s="47">
        <f t="shared" si="33"/>
        <v>0</v>
      </c>
      <c r="K80" s="47">
        <f t="shared" si="33"/>
        <v>0</v>
      </c>
      <c r="L80" s="47">
        <f t="shared" si="33"/>
        <v>0</v>
      </c>
      <c r="M80" s="47">
        <f t="shared" si="34"/>
        <v>0</v>
      </c>
      <c r="N80" s="47">
        <f t="shared" si="34"/>
        <v>0</v>
      </c>
      <c r="O80" s="47">
        <f t="shared" si="34"/>
        <v>0</v>
      </c>
      <c r="P80" s="47">
        <f t="shared" si="35"/>
        <v>0</v>
      </c>
      <c r="Q80" s="47">
        <f t="shared" si="35"/>
        <v>0</v>
      </c>
      <c r="R80" s="47">
        <f t="shared" si="35"/>
        <v>0</v>
      </c>
      <c r="S80" s="47">
        <f t="shared" si="36"/>
        <v>0</v>
      </c>
      <c r="T80" s="47">
        <f t="shared" si="36"/>
        <v>0</v>
      </c>
      <c r="U80" s="47">
        <f t="shared" si="36"/>
        <v>0</v>
      </c>
      <c r="V80" s="50"/>
      <c r="W80" s="47">
        <f t="shared" si="6"/>
      </c>
      <c r="X80" s="47">
        <f t="shared" si="7"/>
        <v>0</v>
      </c>
      <c r="Y80" s="47">
        <f t="shared" si="8"/>
        <v>0</v>
      </c>
      <c r="Z80" s="48">
        <f t="shared" si="31"/>
        <v>0</v>
      </c>
      <c r="AA80" s="49">
        <f t="shared" si="9"/>
      </c>
      <c r="AB80" s="50"/>
      <c r="AC80" s="86"/>
      <c r="AD80" s="37">
        <f t="shared" si="11"/>
        <v>0</v>
      </c>
      <c r="AE80" s="23">
        <f t="shared" si="12"/>
        <v>0</v>
      </c>
      <c r="AF80" s="24">
        <f t="shared" si="13"/>
        <v>0</v>
      </c>
      <c r="AG80" s="24">
        <f t="shared" si="14"/>
        <v>0</v>
      </c>
      <c r="AH80" s="24">
        <f t="shared" si="15"/>
        <v>0</v>
      </c>
      <c r="AI80" s="24">
        <f t="shared" si="16"/>
        <v>0</v>
      </c>
      <c r="AJ80" s="25">
        <f t="shared" si="17"/>
        <v>0</v>
      </c>
      <c r="AK80" s="23">
        <f t="shared" si="18"/>
        <v>0</v>
      </c>
      <c r="AL80" s="24">
        <f t="shared" si="19"/>
        <v>0</v>
      </c>
      <c r="AM80" s="24">
        <f t="shared" si="20"/>
        <v>0</v>
      </c>
      <c r="AN80" s="24">
        <f t="shared" si="21"/>
        <v>0</v>
      </c>
      <c r="AO80" s="24">
        <f t="shared" si="22"/>
        <v>0</v>
      </c>
      <c r="AP80" s="24">
        <f t="shared" si="23"/>
        <v>0</v>
      </c>
      <c r="AQ80" s="35">
        <f t="shared" si="24"/>
        <v>0</v>
      </c>
      <c r="AR80" s="40">
        <f t="shared" si="25"/>
        <v>0</v>
      </c>
      <c r="AS80" s="37">
        <f t="shared" si="26"/>
        <v>0</v>
      </c>
      <c r="AT80" s="36" t="e">
        <f t="shared" si="27"/>
        <v>#VALUE!</v>
      </c>
      <c r="AU80" s="36" t="e">
        <f t="shared" si="28"/>
        <v>#VALUE!</v>
      </c>
      <c r="AV80" s="37" t="e">
        <f t="shared" si="29"/>
        <v>#VALUE!</v>
      </c>
      <c r="AW80" s="37">
        <f>IF($Y80=0,0,(RANK($AV80,$AV$57:$AV$81,1))-25+#REF!)</f>
        <v>0</v>
      </c>
    </row>
    <row r="81" spans="1:49" ht="12.75">
      <c r="A81" s="49"/>
      <c r="B81" s="50"/>
      <c r="C81" s="50"/>
      <c r="D81" s="47">
        <f t="shared" si="30"/>
      </c>
      <c r="E81" s="47">
        <f t="shared" si="30"/>
      </c>
      <c r="F81" s="47">
        <f t="shared" si="30"/>
      </c>
      <c r="G81" s="47">
        <f t="shared" si="32"/>
        <v>0</v>
      </c>
      <c r="H81" s="47">
        <f t="shared" si="32"/>
        <v>0</v>
      </c>
      <c r="I81" s="47">
        <f t="shared" si="32"/>
        <v>0</v>
      </c>
      <c r="J81" s="47">
        <f t="shared" si="33"/>
        <v>0</v>
      </c>
      <c r="K81" s="47">
        <f t="shared" si="33"/>
        <v>0</v>
      </c>
      <c r="L81" s="47">
        <f t="shared" si="33"/>
        <v>0</v>
      </c>
      <c r="M81" s="47">
        <f t="shared" si="34"/>
        <v>0</v>
      </c>
      <c r="N81" s="47">
        <f t="shared" si="34"/>
        <v>0</v>
      </c>
      <c r="O81" s="47">
        <f t="shared" si="34"/>
        <v>0</v>
      </c>
      <c r="P81" s="47">
        <f t="shared" si="35"/>
        <v>0</v>
      </c>
      <c r="Q81" s="47">
        <f t="shared" si="35"/>
        <v>0</v>
      </c>
      <c r="R81" s="47">
        <f t="shared" si="35"/>
        <v>0</v>
      </c>
      <c r="S81" s="47">
        <f t="shared" si="36"/>
        <v>0</v>
      </c>
      <c r="T81" s="47">
        <f t="shared" si="36"/>
        <v>0</v>
      </c>
      <c r="U81" s="47">
        <f t="shared" si="36"/>
        <v>0</v>
      </c>
      <c r="V81" s="50"/>
      <c r="W81" s="47">
        <f t="shared" si="6"/>
      </c>
      <c r="X81" s="47">
        <f t="shared" si="7"/>
        <v>0</v>
      </c>
      <c r="Y81" s="47">
        <f t="shared" si="8"/>
        <v>0</v>
      </c>
      <c r="Z81" s="48">
        <f t="shared" si="31"/>
        <v>0</v>
      </c>
      <c r="AA81" s="49">
        <f t="shared" si="9"/>
      </c>
      <c r="AB81" s="50"/>
      <c r="AC81" s="86"/>
      <c r="AD81" s="43">
        <f t="shared" si="11"/>
        <v>0</v>
      </c>
      <c r="AE81" s="26">
        <f t="shared" si="12"/>
        <v>0</v>
      </c>
      <c r="AF81" s="27">
        <f t="shared" si="13"/>
        <v>0</v>
      </c>
      <c r="AG81" s="27">
        <f t="shared" si="14"/>
        <v>0</v>
      </c>
      <c r="AH81" s="27">
        <f t="shared" si="15"/>
        <v>0</v>
      </c>
      <c r="AI81" s="27">
        <f t="shared" si="16"/>
        <v>0</v>
      </c>
      <c r="AJ81" s="28">
        <f t="shared" si="17"/>
        <v>0</v>
      </c>
      <c r="AK81" s="26">
        <f t="shared" si="18"/>
        <v>0</v>
      </c>
      <c r="AL81" s="27">
        <f t="shared" si="19"/>
        <v>0</v>
      </c>
      <c r="AM81" s="27">
        <f t="shared" si="20"/>
        <v>0</v>
      </c>
      <c r="AN81" s="27">
        <f t="shared" si="21"/>
        <v>0</v>
      </c>
      <c r="AO81" s="27">
        <f t="shared" si="22"/>
        <v>0</v>
      </c>
      <c r="AP81" s="27">
        <f t="shared" si="23"/>
        <v>0</v>
      </c>
      <c r="AQ81" s="35">
        <f t="shared" si="24"/>
        <v>0</v>
      </c>
      <c r="AR81" s="40">
        <f t="shared" si="25"/>
        <v>0</v>
      </c>
      <c r="AS81" s="37">
        <f t="shared" si="26"/>
        <v>0</v>
      </c>
      <c r="AT81" s="36" t="e">
        <f t="shared" si="27"/>
        <v>#VALUE!</v>
      </c>
      <c r="AU81" s="36" t="e">
        <f t="shared" si="28"/>
        <v>#VALUE!</v>
      </c>
      <c r="AV81" s="37" t="e">
        <f t="shared" si="29"/>
        <v>#VALUE!</v>
      </c>
      <c r="AW81" s="43">
        <f>IF($Y81=0,0,(RANK($AV81,$AV$57:$AV$81,1))-25+#REF!)</f>
        <v>0</v>
      </c>
    </row>
    <row r="82" spans="1:2" s="14" customFormat="1" ht="12.75">
      <c r="A82" s="83"/>
      <c r="B82" s="56"/>
    </row>
    <row r="83" spans="1:36" s="38" customFormat="1" ht="12.75">
      <c r="A83" s="58"/>
      <c r="B83" s="51"/>
      <c r="AJ83" s="39"/>
    </row>
    <row r="84" spans="1:36" s="38" customFormat="1" ht="12.75">
      <c r="A84" s="124"/>
      <c r="B84" s="8" t="s">
        <v>95</v>
      </c>
      <c r="C84" s="124" t="s">
        <v>96</v>
      </c>
      <c r="AJ84" s="39"/>
    </row>
    <row r="85" spans="1:36" s="38" customFormat="1" ht="12.75">
      <c r="A85" s="124"/>
      <c r="B85" s="86"/>
      <c r="C85" s="124"/>
      <c r="AJ85" s="39"/>
    </row>
    <row r="86" spans="1:26" s="38" customFormat="1" ht="24.75" customHeight="1">
      <c r="A86" s="58"/>
      <c r="B86" s="122" t="s">
        <v>86</v>
      </c>
      <c r="C86" s="123"/>
      <c r="D86" s="123"/>
      <c r="E86" s="123"/>
      <c r="F86" s="123"/>
      <c r="G86" s="123"/>
      <c r="H86" s="123"/>
      <c r="I86" s="123"/>
      <c r="J86" s="123"/>
      <c r="K86" s="123"/>
      <c r="L86" s="123"/>
      <c r="M86" s="123"/>
      <c r="N86" s="123"/>
      <c r="O86" s="123"/>
      <c r="W86" s="1" t="s">
        <v>60</v>
      </c>
      <c r="X86" s="1" t="s">
        <v>6</v>
      </c>
      <c r="Y86" s="1" t="s">
        <v>9</v>
      </c>
      <c r="Z86" s="1" t="s">
        <v>7</v>
      </c>
    </row>
    <row r="87" spans="1:49" s="38" customFormat="1" ht="12.75">
      <c r="A87" s="58" t="s">
        <v>77</v>
      </c>
      <c r="B87" s="38" t="s">
        <v>76</v>
      </c>
      <c r="C87" s="38" t="s">
        <v>78</v>
      </c>
      <c r="D87" s="57" t="str">
        <f aca="true" t="shared" si="37" ref="D87:U87">D56</f>
        <v>Spring</v>
      </c>
      <c r="E87" s="57" t="str">
        <f t="shared" si="37"/>
        <v>Summer/Mentor</v>
      </c>
      <c r="F87" s="57" t="str">
        <f t="shared" si="37"/>
        <v>Fall</v>
      </c>
      <c r="G87" s="57">
        <f t="shared" si="37"/>
        <v>0</v>
      </c>
      <c r="H87" s="57">
        <f t="shared" si="37"/>
        <v>0</v>
      </c>
      <c r="I87" s="57">
        <f t="shared" si="37"/>
        <v>0</v>
      </c>
      <c r="J87" s="57">
        <f t="shared" si="37"/>
        <v>0</v>
      </c>
      <c r="K87" s="57">
        <f t="shared" si="37"/>
        <v>0</v>
      </c>
      <c r="L87" s="57">
        <f t="shared" si="37"/>
        <v>0</v>
      </c>
      <c r="M87" s="57">
        <f t="shared" si="37"/>
        <v>0</v>
      </c>
      <c r="N87" s="57">
        <f t="shared" si="37"/>
        <v>0</v>
      </c>
      <c r="O87" s="57">
        <f t="shared" si="37"/>
        <v>0</v>
      </c>
      <c r="P87" s="57">
        <f t="shared" si="37"/>
        <v>0</v>
      </c>
      <c r="Q87" s="57">
        <f t="shared" si="37"/>
        <v>0</v>
      </c>
      <c r="R87" s="57">
        <f t="shared" si="37"/>
        <v>0</v>
      </c>
      <c r="S87" s="57">
        <f t="shared" si="37"/>
        <v>0</v>
      </c>
      <c r="T87" s="57">
        <f t="shared" si="37"/>
        <v>0</v>
      </c>
      <c r="U87" s="57">
        <f t="shared" si="37"/>
        <v>0</v>
      </c>
      <c r="V87" s="58" t="s">
        <v>8</v>
      </c>
      <c r="W87" s="58" t="s">
        <v>5</v>
      </c>
      <c r="X87" s="58" t="s">
        <v>51</v>
      </c>
      <c r="Y87" s="58" t="s">
        <v>10</v>
      </c>
      <c r="Z87" s="58" t="s">
        <v>8</v>
      </c>
      <c r="AA87" s="58" t="s">
        <v>17</v>
      </c>
      <c r="AB87" s="84" t="s">
        <v>76</v>
      </c>
      <c r="AQ87" s="58"/>
      <c r="AR87" s="58"/>
      <c r="AS87" s="58"/>
      <c r="AT87" s="58"/>
      <c r="AU87" s="58"/>
      <c r="AV87" s="58"/>
      <c r="AW87" s="58"/>
    </row>
    <row r="88" spans="1:29" ht="12.75">
      <c r="A88" s="53">
        <f aca="true" t="shared" si="38" ref="A88:F97">IF($AD57&gt;0,INDEX(A$57:A$81,$AD57),"")</f>
        <v>485</v>
      </c>
      <c r="B88" s="52" t="str">
        <f t="shared" si="38"/>
        <v>Argo III</v>
      </c>
      <c r="C88" s="52" t="str">
        <f t="shared" si="38"/>
        <v>Nickerson</v>
      </c>
      <c r="D88" s="54">
        <f t="shared" si="38"/>
        <v>21</v>
      </c>
      <c r="E88" s="54">
        <f t="shared" si="38"/>
        <v>148</v>
      </c>
      <c r="F88" s="54">
        <f t="shared" si="38"/>
        <v>51</v>
      </c>
      <c r="G88" s="54">
        <f aca="true" t="shared" si="39" ref="G88:U88">IF($AD57&gt;0,INDEX(G$57:G$81,$AD57),"")</f>
        <v>0</v>
      </c>
      <c r="H88" s="54">
        <f t="shared" si="39"/>
        <v>0</v>
      </c>
      <c r="I88" s="54">
        <f t="shared" si="39"/>
        <v>0</v>
      </c>
      <c r="J88" s="54">
        <f t="shared" si="39"/>
        <v>0</v>
      </c>
      <c r="K88" s="54">
        <f t="shared" si="39"/>
        <v>0</v>
      </c>
      <c r="L88" s="54">
        <f t="shared" si="39"/>
        <v>0</v>
      </c>
      <c r="M88" s="54">
        <f t="shared" si="39"/>
        <v>0</v>
      </c>
      <c r="N88" s="54">
        <f t="shared" si="39"/>
        <v>0</v>
      </c>
      <c r="O88" s="54">
        <f t="shared" si="39"/>
        <v>0</v>
      </c>
      <c r="P88" s="54">
        <f t="shared" si="39"/>
        <v>0</v>
      </c>
      <c r="Q88" s="54">
        <f t="shared" si="39"/>
        <v>0</v>
      </c>
      <c r="R88" s="54">
        <f t="shared" si="39"/>
        <v>0</v>
      </c>
      <c r="S88" s="54">
        <f t="shared" si="39"/>
        <v>0</v>
      </c>
      <c r="T88" s="54">
        <f t="shared" si="39"/>
        <v>0</v>
      </c>
      <c r="U88" s="54">
        <f t="shared" si="39"/>
        <v>0</v>
      </c>
      <c r="V88" s="54">
        <f aca="true" t="shared" si="40" ref="V88:Z97">IF($AD57&gt;0,INDEX(V$57:V$81,$AD57),"")</f>
        <v>0</v>
      </c>
      <c r="W88" s="54">
        <f t="shared" si="40"/>
        <v>220</v>
      </c>
      <c r="X88" s="54">
        <f t="shared" si="40"/>
        <v>0</v>
      </c>
      <c r="Y88" s="54">
        <f t="shared" si="40"/>
        <v>220</v>
      </c>
      <c r="Z88" s="55">
        <f t="shared" si="40"/>
        <v>220</v>
      </c>
      <c r="AA88" s="53">
        <f>IF(ScoredBoats&gt;0,1,"")</f>
        <v>1</v>
      </c>
      <c r="AB88" s="52" t="str">
        <f aca="true" t="shared" si="41" ref="AB88:AB112">IF($AD57&gt;0,INDEX(AB$57:AB$81,$AD57),"")</f>
        <v>Argo III</v>
      </c>
      <c r="AC88" s="13"/>
    </row>
    <row r="89" spans="1:29" ht="12.75">
      <c r="A89" s="53">
        <f t="shared" si="38"/>
        <v>155</v>
      </c>
      <c r="B89" s="52" t="str">
        <f t="shared" si="38"/>
        <v>FKA</v>
      </c>
      <c r="C89" s="52" t="str">
        <f t="shared" si="38"/>
        <v>Beckwith</v>
      </c>
      <c r="D89" s="54">
        <f t="shared" si="38"/>
        <v>44</v>
      </c>
      <c r="E89" s="54">
        <f t="shared" si="38"/>
        <v>170</v>
      </c>
      <c r="F89" s="54">
        <f t="shared" si="38"/>
        <v>19</v>
      </c>
      <c r="G89" s="54">
        <f aca="true" t="shared" si="42" ref="G89:U89">IF($AD58&gt;0,INDEX(G$57:G$81,$AD58),"")</f>
        <v>0</v>
      </c>
      <c r="H89" s="54">
        <f t="shared" si="42"/>
        <v>0</v>
      </c>
      <c r="I89" s="54">
        <f t="shared" si="42"/>
        <v>0</v>
      </c>
      <c r="J89" s="54">
        <f t="shared" si="42"/>
        <v>0</v>
      </c>
      <c r="K89" s="54">
        <f t="shared" si="42"/>
        <v>0</v>
      </c>
      <c r="L89" s="54">
        <f t="shared" si="42"/>
        <v>0</v>
      </c>
      <c r="M89" s="54">
        <f t="shared" si="42"/>
        <v>0</v>
      </c>
      <c r="N89" s="54">
        <f t="shared" si="42"/>
        <v>0</v>
      </c>
      <c r="O89" s="54">
        <f t="shared" si="42"/>
        <v>0</v>
      </c>
      <c r="P89" s="54">
        <f t="shared" si="42"/>
        <v>0</v>
      </c>
      <c r="Q89" s="54">
        <f t="shared" si="42"/>
        <v>0</v>
      </c>
      <c r="R89" s="54">
        <f t="shared" si="42"/>
        <v>0</v>
      </c>
      <c r="S89" s="54">
        <f t="shared" si="42"/>
        <v>0</v>
      </c>
      <c r="T89" s="54">
        <f t="shared" si="42"/>
        <v>0</v>
      </c>
      <c r="U89" s="54">
        <f t="shared" si="42"/>
        <v>0</v>
      </c>
      <c r="V89" s="54">
        <f t="shared" si="40"/>
        <v>0</v>
      </c>
      <c r="W89" s="54">
        <f t="shared" si="40"/>
        <v>233</v>
      </c>
      <c r="X89" s="54">
        <f t="shared" si="40"/>
        <v>0</v>
      </c>
      <c r="Y89" s="54">
        <f t="shared" si="40"/>
        <v>233</v>
      </c>
      <c r="Z89" s="55">
        <f t="shared" si="40"/>
        <v>233</v>
      </c>
      <c r="AA89" s="53">
        <f aca="true" t="shared" si="43" ref="AA89:AA112">IF(AA88&lt;ScoredBoats,AA88+1,"")</f>
        <v>2</v>
      </c>
      <c r="AB89" s="52" t="str">
        <f t="shared" si="41"/>
        <v>FKA</v>
      </c>
      <c r="AC89" s="13"/>
    </row>
    <row r="90" spans="1:29" ht="12.75">
      <c r="A90" s="53">
        <f t="shared" si="38"/>
        <v>52</v>
      </c>
      <c r="B90" s="52" t="str">
        <f t="shared" si="38"/>
        <v>Pinocchio</v>
      </c>
      <c r="C90" s="52" t="str">
        <f t="shared" si="38"/>
        <v>Knowles</v>
      </c>
      <c r="D90" s="54">
        <f t="shared" si="38"/>
        <v>18</v>
      </c>
      <c r="E90" s="54">
        <f t="shared" si="38"/>
        <v>166</v>
      </c>
      <c r="F90" s="54">
        <f t="shared" si="38"/>
        <v>52</v>
      </c>
      <c r="G90" s="54">
        <f aca="true" t="shared" si="44" ref="G90:U90">IF($AD59&gt;0,INDEX(G$57:G$81,$AD59),"")</f>
        <v>0</v>
      </c>
      <c r="H90" s="54">
        <f t="shared" si="44"/>
        <v>0</v>
      </c>
      <c r="I90" s="54">
        <f t="shared" si="44"/>
        <v>0</v>
      </c>
      <c r="J90" s="54">
        <f t="shared" si="44"/>
        <v>0</v>
      </c>
      <c r="K90" s="54">
        <f t="shared" si="44"/>
        <v>0</v>
      </c>
      <c r="L90" s="54">
        <f t="shared" si="44"/>
        <v>0</v>
      </c>
      <c r="M90" s="54">
        <f t="shared" si="44"/>
        <v>0</v>
      </c>
      <c r="N90" s="54">
        <f t="shared" si="44"/>
        <v>0</v>
      </c>
      <c r="O90" s="54">
        <f t="shared" si="44"/>
        <v>0</v>
      </c>
      <c r="P90" s="54">
        <f t="shared" si="44"/>
        <v>0</v>
      </c>
      <c r="Q90" s="54">
        <f t="shared" si="44"/>
        <v>0</v>
      </c>
      <c r="R90" s="54">
        <f t="shared" si="44"/>
        <v>0</v>
      </c>
      <c r="S90" s="54">
        <f t="shared" si="44"/>
        <v>0</v>
      </c>
      <c r="T90" s="54">
        <f t="shared" si="44"/>
        <v>0</v>
      </c>
      <c r="U90" s="54">
        <f t="shared" si="44"/>
        <v>0</v>
      </c>
      <c r="V90" s="54">
        <f t="shared" si="40"/>
        <v>0</v>
      </c>
      <c r="W90" s="54">
        <f t="shared" si="40"/>
        <v>236</v>
      </c>
      <c r="X90" s="54">
        <f t="shared" si="40"/>
        <v>0</v>
      </c>
      <c r="Y90" s="54">
        <f t="shared" si="40"/>
        <v>236</v>
      </c>
      <c r="Z90" s="55">
        <f t="shared" si="40"/>
        <v>236</v>
      </c>
      <c r="AA90" s="53">
        <f t="shared" si="43"/>
        <v>3</v>
      </c>
      <c r="AB90" s="52" t="str">
        <f t="shared" si="41"/>
        <v>Pinocchio</v>
      </c>
      <c r="AC90" s="13"/>
    </row>
    <row r="91" spans="1:29" ht="12.75">
      <c r="A91" s="53">
        <f t="shared" si="38"/>
        <v>158</v>
      </c>
      <c r="B91" s="52" t="str">
        <f t="shared" si="38"/>
        <v>Excitable Boy</v>
      </c>
      <c r="C91" s="52" t="str">
        <f t="shared" si="38"/>
        <v>Delgado/Philpot</v>
      </c>
      <c r="D91" s="54">
        <f t="shared" si="38"/>
        <v>52</v>
      </c>
      <c r="E91" s="54">
        <f t="shared" si="38"/>
        <v>151.9</v>
      </c>
      <c r="F91" s="54">
        <f t="shared" si="38"/>
        <v>39</v>
      </c>
      <c r="G91" s="54">
        <f aca="true" t="shared" si="45" ref="G91:U91">IF($AD60&gt;0,INDEX(G$57:G$81,$AD60),"")</f>
        <v>0</v>
      </c>
      <c r="H91" s="54">
        <f t="shared" si="45"/>
        <v>0</v>
      </c>
      <c r="I91" s="54">
        <f t="shared" si="45"/>
        <v>0</v>
      </c>
      <c r="J91" s="54">
        <f t="shared" si="45"/>
        <v>0</v>
      </c>
      <c r="K91" s="54">
        <f t="shared" si="45"/>
        <v>0</v>
      </c>
      <c r="L91" s="54">
        <f t="shared" si="45"/>
        <v>0</v>
      </c>
      <c r="M91" s="54">
        <f t="shared" si="45"/>
        <v>0</v>
      </c>
      <c r="N91" s="54">
        <f t="shared" si="45"/>
        <v>0</v>
      </c>
      <c r="O91" s="54">
        <f t="shared" si="45"/>
        <v>0</v>
      </c>
      <c r="P91" s="54">
        <f t="shared" si="45"/>
        <v>0</v>
      </c>
      <c r="Q91" s="54">
        <f t="shared" si="45"/>
        <v>0</v>
      </c>
      <c r="R91" s="54">
        <f t="shared" si="45"/>
        <v>0</v>
      </c>
      <c r="S91" s="54">
        <f t="shared" si="45"/>
        <v>0</v>
      </c>
      <c r="T91" s="54">
        <f t="shared" si="45"/>
        <v>0</v>
      </c>
      <c r="U91" s="54">
        <f t="shared" si="45"/>
        <v>0</v>
      </c>
      <c r="V91" s="54">
        <f t="shared" si="40"/>
        <v>0</v>
      </c>
      <c r="W91" s="54">
        <f t="shared" si="40"/>
        <v>242.9</v>
      </c>
      <c r="X91" s="54">
        <f t="shared" si="40"/>
        <v>0</v>
      </c>
      <c r="Y91" s="54">
        <f t="shared" si="40"/>
        <v>242.9</v>
      </c>
      <c r="Z91" s="55">
        <f t="shared" si="40"/>
        <v>242.9</v>
      </c>
      <c r="AA91" s="53">
        <f t="shared" si="43"/>
        <v>4</v>
      </c>
      <c r="AB91" s="52" t="str">
        <f t="shared" si="41"/>
        <v>Excitable Boy</v>
      </c>
      <c r="AC91" s="13"/>
    </row>
    <row r="92" spans="1:29" ht="12.75">
      <c r="A92" s="53">
        <f t="shared" si="38"/>
        <v>16</v>
      </c>
      <c r="B92" s="52" t="str">
        <f t="shared" si="38"/>
        <v>Shamrock IV</v>
      </c>
      <c r="C92" s="52" t="str">
        <f t="shared" si="38"/>
        <v>Mullen</v>
      </c>
      <c r="D92" s="54">
        <f t="shared" si="38"/>
        <v>39</v>
      </c>
      <c r="E92" s="54">
        <f t="shared" si="38"/>
        <v>163</v>
      </c>
      <c r="F92" s="54">
        <f t="shared" si="38"/>
        <v>53</v>
      </c>
      <c r="G92" s="54">
        <f aca="true" t="shared" si="46" ref="G92:U92">IF($AD61&gt;0,INDEX(G$57:G$81,$AD61),"")</f>
        <v>0</v>
      </c>
      <c r="H92" s="54">
        <f t="shared" si="46"/>
        <v>0</v>
      </c>
      <c r="I92" s="54">
        <f t="shared" si="46"/>
        <v>0</v>
      </c>
      <c r="J92" s="54">
        <f t="shared" si="46"/>
        <v>0</v>
      </c>
      <c r="K92" s="54">
        <f t="shared" si="46"/>
        <v>0</v>
      </c>
      <c r="L92" s="54">
        <f t="shared" si="46"/>
        <v>0</v>
      </c>
      <c r="M92" s="54">
        <f t="shared" si="46"/>
        <v>0</v>
      </c>
      <c r="N92" s="54">
        <f t="shared" si="46"/>
        <v>0</v>
      </c>
      <c r="O92" s="54">
        <f t="shared" si="46"/>
        <v>0</v>
      </c>
      <c r="P92" s="54">
        <f t="shared" si="46"/>
        <v>0</v>
      </c>
      <c r="Q92" s="54">
        <f t="shared" si="46"/>
        <v>0</v>
      </c>
      <c r="R92" s="54">
        <f t="shared" si="46"/>
        <v>0</v>
      </c>
      <c r="S92" s="54">
        <f t="shared" si="46"/>
        <v>0</v>
      </c>
      <c r="T92" s="54">
        <f t="shared" si="46"/>
        <v>0</v>
      </c>
      <c r="U92" s="54">
        <f t="shared" si="46"/>
        <v>0</v>
      </c>
      <c r="V92" s="54">
        <f t="shared" si="40"/>
        <v>0</v>
      </c>
      <c r="W92" s="54">
        <f t="shared" si="40"/>
        <v>255</v>
      </c>
      <c r="X92" s="54">
        <f t="shared" si="40"/>
        <v>0</v>
      </c>
      <c r="Y92" s="54">
        <f t="shared" si="40"/>
        <v>255</v>
      </c>
      <c r="Z92" s="55">
        <f t="shared" si="40"/>
        <v>255</v>
      </c>
      <c r="AA92" s="53">
        <f t="shared" si="43"/>
        <v>5</v>
      </c>
      <c r="AB92" s="52" t="str">
        <f t="shared" si="41"/>
        <v>Shamrock IV</v>
      </c>
      <c r="AC92" s="13"/>
    </row>
    <row r="93" spans="1:29" ht="12.75">
      <c r="A93" s="53">
        <f t="shared" si="38"/>
        <v>265</v>
      </c>
      <c r="B93" s="52" t="str">
        <f t="shared" si="38"/>
        <v>Gostosa</v>
      </c>
      <c r="C93" s="52" t="str">
        <f t="shared" si="38"/>
        <v>Hayes/Kirchhoff</v>
      </c>
      <c r="D93" s="54">
        <f t="shared" si="38"/>
        <v>23</v>
      </c>
      <c r="E93" s="54">
        <f t="shared" si="38"/>
        <v>201.7</v>
      </c>
      <c r="F93" s="54">
        <f t="shared" si="38"/>
        <v>36</v>
      </c>
      <c r="G93" s="54">
        <f aca="true" t="shared" si="47" ref="G93:U93">IF($AD62&gt;0,INDEX(G$57:G$81,$AD62),"")</f>
        <v>0</v>
      </c>
      <c r="H93" s="54">
        <f t="shared" si="47"/>
        <v>0</v>
      </c>
      <c r="I93" s="54">
        <f t="shared" si="47"/>
        <v>0</v>
      </c>
      <c r="J93" s="54">
        <f t="shared" si="47"/>
        <v>0</v>
      </c>
      <c r="K93" s="54">
        <f t="shared" si="47"/>
        <v>0</v>
      </c>
      <c r="L93" s="54">
        <f t="shared" si="47"/>
        <v>0</v>
      </c>
      <c r="M93" s="54">
        <f t="shared" si="47"/>
        <v>0</v>
      </c>
      <c r="N93" s="54">
        <f t="shared" si="47"/>
        <v>0</v>
      </c>
      <c r="O93" s="54">
        <f t="shared" si="47"/>
        <v>0</v>
      </c>
      <c r="P93" s="54">
        <f t="shared" si="47"/>
        <v>0</v>
      </c>
      <c r="Q93" s="54">
        <f t="shared" si="47"/>
        <v>0</v>
      </c>
      <c r="R93" s="54">
        <f t="shared" si="47"/>
        <v>0</v>
      </c>
      <c r="S93" s="54">
        <f t="shared" si="47"/>
        <v>0</v>
      </c>
      <c r="T93" s="54">
        <f t="shared" si="47"/>
        <v>0</v>
      </c>
      <c r="U93" s="54">
        <f t="shared" si="47"/>
        <v>0</v>
      </c>
      <c r="V93" s="54">
        <f t="shared" si="40"/>
        <v>0</v>
      </c>
      <c r="W93" s="54">
        <f t="shared" si="40"/>
        <v>260.7</v>
      </c>
      <c r="X93" s="54">
        <f t="shared" si="40"/>
        <v>0</v>
      </c>
      <c r="Y93" s="54">
        <f t="shared" si="40"/>
        <v>260.7</v>
      </c>
      <c r="Z93" s="55">
        <f t="shared" si="40"/>
        <v>260.7</v>
      </c>
      <c r="AA93" s="53">
        <f t="shared" si="43"/>
        <v>6</v>
      </c>
      <c r="AB93" s="52" t="str">
        <f t="shared" si="41"/>
        <v>Gostosa</v>
      </c>
      <c r="AC93" s="13"/>
    </row>
    <row r="94" spans="1:29" ht="12.75">
      <c r="A94" s="53">
        <f t="shared" si="38"/>
        <v>281</v>
      </c>
      <c r="B94" s="52" t="str">
        <f t="shared" si="38"/>
        <v>Eightball</v>
      </c>
      <c r="C94" s="52" t="str">
        <f t="shared" si="38"/>
        <v>Bunting</v>
      </c>
      <c r="D94" s="54">
        <f t="shared" si="38"/>
        <v>44</v>
      </c>
      <c r="E94" s="54">
        <f t="shared" si="38"/>
        <v>151.9</v>
      </c>
      <c r="F94" s="54">
        <f t="shared" si="38"/>
        <v>66</v>
      </c>
      <c r="G94" s="54">
        <f aca="true" t="shared" si="48" ref="G94:U94">IF($AD63&gt;0,INDEX(G$57:G$81,$AD63),"")</f>
        <v>0</v>
      </c>
      <c r="H94" s="54">
        <f t="shared" si="48"/>
        <v>0</v>
      </c>
      <c r="I94" s="54">
        <f t="shared" si="48"/>
        <v>0</v>
      </c>
      <c r="J94" s="54">
        <f t="shared" si="48"/>
        <v>0</v>
      </c>
      <c r="K94" s="54">
        <f t="shared" si="48"/>
        <v>0</v>
      </c>
      <c r="L94" s="54">
        <f t="shared" si="48"/>
        <v>0</v>
      </c>
      <c r="M94" s="54">
        <f t="shared" si="48"/>
        <v>0</v>
      </c>
      <c r="N94" s="54">
        <f t="shared" si="48"/>
        <v>0</v>
      </c>
      <c r="O94" s="54">
        <f t="shared" si="48"/>
        <v>0</v>
      </c>
      <c r="P94" s="54">
        <f t="shared" si="48"/>
        <v>0</v>
      </c>
      <c r="Q94" s="54">
        <f t="shared" si="48"/>
        <v>0</v>
      </c>
      <c r="R94" s="54">
        <f t="shared" si="48"/>
        <v>0</v>
      </c>
      <c r="S94" s="54">
        <f t="shared" si="48"/>
        <v>0</v>
      </c>
      <c r="T94" s="54">
        <f t="shared" si="48"/>
        <v>0</v>
      </c>
      <c r="U94" s="54">
        <f t="shared" si="48"/>
        <v>0</v>
      </c>
      <c r="V94" s="54">
        <f t="shared" si="40"/>
        <v>0</v>
      </c>
      <c r="W94" s="54">
        <f t="shared" si="40"/>
        <v>261.9</v>
      </c>
      <c r="X94" s="54">
        <f t="shared" si="40"/>
        <v>0</v>
      </c>
      <c r="Y94" s="54">
        <f t="shared" si="40"/>
        <v>261.9</v>
      </c>
      <c r="Z94" s="55">
        <f t="shared" si="40"/>
        <v>261.9</v>
      </c>
      <c r="AA94" s="53">
        <f t="shared" si="43"/>
        <v>7</v>
      </c>
      <c r="AB94" s="52" t="str">
        <f t="shared" si="41"/>
        <v>Eightball</v>
      </c>
      <c r="AC94" s="13"/>
    </row>
    <row r="95" spans="1:29" ht="12.75">
      <c r="A95" s="53">
        <f t="shared" si="38"/>
        <v>220</v>
      </c>
      <c r="B95" s="52">
        <f t="shared" si="38"/>
        <v>220</v>
      </c>
      <c r="C95" s="52" t="str">
        <f t="shared" si="38"/>
        <v>Blais</v>
      </c>
      <c r="D95" s="54">
        <f t="shared" si="38"/>
        <v>36</v>
      </c>
      <c r="E95" s="54">
        <f t="shared" si="38"/>
        <v>178.3</v>
      </c>
      <c r="F95" s="54">
        <f t="shared" si="38"/>
        <v>51</v>
      </c>
      <c r="G95" s="54">
        <f aca="true" t="shared" si="49" ref="G95:U95">IF($AD64&gt;0,INDEX(G$57:G$81,$AD64),"")</f>
        <v>0</v>
      </c>
      <c r="H95" s="54">
        <f t="shared" si="49"/>
        <v>0</v>
      </c>
      <c r="I95" s="54">
        <f t="shared" si="49"/>
        <v>0</v>
      </c>
      <c r="J95" s="54">
        <f t="shared" si="49"/>
        <v>0</v>
      </c>
      <c r="K95" s="54">
        <f t="shared" si="49"/>
        <v>0</v>
      </c>
      <c r="L95" s="54">
        <f t="shared" si="49"/>
        <v>0</v>
      </c>
      <c r="M95" s="54">
        <f t="shared" si="49"/>
        <v>0</v>
      </c>
      <c r="N95" s="54">
        <f t="shared" si="49"/>
        <v>0</v>
      </c>
      <c r="O95" s="54">
        <f t="shared" si="49"/>
        <v>0</v>
      </c>
      <c r="P95" s="54">
        <f t="shared" si="49"/>
        <v>0</v>
      </c>
      <c r="Q95" s="54">
        <f t="shared" si="49"/>
        <v>0</v>
      </c>
      <c r="R95" s="54">
        <f t="shared" si="49"/>
        <v>0</v>
      </c>
      <c r="S95" s="54">
        <f t="shared" si="49"/>
        <v>0</v>
      </c>
      <c r="T95" s="54">
        <f t="shared" si="49"/>
        <v>0</v>
      </c>
      <c r="U95" s="54">
        <f t="shared" si="49"/>
        <v>0</v>
      </c>
      <c r="V95" s="54">
        <f t="shared" si="40"/>
        <v>0</v>
      </c>
      <c r="W95" s="54">
        <f t="shared" si="40"/>
        <v>265.3</v>
      </c>
      <c r="X95" s="54">
        <f t="shared" si="40"/>
        <v>0</v>
      </c>
      <c r="Y95" s="54">
        <f t="shared" si="40"/>
        <v>265.3</v>
      </c>
      <c r="Z95" s="55">
        <f t="shared" si="40"/>
        <v>265.3</v>
      </c>
      <c r="AA95" s="53">
        <f t="shared" si="43"/>
        <v>8</v>
      </c>
      <c r="AB95" s="52">
        <f t="shared" si="41"/>
        <v>220</v>
      </c>
      <c r="AC95" s="13"/>
    </row>
    <row r="96" spans="1:29" ht="12.75">
      <c r="A96" s="53">
        <f t="shared" si="38"/>
        <v>82</v>
      </c>
      <c r="B96" s="52" t="str">
        <f t="shared" si="38"/>
        <v>Blues Power</v>
      </c>
      <c r="C96" s="52" t="str">
        <f t="shared" si="38"/>
        <v>Lemaire</v>
      </c>
      <c r="D96" s="54">
        <f t="shared" si="38"/>
        <v>26</v>
      </c>
      <c r="E96" s="54">
        <f t="shared" si="38"/>
        <v>200</v>
      </c>
      <c r="F96" s="54">
        <f t="shared" si="38"/>
        <v>51</v>
      </c>
      <c r="G96" s="54">
        <f aca="true" t="shared" si="50" ref="G96:U96">IF($AD65&gt;0,INDEX(G$57:G$81,$AD65),"")</f>
        <v>0</v>
      </c>
      <c r="H96" s="54">
        <f t="shared" si="50"/>
        <v>0</v>
      </c>
      <c r="I96" s="54">
        <f t="shared" si="50"/>
        <v>0</v>
      </c>
      <c r="J96" s="54">
        <f t="shared" si="50"/>
        <v>0</v>
      </c>
      <c r="K96" s="54">
        <f t="shared" si="50"/>
        <v>0</v>
      </c>
      <c r="L96" s="54">
        <f t="shared" si="50"/>
        <v>0</v>
      </c>
      <c r="M96" s="54">
        <f t="shared" si="50"/>
        <v>0</v>
      </c>
      <c r="N96" s="54">
        <f t="shared" si="50"/>
        <v>0</v>
      </c>
      <c r="O96" s="54">
        <f t="shared" si="50"/>
        <v>0</v>
      </c>
      <c r="P96" s="54">
        <f t="shared" si="50"/>
        <v>0</v>
      </c>
      <c r="Q96" s="54">
        <f t="shared" si="50"/>
        <v>0</v>
      </c>
      <c r="R96" s="54">
        <f t="shared" si="50"/>
        <v>0</v>
      </c>
      <c r="S96" s="54">
        <f t="shared" si="50"/>
        <v>0</v>
      </c>
      <c r="T96" s="54">
        <f t="shared" si="50"/>
        <v>0</v>
      </c>
      <c r="U96" s="54">
        <f t="shared" si="50"/>
        <v>0</v>
      </c>
      <c r="V96" s="54">
        <f t="shared" si="40"/>
        <v>0</v>
      </c>
      <c r="W96" s="54">
        <f t="shared" si="40"/>
        <v>277</v>
      </c>
      <c r="X96" s="54">
        <f t="shared" si="40"/>
        <v>0</v>
      </c>
      <c r="Y96" s="54">
        <f t="shared" si="40"/>
        <v>277</v>
      </c>
      <c r="Z96" s="55">
        <f t="shared" si="40"/>
        <v>277</v>
      </c>
      <c r="AA96" s="53">
        <f t="shared" si="43"/>
        <v>9</v>
      </c>
      <c r="AB96" s="52" t="str">
        <f t="shared" si="41"/>
        <v>Blues Power</v>
      </c>
      <c r="AC96" s="13"/>
    </row>
    <row r="97" spans="1:29" ht="12.75">
      <c r="A97" s="53">
        <f t="shared" si="38"/>
        <v>588</v>
      </c>
      <c r="B97" s="52" t="str">
        <f t="shared" si="38"/>
        <v>Gallant Fox</v>
      </c>
      <c r="C97" s="52" t="str">
        <f t="shared" si="38"/>
        <v>Dempsey</v>
      </c>
      <c r="D97" s="54">
        <f t="shared" si="38"/>
        <v>62</v>
      </c>
      <c r="E97" s="54">
        <f t="shared" si="38"/>
        <v>163</v>
      </c>
      <c r="F97" s="54">
        <f t="shared" si="38"/>
        <v>61</v>
      </c>
      <c r="G97" s="54">
        <f aca="true" t="shared" si="51" ref="G97:U97">IF($AD66&gt;0,INDEX(G$57:G$81,$AD66),"")</f>
        <v>0</v>
      </c>
      <c r="H97" s="54">
        <f t="shared" si="51"/>
        <v>0</v>
      </c>
      <c r="I97" s="54">
        <f t="shared" si="51"/>
        <v>0</v>
      </c>
      <c r="J97" s="54">
        <f t="shared" si="51"/>
        <v>0</v>
      </c>
      <c r="K97" s="54">
        <f t="shared" si="51"/>
        <v>0</v>
      </c>
      <c r="L97" s="54">
        <f t="shared" si="51"/>
        <v>0</v>
      </c>
      <c r="M97" s="54">
        <f t="shared" si="51"/>
        <v>0</v>
      </c>
      <c r="N97" s="54">
        <f t="shared" si="51"/>
        <v>0</v>
      </c>
      <c r="O97" s="54">
        <f t="shared" si="51"/>
        <v>0</v>
      </c>
      <c r="P97" s="54">
        <f t="shared" si="51"/>
        <v>0</v>
      </c>
      <c r="Q97" s="54">
        <f t="shared" si="51"/>
        <v>0</v>
      </c>
      <c r="R97" s="54">
        <f t="shared" si="51"/>
        <v>0</v>
      </c>
      <c r="S97" s="54">
        <f t="shared" si="51"/>
        <v>0</v>
      </c>
      <c r="T97" s="54">
        <f t="shared" si="51"/>
        <v>0</v>
      </c>
      <c r="U97" s="54">
        <f t="shared" si="51"/>
        <v>0</v>
      </c>
      <c r="V97" s="54">
        <f t="shared" si="40"/>
        <v>0</v>
      </c>
      <c r="W97" s="54">
        <f t="shared" si="40"/>
        <v>286</v>
      </c>
      <c r="X97" s="54">
        <f t="shared" si="40"/>
        <v>0</v>
      </c>
      <c r="Y97" s="54">
        <f t="shared" si="40"/>
        <v>286</v>
      </c>
      <c r="Z97" s="55">
        <f t="shared" si="40"/>
        <v>286</v>
      </c>
      <c r="AA97" s="53">
        <f t="shared" si="43"/>
        <v>10</v>
      </c>
      <c r="AB97" s="52" t="str">
        <f t="shared" si="41"/>
        <v>Gallant Fox</v>
      </c>
      <c r="AC97" s="13"/>
    </row>
    <row r="98" spans="1:29" ht="12.75">
      <c r="A98" s="53">
        <f aca="true" t="shared" si="52" ref="A98:F107">IF($AD67&gt;0,INDEX(A$57:A$81,$AD67),"")</f>
        <v>679</v>
      </c>
      <c r="B98" s="52" t="str">
        <f t="shared" si="52"/>
        <v>Misty-two-six</v>
      </c>
      <c r="C98" s="52" t="str">
        <f t="shared" si="52"/>
        <v>Sibson</v>
      </c>
      <c r="D98" s="54">
        <f t="shared" si="52"/>
        <v>61</v>
      </c>
      <c r="E98" s="54">
        <f t="shared" si="52"/>
        <v>170</v>
      </c>
      <c r="F98" s="54">
        <f t="shared" si="52"/>
        <v>68</v>
      </c>
      <c r="G98" s="54">
        <f aca="true" t="shared" si="53" ref="G98:U98">IF($AD67&gt;0,INDEX(G$57:G$81,$AD67),"")</f>
        <v>0</v>
      </c>
      <c r="H98" s="54">
        <f t="shared" si="53"/>
        <v>0</v>
      </c>
      <c r="I98" s="54">
        <f t="shared" si="53"/>
        <v>0</v>
      </c>
      <c r="J98" s="54">
        <f t="shared" si="53"/>
        <v>0</v>
      </c>
      <c r="K98" s="54">
        <f t="shared" si="53"/>
        <v>0</v>
      </c>
      <c r="L98" s="54">
        <f t="shared" si="53"/>
        <v>0</v>
      </c>
      <c r="M98" s="54">
        <f t="shared" si="53"/>
        <v>0</v>
      </c>
      <c r="N98" s="54">
        <f t="shared" si="53"/>
        <v>0</v>
      </c>
      <c r="O98" s="54">
        <f t="shared" si="53"/>
        <v>0</v>
      </c>
      <c r="P98" s="54">
        <f t="shared" si="53"/>
        <v>0</v>
      </c>
      <c r="Q98" s="54">
        <f t="shared" si="53"/>
        <v>0</v>
      </c>
      <c r="R98" s="54">
        <f t="shared" si="53"/>
        <v>0</v>
      </c>
      <c r="S98" s="54">
        <f t="shared" si="53"/>
        <v>0</v>
      </c>
      <c r="T98" s="54">
        <f t="shared" si="53"/>
        <v>0</v>
      </c>
      <c r="U98" s="54">
        <f t="shared" si="53"/>
        <v>0</v>
      </c>
      <c r="V98" s="54">
        <f aca="true" t="shared" si="54" ref="V98:Z107">IF($AD67&gt;0,INDEX(V$57:V$81,$AD67),"")</f>
        <v>0</v>
      </c>
      <c r="W98" s="54">
        <f t="shared" si="54"/>
        <v>299</v>
      </c>
      <c r="X98" s="54">
        <f t="shared" si="54"/>
        <v>0</v>
      </c>
      <c r="Y98" s="54">
        <f t="shared" si="54"/>
        <v>299</v>
      </c>
      <c r="Z98" s="55">
        <f t="shared" si="54"/>
        <v>299</v>
      </c>
      <c r="AA98" s="53">
        <f t="shared" si="43"/>
        <v>11</v>
      </c>
      <c r="AB98" s="52" t="str">
        <f t="shared" si="41"/>
        <v>Misty-two-six</v>
      </c>
      <c r="AC98" s="13"/>
    </row>
    <row r="99" spans="1:29" ht="12.75">
      <c r="A99" s="53">
        <f t="shared" si="52"/>
        <v>676</v>
      </c>
      <c r="B99" s="52" t="str">
        <f t="shared" si="52"/>
        <v>Paradox</v>
      </c>
      <c r="C99" s="52" t="str">
        <f t="shared" si="52"/>
        <v>Stowe</v>
      </c>
      <c r="D99" s="54">
        <f t="shared" si="52"/>
        <v>62</v>
      </c>
      <c r="E99" s="54">
        <f t="shared" si="52"/>
        <v>178.3</v>
      </c>
      <c r="F99" s="54">
        <f t="shared" si="52"/>
        <v>63</v>
      </c>
      <c r="G99" s="54">
        <f aca="true" t="shared" si="55" ref="G99:U99">IF($AD68&gt;0,INDEX(G$57:G$81,$AD68),"")</f>
        <v>0</v>
      </c>
      <c r="H99" s="54">
        <f t="shared" si="55"/>
        <v>0</v>
      </c>
      <c r="I99" s="54">
        <f t="shared" si="55"/>
        <v>0</v>
      </c>
      <c r="J99" s="54">
        <f t="shared" si="55"/>
        <v>0</v>
      </c>
      <c r="K99" s="54">
        <f t="shared" si="55"/>
        <v>0</v>
      </c>
      <c r="L99" s="54">
        <f t="shared" si="55"/>
        <v>0</v>
      </c>
      <c r="M99" s="54">
        <f t="shared" si="55"/>
        <v>0</v>
      </c>
      <c r="N99" s="54">
        <f t="shared" si="55"/>
        <v>0</v>
      </c>
      <c r="O99" s="54">
        <f t="shared" si="55"/>
        <v>0</v>
      </c>
      <c r="P99" s="54">
        <f t="shared" si="55"/>
        <v>0</v>
      </c>
      <c r="Q99" s="54">
        <f t="shared" si="55"/>
        <v>0</v>
      </c>
      <c r="R99" s="54">
        <f t="shared" si="55"/>
        <v>0</v>
      </c>
      <c r="S99" s="54">
        <f t="shared" si="55"/>
        <v>0</v>
      </c>
      <c r="T99" s="54">
        <f t="shared" si="55"/>
        <v>0</v>
      </c>
      <c r="U99" s="54">
        <f t="shared" si="55"/>
        <v>0</v>
      </c>
      <c r="V99" s="54">
        <f t="shared" si="54"/>
        <v>0</v>
      </c>
      <c r="W99" s="54">
        <f t="shared" si="54"/>
        <v>303.3</v>
      </c>
      <c r="X99" s="54">
        <f t="shared" si="54"/>
        <v>0</v>
      </c>
      <c r="Y99" s="54">
        <f t="shared" si="54"/>
        <v>303.3</v>
      </c>
      <c r="Z99" s="55">
        <f t="shared" si="54"/>
        <v>303.3</v>
      </c>
      <c r="AA99" s="53">
        <f t="shared" si="43"/>
        <v>12</v>
      </c>
      <c r="AB99" s="52" t="str">
        <f t="shared" si="41"/>
        <v>Paradox</v>
      </c>
      <c r="AC99" s="13"/>
    </row>
    <row r="100" spans="1:29" ht="12.75">
      <c r="A100" s="53">
        <f t="shared" si="52"/>
        <v>249</v>
      </c>
      <c r="B100" s="52" t="str">
        <f t="shared" si="52"/>
        <v>Dolce</v>
      </c>
      <c r="C100" s="52" t="str">
        <f t="shared" si="52"/>
        <v>Sonn</v>
      </c>
      <c r="D100" s="54">
        <f t="shared" si="52"/>
        <v>75</v>
      </c>
      <c r="E100" s="54">
        <f t="shared" si="52"/>
        <v>148</v>
      </c>
      <c r="F100" s="54">
        <f t="shared" si="52"/>
        <v>93</v>
      </c>
      <c r="G100" s="54">
        <f aca="true" t="shared" si="56" ref="G100:U100">IF($AD69&gt;0,INDEX(G$57:G$81,$AD69),"")</f>
        <v>0</v>
      </c>
      <c r="H100" s="54">
        <f t="shared" si="56"/>
        <v>0</v>
      </c>
      <c r="I100" s="54">
        <f t="shared" si="56"/>
        <v>0</v>
      </c>
      <c r="J100" s="54">
        <f t="shared" si="56"/>
        <v>0</v>
      </c>
      <c r="K100" s="54">
        <f t="shared" si="56"/>
        <v>0</v>
      </c>
      <c r="L100" s="54">
        <f t="shared" si="56"/>
        <v>0</v>
      </c>
      <c r="M100" s="54">
        <f t="shared" si="56"/>
        <v>0</v>
      </c>
      <c r="N100" s="54">
        <f t="shared" si="56"/>
        <v>0</v>
      </c>
      <c r="O100" s="54">
        <f t="shared" si="56"/>
        <v>0</v>
      </c>
      <c r="P100" s="54">
        <f t="shared" si="56"/>
        <v>0</v>
      </c>
      <c r="Q100" s="54">
        <f t="shared" si="56"/>
        <v>0</v>
      </c>
      <c r="R100" s="54">
        <f t="shared" si="56"/>
        <v>0</v>
      </c>
      <c r="S100" s="54">
        <f t="shared" si="56"/>
        <v>0</v>
      </c>
      <c r="T100" s="54">
        <f t="shared" si="56"/>
        <v>0</v>
      </c>
      <c r="U100" s="54">
        <f t="shared" si="56"/>
        <v>0</v>
      </c>
      <c r="V100" s="54">
        <f t="shared" si="54"/>
        <v>0</v>
      </c>
      <c r="W100" s="54">
        <f t="shared" si="54"/>
        <v>316</v>
      </c>
      <c r="X100" s="54">
        <f t="shared" si="54"/>
        <v>0</v>
      </c>
      <c r="Y100" s="54">
        <f t="shared" si="54"/>
        <v>316</v>
      </c>
      <c r="Z100" s="55">
        <f t="shared" si="54"/>
        <v>316</v>
      </c>
      <c r="AA100" s="53">
        <f t="shared" si="43"/>
        <v>13</v>
      </c>
      <c r="AB100" s="52" t="str">
        <f t="shared" si="41"/>
        <v>Dolce</v>
      </c>
      <c r="AC100" s="13"/>
    </row>
    <row r="101" spans="1:29" ht="12.75">
      <c r="A101" s="53">
        <f t="shared" si="52"/>
        <v>484</v>
      </c>
      <c r="B101" s="52" t="str">
        <f t="shared" si="52"/>
        <v>Jolly Mon</v>
      </c>
      <c r="C101" s="52" t="str">
        <f t="shared" si="52"/>
        <v>LaVin/Rochlis</v>
      </c>
      <c r="D101" s="54">
        <f t="shared" si="52"/>
        <v>87</v>
      </c>
      <c r="E101" s="54">
        <f t="shared" si="52"/>
        <v>166</v>
      </c>
      <c r="F101" s="54">
        <f t="shared" si="52"/>
        <v>87</v>
      </c>
      <c r="G101" s="54">
        <f aca="true" t="shared" si="57" ref="G101:U101">IF($AD70&gt;0,INDEX(G$57:G$81,$AD70),"")</f>
        <v>0</v>
      </c>
      <c r="H101" s="54">
        <f t="shared" si="57"/>
        <v>0</v>
      </c>
      <c r="I101" s="54">
        <f t="shared" si="57"/>
        <v>0</v>
      </c>
      <c r="J101" s="54">
        <f t="shared" si="57"/>
        <v>0</v>
      </c>
      <c r="K101" s="54">
        <f t="shared" si="57"/>
        <v>0</v>
      </c>
      <c r="L101" s="54">
        <f t="shared" si="57"/>
        <v>0</v>
      </c>
      <c r="M101" s="54">
        <f t="shared" si="57"/>
        <v>0</v>
      </c>
      <c r="N101" s="54">
        <f t="shared" si="57"/>
        <v>0</v>
      </c>
      <c r="O101" s="54">
        <f t="shared" si="57"/>
        <v>0</v>
      </c>
      <c r="P101" s="54">
        <f t="shared" si="57"/>
        <v>0</v>
      </c>
      <c r="Q101" s="54">
        <f t="shared" si="57"/>
        <v>0</v>
      </c>
      <c r="R101" s="54">
        <f t="shared" si="57"/>
        <v>0</v>
      </c>
      <c r="S101" s="54">
        <f t="shared" si="57"/>
        <v>0</v>
      </c>
      <c r="T101" s="54">
        <f t="shared" si="57"/>
        <v>0</v>
      </c>
      <c r="U101" s="54">
        <f t="shared" si="57"/>
        <v>0</v>
      </c>
      <c r="V101" s="54">
        <f t="shared" si="54"/>
        <v>0</v>
      </c>
      <c r="W101" s="54">
        <f t="shared" si="54"/>
        <v>340</v>
      </c>
      <c r="X101" s="54">
        <f t="shared" si="54"/>
        <v>0</v>
      </c>
      <c r="Y101" s="54">
        <f t="shared" si="54"/>
        <v>340</v>
      </c>
      <c r="Z101" s="55">
        <f t="shared" si="54"/>
        <v>340</v>
      </c>
      <c r="AA101" s="53">
        <f t="shared" si="43"/>
        <v>14</v>
      </c>
      <c r="AB101" s="52" t="str">
        <f t="shared" si="41"/>
        <v>Jolly Mon</v>
      </c>
      <c r="AC101" s="13"/>
    </row>
    <row r="102" spans="1:29" ht="12.75">
      <c r="A102" s="53">
        <f t="shared" si="52"/>
        <v>97</v>
      </c>
      <c r="B102" s="52" t="str">
        <f t="shared" si="52"/>
        <v>Schatz</v>
      </c>
      <c r="C102" s="52" t="str">
        <f t="shared" si="52"/>
        <v>Herte</v>
      </c>
      <c r="D102" s="54">
        <f t="shared" si="52"/>
        <v>72</v>
      </c>
      <c r="E102" s="54">
        <f t="shared" si="52"/>
        <v>200</v>
      </c>
      <c r="F102" s="54">
        <f t="shared" si="52"/>
        <v>90</v>
      </c>
      <c r="G102" s="54">
        <f aca="true" t="shared" si="58" ref="G102:U102">IF($AD71&gt;0,INDEX(G$57:G$81,$AD71),"")</f>
        <v>0</v>
      </c>
      <c r="H102" s="54">
        <f t="shared" si="58"/>
        <v>0</v>
      </c>
      <c r="I102" s="54">
        <f t="shared" si="58"/>
        <v>0</v>
      </c>
      <c r="J102" s="54">
        <f t="shared" si="58"/>
        <v>0</v>
      </c>
      <c r="K102" s="54">
        <f t="shared" si="58"/>
        <v>0</v>
      </c>
      <c r="L102" s="54">
        <f t="shared" si="58"/>
        <v>0</v>
      </c>
      <c r="M102" s="54">
        <f t="shared" si="58"/>
        <v>0</v>
      </c>
      <c r="N102" s="54">
        <f t="shared" si="58"/>
        <v>0</v>
      </c>
      <c r="O102" s="54">
        <f t="shared" si="58"/>
        <v>0</v>
      </c>
      <c r="P102" s="54">
        <f t="shared" si="58"/>
        <v>0</v>
      </c>
      <c r="Q102" s="54">
        <f t="shared" si="58"/>
        <v>0</v>
      </c>
      <c r="R102" s="54">
        <f t="shared" si="58"/>
        <v>0</v>
      </c>
      <c r="S102" s="54">
        <f t="shared" si="58"/>
        <v>0</v>
      </c>
      <c r="T102" s="54">
        <f t="shared" si="58"/>
        <v>0</v>
      </c>
      <c r="U102" s="54">
        <f t="shared" si="58"/>
        <v>0</v>
      </c>
      <c r="V102" s="54">
        <f t="shared" si="54"/>
        <v>0</v>
      </c>
      <c r="W102" s="54">
        <f t="shared" si="54"/>
        <v>362</v>
      </c>
      <c r="X102" s="54">
        <f t="shared" si="54"/>
        <v>0</v>
      </c>
      <c r="Y102" s="54">
        <f t="shared" si="54"/>
        <v>362</v>
      </c>
      <c r="Z102" s="55">
        <f t="shared" si="54"/>
        <v>362</v>
      </c>
      <c r="AA102" s="53">
        <f t="shared" si="43"/>
        <v>15</v>
      </c>
      <c r="AB102" s="52" t="str">
        <f t="shared" si="41"/>
        <v>Schatz</v>
      </c>
      <c r="AC102" s="13"/>
    </row>
    <row r="103" spans="1:29" ht="12.75">
      <c r="A103" s="53">
        <f t="shared" si="52"/>
        <v>175</v>
      </c>
      <c r="B103" s="52" t="str">
        <f t="shared" si="52"/>
        <v>Over the Edge</v>
      </c>
      <c r="C103" s="52" t="str">
        <f t="shared" si="52"/>
        <v>Scott</v>
      </c>
      <c r="D103" s="54">
        <f t="shared" si="52"/>
        <v>75</v>
      </c>
      <c r="E103" s="54">
        <f t="shared" si="52"/>
        <v>201.7</v>
      </c>
      <c r="F103" s="54">
        <f t="shared" si="52"/>
        <v>95</v>
      </c>
      <c r="G103" s="54">
        <f aca="true" t="shared" si="59" ref="G103:U103">IF($AD72&gt;0,INDEX(G$57:G$81,$AD72),"")</f>
        <v>0</v>
      </c>
      <c r="H103" s="54">
        <f t="shared" si="59"/>
        <v>0</v>
      </c>
      <c r="I103" s="54">
        <f t="shared" si="59"/>
        <v>0</v>
      </c>
      <c r="J103" s="54">
        <f t="shared" si="59"/>
        <v>0</v>
      </c>
      <c r="K103" s="54">
        <f t="shared" si="59"/>
        <v>0</v>
      </c>
      <c r="L103" s="54">
        <f t="shared" si="59"/>
        <v>0</v>
      </c>
      <c r="M103" s="54">
        <f t="shared" si="59"/>
        <v>0</v>
      </c>
      <c r="N103" s="54">
        <f t="shared" si="59"/>
        <v>0</v>
      </c>
      <c r="O103" s="54">
        <f t="shared" si="59"/>
        <v>0</v>
      </c>
      <c r="P103" s="54">
        <f t="shared" si="59"/>
        <v>0</v>
      </c>
      <c r="Q103" s="54">
        <f t="shared" si="59"/>
        <v>0</v>
      </c>
      <c r="R103" s="54">
        <f t="shared" si="59"/>
        <v>0</v>
      </c>
      <c r="S103" s="54">
        <f t="shared" si="59"/>
        <v>0</v>
      </c>
      <c r="T103" s="54">
        <f t="shared" si="59"/>
        <v>0</v>
      </c>
      <c r="U103" s="54">
        <f t="shared" si="59"/>
        <v>0</v>
      </c>
      <c r="V103" s="54">
        <f t="shared" si="54"/>
        <v>0</v>
      </c>
      <c r="W103" s="54">
        <f t="shared" si="54"/>
        <v>371.7</v>
      </c>
      <c r="X103" s="54">
        <f t="shared" si="54"/>
        <v>0</v>
      </c>
      <c r="Y103" s="54">
        <f t="shared" si="54"/>
        <v>371.7</v>
      </c>
      <c r="Z103" s="55">
        <f t="shared" si="54"/>
        <v>371.7</v>
      </c>
      <c r="AA103" s="53">
        <f t="shared" si="43"/>
        <v>16</v>
      </c>
      <c r="AB103" s="52" t="str">
        <f t="shared" si="41"/>
        <v>Over the Edge</v>
      </c>
      <c r="AC103" s="13"/>
    </row>
    <row r="104" spans="1:29" ht="12.75">
      <c r="A104" s="53">
        <f t="shared" si="52"/>
      </c>
      <c r="B104" s="52">
        <f t="shared" si="52"/>
      </c>
      <c r="C104" s="52">
        <f t="shared" si="52"/>
      </c>
      <c r="D104" s="54">
        <f t="shared" si="52"/>
      </c>
      <c r="E104" s="54">
        <f t="shared" si="52"/>
      </c>
      <c r="F104" s="54">
        <f t="shared" si="52"/>
      </c>
      <c r="G104" s="54">
        <f aca="true" t="shared" si="60" ref="G104:U104">IF($AD73&gt;0,INDEX(G$57:G$81,$AD73),"")</f>
      </c>
      <c r="H104" s="54">
        <f t="shared" si="60"/>
      </c>
      <c r="I104" s="54">
        <f t="shared" si="60"/>
      </c>
      <c r="J104" s="54">
        <f t="shared" si="60"/>
      </c>
      <c r="K104" s="54">
        <f t="shared" si="60"/>
      </c>
      <c r="L104" s="54">
        <f t="shared" si="60"/>
      </c>
      <c r="M104" s="54">
        <f t="shared" si="60"/>
      </c>
      <c r="N104" s="54">
        <f t="shared" si="60"/>
      </c>
      <c r="O104" s="54">
        <f t="shared" si="60"/>
      </c>
      <c r="P104" s="54">
        <f t="shared" si="60"/>
      </c>
      <c r="Q104" s="54">
        <f t="shared" si="60"/>
      </c>
      <c r="R104" s="54">
        <f t="shared" si="60"/>
      </c>
      <c r="S104" s="54">
        <f t="shared" si="60"/>
      </c>
      <c r="T104" s="54">
        <f t="shared" si="60"/>
      </c>
      <c r="U104" s="54">
        <f t="shared" si="60"/>
      </c>
      <c r="V104" s="54">
        <f t="shared" si="54"/>
      </c>
      <c r="W104" s="54">
        <f t="shared" si="54"/>
      </c>
      <c r="X104" s="54">
        <f t="shared" si="54"/>
      </c>
      <c r="Y104" s="54">
        <f t="shared" si="54"/>
      </c>
      <c r="Z104" s="55">
        <f t="shared" si="54"/>
      </c>
      <c r="AA104" s="53">
        <f t="shared" si="43"/>
      </c>
      <c r="AB104" s="52">
        <f t="shared" si="41"/>
      </c>
      <c r="AC104" s="13"/>
    </row>
    <row r="105" spans="1:29" ht="12.75">
      <c r="A105" s="53">
        <f t="shared" si="52"/>
      </c>
      <c r="B105" s="52">
        <f t="shared" si="52"/>
      </c>
      <c r="C105" s="52">
        <f t="shared" si="52"/>
      </c>
      <c r="D105" s="54">
        <f t="shared" si="52"/>
      </c>
      <c r="E105" s="54">
        <f t="shared" si="52"/>
      </c>
      <c r="F105" s="54">
        <f t="shared" si="52"/>
      </c>
      <c r="G105" s="54">
        <f aca="true" t="shared" si="61" ref="G105:U105">IF($AD74&gt;0,INDEX(G$57:G$81,$AD74),"")</f>
      </c>
      <c r="H105" s="54">
        <f t="shared" si="61"/>
      </c>
      <c r="I105" s="54">
        <f t="shared" si="61"/>
      </c>
      <c r="J105" s="54">
        <f t="shared" si="61"/>
      </c>
      <c r="K105" s="54">
        <f t="shared" si="61"/>
      </c>
      <c r="L105" s="54">
        <f t="shared" si="61"/>
      </c>
      <c r="M105" s="54">
        <f t="shared" si="61"/>
      </c>
      <c r="N105" s="54">
        <f t="shared" si="61"/>
      </c>
      <c r="O105" s="54">
        <f t="shared" si="61"/>
      </c>
      <c r="P105" s="54">
        <f t="shared" si="61"/>
      </c>
      <c r="Q105" s="54">
        <f t="shared" si="61"/>
      </c>
      <c r="R105" s="54">
        <f t="shared" si="61"/>
      </c>
      <c r="S105" s="54">
        <f t="shared" si="61"/>
      </c>
      <c r="T105" s="54">
        <f t="shared" si="61"/>
      </c>
      <c r="U105" s="54">
        <f t="shared" si="61"/>
      </c>
      <c r="V105" s="54">
        <f t="shared" si="54"/>
      </c>
      <c r="W105" s="54">
        <f t="shared" si="54"/>
      </c>
      <c r="X105" s="54">
        <f t="shared" si="54"/>
      </c>
      <c r="Y105" s="54">
        <f t="shared" si="54"/>
      </c>
      <c r="Z105" s="55">
        <f t="shared" si="54"/>
      </c>
      <c r="AA105" s="53">
        <f t="shared" si="43"/>
      </c>
      <c r="AB105" s="52">
        <f t="shared" si="41"/>
      </c>
      <c r="AC105" s="13"/>
    </row>
    <row r="106" spans="1:29" ht="12.75">
      <c r="A106" s="53">
        <f t="shared" si="52"/>
      </c>
      <c r="B106" s="52">
        <f t="shared" si="52"/>
      </c>
      <c r="C106" s="52">
        <f t="shared" si="52"/>
      </c>
      <c r="D106" s="54">
        <f t="shared" si="52"/>
      </c>
      <c r="E106" s="54">
        <f t="shared" si="52"/>
      </c>
      <c r="F106" s="54">
        <f t="shared" si="52"/>
      </c>
      <c r="G106" s="54">
        <f aca="true" t="shared" si="62" ref="G106:U106">IF($AD75&gt;0,INDEX(G$57:G$81,$AD75),"")</f>
      </c>
      <c r="H106" s="54">
        <f t="shared" si="62"/>
      </c>
      <c r="I106" s="54">
        <f t="shared" si="62"/>
      </c>
      <c r="J106" s="54">
        <f t="shared" si="62"/>
      </c>
      <c r="K106" s="54">
        <f t="shared" si="62"/>
      </c>
      <c r="L106" s="54">
        <f t="shared" si="62"/>
      </c>
      <c r="M106" s="54">
        <f t="shared" si="62"/>
      </c>
      <c r="N106" s="54">
        <f t="shared" si="62"/>
      </c>
      <c r="O106" s="54">
        <f t="shared" si="62"/>
      </c>
      <c r="P106" s="54">
        <f t="shared" si="62"/>
      </c>
      <c r="Q106" s="54">
        <f t="shared" si="62"/>
      </c>
      <c r="R106" s="54">
        <f t="shared" si="62"/>
      </c>
      <c r="S106" s="54">
        <f t="shared" si="62"/>
      </c>
      <c r="T106" s="54">
        <f t="shared" si="62"/>
      </c>
      <c r="U106" s="54">
        <f t="shared" si="62"/>
      </c>
      <c r="V106" s="54">
        <f t="shared" si="54"/>
      </c>
      <c r="W106" s="54">
        <f t="shared" si="54"/>
      </c>
      <c r="X106" s="54">
        <f t="shared" si="54"/>
      </c>
      <c r="Y106" s="54">
        <f t="shared" si="54"/>
      </c>
      <c r="Z106" s="55">
        <f t="shared" si="54"/>
      </c>
      <c r="AA106" s="53">
        <f t="shared" si="43"/>
      </c>
      <c r="AB106" s="52">
        <f t="shared" si="41"/>
      </c>
      <c r="AC106" s="13"/>
    </row>
    <row r="107" spans="1:29" ht="12.75">
      <c r="A107" s="53">
        <f t="shared" si="52"/>
      </c>
      <c r="B107" s="52">
        <f t="shared" si="52"/>
      </c>
      <c r="C107" s="52">
        <f t="shared" si="52"/>
      </c>
      <c r="D107" s="54">
        <f t="shared" si="52"/>
      </c>
      <c r="E107" s="54">
        <f t="shared" si="52"/>
      </c>
      <c r="F107" s="54">
        <f t="shared" si="52"/>
      </c>
      <c r="G107" s="54">
        <f aca="true" t="shared" si="63" ref="G107:U107">IF($AD76&gt;0,INDEX(G$57:G$81,$AD76),"")</f>
      </c>
      <c r="H107" s="54">
        <f t="shared" si="63"/>
      </c>
      <c r="I107" s="54">
        <f t="shared" si="63"/>
      </c>
      <c r="J107" s="54">
        <f t="shared" si="63"/>
      </c>
      <c r="K107" s="54">
        <f t="shared" si="63"/>
      </c>
      <c r="L107" s="54">
        <f t="shared" si="63"/>
      </c>
      <c r="M107" s="54">
        <f t="shared" si="63"/>
      </c>
      <c r="N107" s="54">
        <f t="shared" si="63"/>
      </c>
      <c r="O107" s="54">
        <f t="shared" si="63"/>
      </c>
      <c r="P107" s="54">
        <f t="shared" si="63"/>
      </c>
      <c r="Q107" s="54">
        <f t="shared" si="63"/>
      </c>
      <c r="R107" s="54">
        <f t="shared" si="63"/>
      </c>
      <c r="S107" s="54">
        <f t="shared" si="63"/>
      </c>
      <c r="T107" s="54">
        <f t="shared" si="63"/>
      </c>
      <c r="U107" s="54">
        <f t="shared" si="63"/>
      </c>
      <c r="V107" s="54">
        <f t="shared" si="54"/>
      </c>
      <c r="W107" s="54">
        <f t="shared" si="54"/>
      </c>
      <c r="X107" s="54">
        <f t="shared" si="54"/>
      </c>
      <c r="Y107" s="54">
        <f t="shared" si="54"/>
      </c>
      <c r="Z107" s="55">
        <f t="shared" si="54"/>
      </c>
      <c r="AA107" s="53">
        <f t="shared" si="43"/>
      </c>
      <c r="AB107" s="52">
        <f t="shared" si="41"/>
      </c>
      <c r="AC107" s="13"/>
    </row>
    <row r="108" spans="1:29" ht="12.75">
      <c r="A108" s="53">
        <f aca="true" t="shared" si="64" ref="A108:F112">IF($AD77&gt;0,INDEX(A$57:A$81,$AD77),"")</f>
      </c>
      <c r="B108" s="52">
        <f t="shared" si="64"/>
      </c>
      <c r="C108" s="52">
        <f t="shared" si="64"/>
      </c>
      <c r="D108" s="54">
        <f t="shared" si="64"/>
      </c>
      <c r="E108" s="54">
        <f t="shared" si="64"/>
      </c>
      <c r="F108" s="54">
        <f t="shared" si="64"/>
      </c>
      <c r="G108" s="54">
        <f aca="true" t="shared" si="65" ref="G108:U108">IF($AD77&gt;0,INDEX(G$57:G$81,$AD77),"")</f>
      </c>
      <c r="H108" s="54">
        <f t="shared" si="65"/>
      </c>
      <c r="I108" s="54">
        <f t="shared" si="65"/>
      </c>
      <c r="J108" s="54">
        <f t="shared" si="65"/>
      </c>
      <c r="K108" s="54">
        <f t="shared" si="65"/>
      </c>
      <c r="L108" s="54">
        <f t="shared" si="65"/>
      </c>
      <c r="M108" s="54">
        <f t="shared" si="65"/>
      </c>
      <c r="N108" s="54">
        <f t="shared" si="65"/>
      </c>
      <c r="O108" s="54">
        <f t="shared" si="65"/>
      </c>
      <c r="P108" s="54">
        <f t="shared" si="65"/>
      </c>
      <c r="Q108" s="54">
        <f t="shared" si="65"/>
      </c>
      <c r="R108" s="54">
        <f t="shared" si="65"/>
      </c>
      <c r="S108" s="54">
        <f t="shared" si="65"/>
      </c>
      <c r="T108" s="54">
        <f t="shared" si="65"/>
      </c>
      <c r="U108" s="54">
        <f t="shared" si="65"/>
      </c>
      <c r="V108" s="54">
        <f aca="true" t="shared" si="66" ref="V108:Z112">IF($AD77&gt;0,INDEX(V$57:V$81,$AD77),"")</f>
      </c>
      <c r="W108" s="54">
        <f t="shared" si="66"/>
      </c>
      <c r="X108" s="54">
        <f t="shared" si="66"/>
      </c>
      <c r="Y108" s="54">
        <f t="shared" si="66"/>
      </c>
      <c r="Z108" s="55">
        <f t="shared" si="66"/>
      </c>
      <c r="AA108" s="53">
        <f t="shared" si="43"/>
      </c>
      <c r="AB108" s="52">
        <f t="shared" si="41"/>
      </c>
      <c r="AC108" s="13"/>
    </row>
    <row r="109" spans="1:29" ht="12.75">
      <c r="A109" s="53">
        <f t="shared" si="64"/>
      </c>
      <c r="B109" s="52">
        <f t="shared" si="64"/>
      </c>
      <c r="C109" s="52">
        <f t="shared" si="64"/>
      </c>
      <c r="D109" s="54">
        <f t="shared" si="64"/>
      </c>
      <c r="E109" s="54">
        <f t="shared" si="64"/>
      </c>
      <c r="F109" s="54">
        <f t="shared" si="64"/>
      </c>
      <c r="G109" s="54">
        <f aca="true" t="shared" si="67" ref="G109:U109">IF($AD78&gt;0,INDEX(G$57:G$81,$AD78),"")</f>
      </c>
      <c r="H109" s="54">
        <f t="shared" si="67"/>
      </c>
      <c r="I109" s="54">
        <f t="shared" si="67"/>
      </c>
      <c r="J109" s="54">
        <f t="shared" si="67"/>
      </c>
      <c r="K109" s="54">
        <f t="shared" si="67"/>
      </c>
      <c r="L109" s="54">
        <f t="shared" si="67"/>
      </c>
      <c r="M109" s="54">
        <f t="shared" si="67"/>
      </c>
      <c r="N109" s="54">
        <f t="shared" si="67"/>
      </c>
      <c r="O109" s="54">
        <f t="shared" si="67"/>
      </c>
      <c r="P109" s="54">
        <f t="shared" si="67"/>
      </c>
      <c r="Q109" s="54">
        <f t="shared" si="67"/>
      </c>
      <c r="R109" s="54">
        <f t="shared" si="67"/>
      </c>
      <c r="S109" s="54">
        <f t="shared" si="67"/>
      </c>
      <c r="T109" s="54">
        <f t="shared" si="67"/>
      </c>
      <c r="U109" s="54">
        <f t="shared" si="67"/>
      </c>
      <c r="V109" s="54">
        <f t="shared" si="66"/>
      </c>
      <c r="W109" s="54">
        <f t="shared" si="66"/>
      </c>
      <c r="X109" s="54">
        <f t="shared" si="66"/>
      </c>
      <c r="Y109" s="54">
        <f t="shared" si="66"/>
      </c>
      <c r="Z109" s="55">
        <f t="shared" si="66"/>
      </c>
      <c r="AA109" s="53">
        <f t="shared" si="43"/>
      </c>
      <c r="AB109" s="52">
        <f t="shared" si="41"/>
      </c>
      <c r="AC109" s="13"/>
    </row>
    <row r="110" spans="1:29" ht="12.75">
      <c r="A110" s="53">
        <f t="shared" si="64"/>
      </c>
      <c r="B110" s="52">
        <f t="shared" si="64"/>
      </c>
      <c r="C110" s="52">
        <f t="shared" si="64"/>
      </c>
      <c r="D110" s="54">
        <f t="shared" si="64"/>
      </c>
      <c r="E110" s="54">
        <f t="shared" si="64"/>
      </c>
      <c r="F110" s="54">
        <f t="shared" si="64"/>
      </c>
      <c r="G110" s="54">
        <f aca="true" t="shared" si="68" ref="G110:U110">IF($AD79&gt;0,INDEX(G$57:G$81,$AD79),"")</f>
      </c>
      <c r="H110" s="54">
        <f t="shared" si="68"/>
      </c>
      <c r="I110" s="54">
        <f t="shared" si="68"/>
      </c>
      <c r="J110" s="54">
        <f t="shared" si="68"/>
      </c>
      <c r="K110" s="54">
        <f t="shared" si="68"/>
      </c>
      <c r="L110" s="54">
        <f t="shared" si="68"/>
      </c>
      <c r="M110" s="54">
        <f t="shared" si="68"/>
      </c>
      <c r="N110" s="54">
        <f t="shared" si="68"/>
      </c>
      <c r="O110" s="54">
        <f t="shared" si="68"/>
      </c>
      <c r="P110" s="54">
        <f t="shared" si="68"/>
      </c>
      <c r="Q110" s="54">
        <f t="shared" si="68"/>
      </c>
      <c r="R110" s="54">
        <f t="shared" si="68"/>
      </c>
      <c r="S110" s="54">
        <f t="shared" si="68"/>
      </c>
      <c r="T110" s="54">
        <f t="shared" si="68"/>
      </c>
      <c r="U110" s="54">
        <f t="shared" si="68"/>
      </c>
      <c r="V110" s="54">
        <f t="shared" si="66"/>
      </c>
      <c r="W110" s="54">
        <f t="shared" si="66"/>
      </c>
      <c r="X110" s="54">
        <f t="shared" si="66"/>
      </c>
      <c r="Y110" s="54">
        <f t="shared" si="66"/>
      </c>
      <c r="Z110" s="55">
        <f t="shared" si="66"/>
      </c>
      <c r="AA110" s="53">
        <f t="shared" si="43"/>
      </c>
      <c r="AB110" s="52">
        <f t="shared" si="41"/>
      </c>
      <c r="AC110" s="13"/>
    </row>
    <row r="111" spans="1:29" ht="12.75">
      <c r="A111" s="53">
        <f t="shared" si="64"/>
      </c>
      <c r="B111" s="52">
        <f t="shared" si="64"/>
      </c>
      <c r="C111" s="52">
        <f t="shared" si="64"/>
      </c>
      <c r="D111" s="54">
        <f t="shared" si="64"/>
      </c>
      <c r="E111" s="54">
        <f t="shared" si="64"/>
      </c>
      <c r="F111" s="54">
        <f t="shared" si="64"/>
      </c>
      <c r="G111" s="54">
        <f aca="true" t="shared" si="69" ref="G111:U111">IF($AD80&gt;0,INDEX(G$57:G$81,$AD80),"")</f>
      </c>
      <c r="H111" s="54">
        <f t="shared" si="69"/>
      </c>
      <c r="I111" s="54">
        <f t="shared" si="69"/>
      </c>
      <c r="J111" s="54">
        <f t="shared" si="69"/>
      </c>
      <c r="K111" s="54">
        <f t="shared" si="69"/>
      </c>
      <c r="L111" s="54">
        <f t="shared" si="69"/>
      </c>
      <c r="M111" s="54">
        <f t="shared" si="69"/>
      </c>
      <c r="N111" s="54">
        <f t="shared" si="69"/>
      </c>
      <c r="O111" s="54">
        <f t="shared" si="69"/>
      </c>
      <c r="P111" s="54">
        <f t="shared" si="69"/>
      </c>
      <c r="Q111" s="54">
        <f t="shared" si="69"/>
      </c>
      <c r="R111" s="54">
        <f t="shared" si="69"/>
      </c>
      <c r="S111" s="54">
        <f t="shared" si="69"/>
      </c>
      <c r="T111" s="54">
        <f t="shared" si="69"/>
      </c>
      <c r="U111" s="54">
        <f t="shared" si="69"/>
      </c>
      <c r="V111" s="54">
        <f t="shared" si="66"/>
      </c>
      <c r="W111" s="54">
        <f t="shared" si="66"/>
      </c>
      <c r="X111" s="54">
        <f t="shared" si="66"/>
      </c>
      <c r="Y111" s="54">
        <f t="shared" si="66"/>
      </c>
      <c r="Z111" s="55">
        <f t="shared" si="66"/>
      </c>
      <c r="AA111" s="53">
        <f t="shared" si="43"/>
      </c>
      <c r="AB111" s="52">
        <f t="shared" si="41"/>
      </c>
      <c r="AC111" s="13"/>
    </row>
    <row r="112" spans="1:29" ht="12.75">
      <c r="A112" s="53">
        <f t="shared" si="64"/>
      </c>
      <c r="B112" s="52">
        <f t="shared" si="64"/>
      </c>
      <c r="C112" s="52">
        <f t="shared" si="64"/>
      </c>
      <c r="D112" s="54">
        <f t="shared" si="64"/>
      </c>
      <c r="E112" s="54">
        <f t="shared" si="64"/>
      </c>
      <c r="F112" s="54">
        <f t="shared" si="64"/>
      </c>
      <c r="G112" s="54">
        <f aca="true" t="shared" si="70" ref="G112:U112">IF($AD81&gt;0,INDEX(G$57:G$81,$AD81),"")</f>
      </c>
      <c r="H112" s="54">
        <f t="shared" si="70"/>
      </c>
      <c r="I112" s="54">
        <f t="shared" si="70"/>
      </c>
      <c r="J112" s="54">
        <f t="shared" si="70"/>
      </c>
      <c r="K112" s="54">
        <f t="shared" si="70"/>
      </c>
      <c r="L112" s="54">
        <f t="shared" si="70"/>
      </c>
      <c r="M112" s="54">
        <f t="shared" si="70"/>
      </c>
      <c r="N112" s="54">
        <f t="shared" si="70"/>
      </c>
      <c r="O112" s="54">
        <f t="shared" si="70"/>
      </c>
      <c r="P112" s="54">
        <f t="shared" si="70"/>
      </c>
      <c r="Q112" s="54">
        <f t="shared" si="70"/>
      </c>
      <c r="R112" s="54">
        <f t="shared" si="70"/>
      </c>
      <c r="S112" s="54">
        <f t="shared" si="70"/>
      </c>
      <c r="T112" s="54">
        <f t="shared" si="70"/>
      </c>
      <c r="U112" s="54">
        <f t="shared" si="70"/>
      </c>
      <c r="V112" s="54">
        <f t="shared" si="66"/>
      </c>
      <c r="W112" s="54">
        <f t="shared" si="66"/>
      </c>
      <c r="X112" s="54">
        <f t="shared" si="66"/>
      </c>
      <c r="Y112" s="54">
        <f t="shared" si="66"/>
      </c>
      <c r="Z112" s="55">
        <f t="shared" si="66"/>
      </c>
      <c r="AA112" s="53">
        <f t="shared" si="43"/>
      </c>
      <c r="AB112" s="52">
        <f t="shared" si="41"/>
      </c>
      <c r="AC112" s="13"/>
    </row>
    <row r="113" ht="12.75">
      <c r="B113" s="8" t="s">
        <v>29</v>
      </c>
    </row>
  </sheetData>
  <mergeCells count="2">
    <mergeCell ref="B1:W2"/>
    <mergeCell ref="B3:W13"/>
  </mergeCells>
  <printOptions/>
  <pageMargins left="0.75" right="0.75" top="1" bottom="1" header="0.5" footer="0.5"/>
  <pageSetup horizontalDpi="300" verticalDpi="300" orientation="landscape" r:id="rId4"/>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AW102"/>
  <sheetViews>
    <sheetView workbookViewId="0" topLeftCell="A1">
      <selection activeCell="A1" sqref="A1"/>
      <selection activeCell="A1" sqref="A1"/>
    </sheetView>
  </sheetViews>
  <sheetFormatPr defaultColWidth="9.140625" defaultRowHeight="12.75"/>
  <cols>
    <col min="1" max="1" width="9.140625" style="1" customWidth="1"/>
    <col min="2" max="3" width="15.7109375" style="0" customWidth="1"/>
    <col min="4" max="4" width="29.140625" style="0" customWidth="1"/>
    <col min="5" max="5" width="26.421875" style="0" customWidth="1"/>
    <col min="6" max="21" width="6.28125" style="0" customWidth="1"/>
    <col min="22" max="22" width="15.8515625" style="0" customWidth="1"/>
    <col min="23" max="23" width="6.7109375" style="0" customWidth="1"/>
    <col min="24" max="24" width="6.421875" style="0" customWidth="1"/>
    <col min="26" max="26" width="9.8515625" style="0" customWidth="1"/>
    <col min="27" max="27" width="11.00390625" style="0" customWidth="1"/>
    <col min="28" max="28" width="16.421875" style="0" customWidth="1"/>
    <col min="29" max="29" width="11.8515625" style="0" customWidth="1"/>
    <col min="30" max="30" width="6.7109375" style="0" customWidth="1"/>
    <col min="31" max="31" width="6.140625" style="0" customWidth="1"/>
    <col min="32" max="42" width="3.7109375" style="0" customWidth="1"/>
    <col min="43" max="43" width="6.28125" style="0" customWidth="1"/>
    <col min="44" max="44" width="20.140625" style="0" customWidth="1"/>
    <col min="45" max="45" width="11.7109375" style="0" customWidth="1"/>
    <col min="46" max="46" width="7.140625" style="0" customWidth="1"/>
    <col min="47" max="47" width="6.00390625" style="0" customWidth="1"/>
    <col min="48" max="48" width="9.57421875" style="0" customWidth="1"/>
  </cols>
  <sheetData>
    <row r="1" spans="2:23" ht="12.75">
      <c r="B1" s="159" t="s">
        <v>25</v>
      </c>
      <c r="C1" s="160"/>
      <c r="D1" s="160"/>
      <c r="E1" s="160"/>
      <c r="F1" s="160"/>
      <c r="G1" s="160"/>
      <c r="H1" s="160"/>
      <c r="I1" s="160"/>
      <c r="J1" s="160"/>
      <c r="K1" s="160"/>
      <c r="L1" s="160"/>
      <c r="M1" s="160"/>
      <c r="N1" s="160"/>
      <c r="O1" s="160"/>
      <c r="P1" s="160"/>
      <c r="Q1" s="160"/>
      <c r="R1" s="160"/>
      <c r="S1" s="160"/>
      <c r="T1" s="160"/>
      <c r="U1" s="160"/>
      <c r="V1" s="160"/>
      <c r="W1" s="161"/>
    </row>
    <row r="2" spans="2:23" ht="12.75">
      <c r="B2" s="162"/>
      <c r="C2" s="163"/>
      <c r="D2" s="163"/>
      <c r="E2" s="163"/>
      <c r="F2" s="163"/>
      <c r="G2" s="163"/>
      <c r="H2" s="163"/>
      <c r="I2" s="163"/>
      <c r="J2" s="163"/>
      <c r="K2" s="163"/>
      <c r="L2" s="163"/>
      <c r="M2" s="163"/>
      <c r="N2" s="163"/>
      <c r="O2" s="163"/>
      <c r="P2" s="163"/>
      <c r="Q2" s="163"/>
      <c r="R2" s="163"/>
      <c r="S2" s="163"/>
      <c r="T2" s="163"/>
      <c r="U2" s="163"/>
      <c r="V2" s="163"/>
      <c r="W2" s="164"/>
    </row>
    <row r="3" spans="2:3" ht="12.75">
      <c r="B3" s="8" t="s">
        <v>97</v>
      </c>
      <c r="C3" s="7">
        <v>2006</v>
      </c>
    </row>
    <row r="4" spans="2:3" ht="12.75">
      <c r="B4" s="8" t="s">
        <v>27</v>
      </c>
      <c r="C4" s="7" t="s">
        <v>119</v>
      </c>
    </row>
    <row r="5" spans="2:4" ht="12.75">
      <c r="B5" s="8" t="s">
        <v>28</v>
      </c>
      <c r="C5" s="120"/>
      <c r="D5" t="s">
        <v>36</v>
      </c>
    </row>
    <row r="6" ht="12.75">
      <c r="B6" s="8"/>
    </row>
    <row r="7" ht="12.75">
      <c r="B7" s="8"/>
    </row>
    <row r="8" spans="2:3" ht="12.75">
      <c r="B8" s="8" t="s">
        <v>16</v>
      </c>
      <c r="C8" s="7">
        <v>17</v>
      </c>
    </row>
    <row r="9" spans="2:4" ht="12.75">
      <c r="B9" s="8" t="s">
        <v>30</v>
      </c>
      <c r="C9" s="7" t="s">
        <v>136</v>
      </c>
      <c r="D9" t="s">
        <v>135</v>
      </c>
    </row>
    <row r="10" spans="2:5" ht="12.75">
      <c r="B10" s="8" t="s">
        <v>4</v>
      </c>
      <c r="C10" s="10">
        <v>2</v>
      </c>
      <c r="D10" t="s">
        <v>37</v>
      </c>
      <c r="E10" t="s">
        <v>38</v>
      </c>
    </row>
    <row r="11" spans="2:5" ht="12.75">
      <c r="B11" s="8" t="s">
        <v>24</v>
      </c>
      <c r="C11" s="1">
        <v>0</v>
      </c>
      <c r="D11" t="s">
        <v>37</v>
      </c>
      <c r="E11" t="s">
        <v>38</v>
      </c>
    </row>
    <row r="12" spans="2:3" ht="12.75">
      <c r="B12" s="8" t="s">
        <v>94</v>
      </c>
      <c r="C12" s="124" t="s">
        <v>96</v>
      </c>
    </row>
    <row r="13" ht="12.75">
      <c r="W13" t="s">
        <v>122</v>
      </c>
    </row>
    <row r="14" spans="1:23" ht="13.5" thickBot="1">
      <c r="A14" s="133" t="s">
        <v>124</v>
      </c>
      <c r="C14" s="1"/>
      <c r="F14" s="135"/>
      <c r="G14" s="135"/>
      <c r="H14" s="135"/>
      <c r="I14" s="135"/>
      <c r="J14" s="135"/>
      <c r="K14" s="135"/>
      <c r="L14" s="135"/>
      <c r="M14" s="135"/>
      <c r="N14" s="135"/>
      <c r="O14" s="135"/>
      <c r="P14" s="135"/>
      <c r="Q14" s="135"/>
      <c r="R14" s="135"/>
      <c r="S14" s="135"/>
      <c r="T14" s="135"/>
      <c r="U14" s="135"/>
      <c r="V14" s="1"/>
      <c r="W14" s="1"/>
    </row>
    <row r="15" spans="1:23" ht="13.5" thickBot="1">
      <c r="A15" s="91" t="s">
        <v>77</v>
      </c>
      <c r="B15" s="92" t="s">
        <v>76</v>
      </c>
      <c r="C15" s="92" t="s">
        <v>78</v>
      </c>
      <c r="D15" s="69" t="s">
        <v>120</v>
      </c>
      <c r="E15" s="131" t="s">
        <v>121</v>
      </c>
      <c r="F15" s="136"/>
      <c r="G15" s="136"/>
      <c r="H15" s="136"/>
      <c r="I15" s="136"/>
      <c r="J15" s="136"/>
      <c r="K15" s="136"/>
      <c r="L15" s="136"/>
      <c r="M15" s="136"/>
      <c r="N15" s="136"/>
      <c r="O15" s="136"/>
      <c r="P15" s="136"/>
      <c r="Q15" s="136"/>
      <c r="R15" s="136"/>
      <c r="S15" s="136"/>
      <c r="T15" s="136"/>
      <c r="U15" s="136"/>
      <c r="V15" s="1"/>
      <c r="W15" s="1"/>
    </row>
    <row r="16" spans="1:23" ht="13.5" thickBot="1">
      <c r="A16" s="101">
        <v>16</v>
      </c>
      <c r="B16" s="102" t="s">
        <v>12</v>
      </c>
      <c r="C16" s="103" t="s">
        <v>46</v>
      </c>
      <c r="D16" s="60">
        <f>IF('2006-summer'!Z60,'2006-summer'!Z60,"")</f>
        <v>85.01214</v>
      </c>
      <c r="E16" s="61">
        <f>IF($W16,VLOOKUP($W16,'2006-summer'!$A$60:$Z$84,26,FALSE),999)</f>
        <v>78.00809</v>
      </c>
      <c r="F16" s="137"/>
      <c r="G16" s="137"/>
      <c r="H16" s="137"/>
      <c r="I16" s="137"/>
      <c r="J16" s="137"/>
      <c r="K16" s="137"/>
      <c r="L16" s="137"/>
      <c r="M16" s="137"/>
      <c r="N16" s="137"/>
      <c r="O16" s="137"/>
      <c r="P16" s="137"/>
      <c r="Q16" s="137"/>
      <c r="R16" s="137"/>
      <c r="S16" s="137"/>
      <c r="T16" s="137"/>
      <c r="U16" s="137"/>
      <c r="V16" t="str">
        <f aca="true" t="shared" si="0" ref="V16:V34">IF(B16=0,"",B16)</f>
        <v>Shamrock IV</v>
      </c>
      <c r="W16">
        <v>588</v>
      </c>
    </row>
    <row r="17" spans="1:23" ht="13.5" thickBot="1">
      <c r="A17" s="87">
        <v>52</v>
      </c>
      <c r="B17" s="81" t="s">
        <v>33</v>
      </c>
      <c r="C17" s="82" t="s">
        <v>39</v>
      </c>
      <c r="D17" s="60">
        <f>IF('2006-summer'!Z61,'2006-summer'!Z61,"")</f>
        <v>57.00111</v>
      </c>
      <c r="E17" s="61">
        <f>IF($W17,VLOOKUP($W17,'2006-summer'!$A$60:$Z$84,26,FALSE),999)</f>
        <v>109.01304</v>
      </c>
      <c r="F17" s="137"/>
      <c r="G17" s="137"/>
      <c r="H17" s="137"/>
      <c r="I17" s="137"/>
      <c r="J17" s="137"/>
      <c r="K17" s="137"/>
      <c r="L17" s="137"/>
      <c r="M17" s="137"/>
      <c r="N17" s="137"/>
      <c r="O17" s="137"/>
      <c r="P17" s="137"/>
      <c r="Q17" s="137"/>
      <c r="R17" s="137"/>
      <c r="S17" s="137"/>
      <c r="T17" s="137"/>
      <c r="U17" s="137"/>
      <c r="V17" t="str">
        <f t="shared" si="0"/>
        <v>Pinocchio</v>
      </c>
      <c r="W17">
        <v>484</v>
      </c>
    </row>
    <row r="18" spans="1:23" ht="13.5" thickBot="1">
      <c r="A18" s="87">
        <v>82</v>
      </c>
      <c r="B18" s="81" t="s">
        <v>92</v>
      </c>
      <c r="C18" s="82" t="s">
        <v>93</v>
      </c>
      <c r="D18" s="60">
        <f>IF('2006-summer'!Z62,'2006-summer'!Z62,"")</f>
        <v>57.00707</v>
      </c>
      <c r="E18" s="61">
        <f>IF($W18,VLOOKUP($W18,'2006-summer'!$A$60:$Z$84,26,FALSE),999)</f>
        <v>143.01514999999998</v>
      </c>
      <c r="F18" s="137"/>
      <c r="G18" s="137"/>
      <c r="H18" s="137"/>
      <c r="I18" s="137"/>
      <c r="J18" s="137"/>
      <c r="K18" s="137"/>
      <c r="L18" s="137"/>
      <c r="M18" s="137"/>
      <c r="N18" s="137"/>
      <c r="O18" s="137"/>
      <c r="P18" s="137"/>
      <c r="Q18" s="137"/>
      <c r="R18" s="137"/>
      <c r="S18" s="137"/>
      <c r="T18" s="137"/>
      <c r="U18" s="137"/>
      <c r="V18" t="str">
        <f t="shared" si="0"/>
        <v>Blues Power</v>
      </c>
      <c r="W18">
        <v>97</v>
      </c>
    </row>
    <row r="19" spans="1:23" ht="13.5" thickBot="1">
      <c r="A19" s="87">
        <v>97</v>
      </c>
      <c r="B19" s="81" t="s">
        <v>2</v>
      </c>
      <c r="C19" s="82" t="s">
        <v>42</v>
      </c>
      <c r="D19" s="60">
        <f>IF('2006-summer'!Z63,'2006-summer'!Z63,"")</f>
        <v>143.01514999999998</v>
      </c>
      <c r="E19" s="61">
        <f>IF($W19,VLOOKUP($W19,'2006-summer'!$A$60:$Z$84,26,FALSE),999)</f>
        <v>57.00707</v>
      </c>
      <c r="F19" s="137"/>
      <c r="G19" s="137"/>
      <c r="H19" s="137"/>
      <c r="I19" s="137"/>
      <c r="J19" s="137"/>
      <c r="K19" s="137"/>
      <c r="L19" s="137"/>
      <c r="M19" s="137"/>
      <c r="N19" s="137"/>
      <c r="O19" s="137"/>
      <c r="P19" s="137"/>
      <c r="Q19" s="137"/>
      <c r="R19" s="137"/>
      <c r="S19" s="137"/>
      <c r="T19" s="137"/>
      <c r="U19" s="137"/>
      <c r="V19" t="str">
        <f t="shared" si="0"/>
        <v>Schatz</v>
      </c>
      <c r="W19">
        <v>82</v>
      </c>
    </row>
    <row r="20" spans="1:23" ht="13.5" thickBot="1">
      <c r="A20" s="88">
        <v>154</v>
      </c>
      <c r="B20" s="89" t="s">
        <v>110</v>
      </c>
      <c r="C20" s="90" t="s">
        <v>111</v>
      </c>
      <c r="D20" s="60">
        <f>IF('2006-summer'!Z64,'2006-summer'!Z64,"")</f>
        <v>148.51608</v>
      </c>
      <c r="E20" s="61">
        <f>IF($W20,VLOOKUP($W20,'2006-summer'!$A$60:$Z$84,26,FALSE),999)</f>
        <v>999</v>
      </c>
      <c r="F20" s="137"/>
      <c r="G20" s="137"/>
      <c r="H20" s="137"/>
      <c r="I20" s="137"/>
      <c r="J20" s="137"/>
      <c r="K20" s="137"/>
      <c r="L20" s="137"/>
      <c r="M20" s="137"/>
      <c r="N20" s="137"/>
      <c r="O20" s="137"/>
      <c r="P20" s="137"/>
      <c r="Q20" s="137"/>
      <c r="R20" s="137"/>
      <c r="S20" s="137"/>
      <c r="T20" s="137"/>
      <c r="U20" s="137"/>
      <c r="V20" t="str">
        <f t="shared" si="0"/>
        <v>Panic-A-Track</v>
      </c>
      <c r="W20">
        <v>0</v>
      </c>
    </row>
    <row r="21" spans="1:23" ht="13.5" thickBot="1">
      <c r="A21" s="93">
        <v>155</v>
      </c>
      <c r="B21" s="94" t="s">
        <v>59</v>
      </c>
      <c r="C21" s="95" t="s">
        <v>44</v>
      </c>
      <c r="D21" s="60">
        <f>IF('2006-summer'!Z65,'2006-summer'!Z65,"")</f>
        <v>51.005010000000006</v>
      </c>
      <c r="E21" s="61">
        <f>IF($W21,VLOOKUP($W21,'2006-summer'!$A$60:$Z$84,26,FALSE),999)</f>
        <v>119.01115999999999</v>
      </c>
      <c r="F21" s="137"/>
      <c r="G21" s="137"/>
      <c r="H21" s="137"/>
      <c r="I21" s="137"/>
      <c r="J21" s="137"/>
      <c r="K21" s="137"/>
      <c r="L21" s="137"/>
      <c r="M21" s="137"/>
      <c r="N21" s="137"/>
      <c r="O21" s="137"/>
      <c r="P21" s="137"/>
      <c r="Q21" s="137"/>
      <c r="R21" s="137"/>
      <c r="S21" s="137"/>
      <c r="T21" s="137"/>
      <c r="U21" s="137"/>
      <c r="V21" t="str">
        <f t="shared" si="0"/>
        <v>FKA</v>
      </c>
      <c r="W21">
        <v>679</v>
      </c>
    </row>
    <row r="22" spans="1:23" ht="13.5" thickBot="1">
      <c r="A22" s="87">
        <v>158</v>
      </c>
      <c r="B22" s="81" t="s">
        <v>15</v>
      </c>
      <c r="C22" s="82" t="s">
        <v>99</v>
      </c>
      <c r="D22" s="60">
        <f>IF('2006-summer'!Z66,'2006-summer'!Z66,"")</f>
        <v>59.89505888888888</v>
      </c>
      <c r="E22" s="61">
        <f>IF($W22,VLOOKUP($W22,'2006-summer'!$A$60:$Z$84,26,FALSE),999)</f>
        <v>92.0091</v>
      </c>
      <c r="F22" s="137"/>
      <c r="G22" s="137"/>
      <c r="H22" s="137"/>
      <c r="I22" s="137"/>
      <c r="J22" s="137"/>
      <c r="K22" s="137"/>
      <c r="L22" s="137"/>
      <c r="M22" s="137"/>
      <c r="N22" s="137"/>
      <c r="O22" s="137"/>
      <c r="P22" s="137"/>
      <c r="Q22" s="137"/>
      <c r="R22" s="137"/>
      <c r="S22" s="137"/>
      <c r="T22" s="137"/>
      <c r="U22" s="137"/>
      <c r="V22" t="str">
        <f t="shared" si="0"/>
        <v>Excitable Boy</v>
      </c>
      <c r="W22">
        <v>281</v>
      </c>
    </row>
    <row r="23" spans="1:23" ht="13.5" thickBot="1">
      <c r="A23" s="87">
        <v>175</v>
      </c>
      <c r="B23" s="81" t="s">
        <v>11</v>
      </c>
      <c r="C23" s="82" t="s">
        <v>43</v>
      </c>
      <c r="D23" s="60">
        <f>IF('2006-summer'!Z67,'2006-summer'!Z67,"")</f>
        <v>150.01712</v>
      </c>
      <c r="E23" s="61">
        <f>IF($W23,VLOOKUP($W23,'2006-summer'!$A$60:$Z$84,26,FALSE),999)</f>
        <v>51.703030000000005</v>
      </c>
      <c r="F23" s="137"/>
      <c r="G23" s="137"/>
      <c r="H23" s="137"/>
      <c r="I23" s="137"/>
      <c r="J23" s="137"/>
      <c r="K23" s="137"/>
      <c r="L23" s="137"/>
      <c r="M23" s="137"/>
      <c r="N23" s="137"/>
      <c r="O23" s="137"/>
      <c r="P23" s="137"/>
      <c r="Q23" s="137"/>
      <c r="R23" s="137"/>
      <c r="S23" s="137"/>
      <c r="T23" s="137"/>
      <c r="U23" s="137"/>
      <c r="V23" t="str">
        <f t="shared" si="0"/>
        <v>Over the Edge</v>
      </c>
      <c r="W23">
        <v>265</v>
      </c>
    </row>
    <row r="24" spans="1:23" ht="13.5" thickBot="1">
      <c r="A24" s="87">
        <v>220</v>
      </c>
      <c r="B24" s="81">
        <v>220</v>
      </c>
      <c r="C24" s="82" t="s">
        <v>88</v>
      </c>
      <c r="D24" s="60">
        <f>IF('2006-summer'!Z68,'2006-summer'!Z68,"")</f>
        <v>49.00402</v>
      </c>
      <c r="E24" s="61">
        <f>IF($W24,VLOOKUP($W24,'2006-summer'!$A$60:$Z$84,26,FALSE),999)</f>
        <v>129.26413000000002</v>
      </c>
      <c r="F24" s="137"/>
      <c r="G24" s="137"/>
      <c r="H24" s="137"/>
      <c r="I24" s="137"/>
      <c r="J24" s="137"/>
      <c r="K24" s="137"/>
      <c r="L24" s="137"/>
      <c r="M24" s="137"/>
      <c r="N24" s="137"/>
      <c r="O24" s="137"/>
      <c r="P24" s="137"/>
      <c r="Q24" s="137"/>
      <c r="R24" s="137"/>
      <c r="S24" s="137"/>
      <c r="T24" s="137"/>
      <c r="U24" s="137"/>
      <c r="V24">
        <f t="shared" si="0"/>
        <v>220</v>
      </c>
      <c r="W24">
        <v>676</v>
      </c>
    </row>
    <row r="25" spans="1:23" ht="13.5" thickBot="1">
      <c r="A25" s="108">
        <v>249</v>
      </c>
      <c r="B25" s="109" t="s">
        <v>1</v>
      </c>
      <c r="C25" s="110" t="s">
        <v>41</v>
      </c>
      <c r="D25" s="60">
        <f>IF('2006-summer'!Z69,'2006-summer'!Z69,"")</f>
        <v>92.01006000000001</v>
      </c>
      <c r="E25" s="61">
        <f>IF($W25,VLOOKUP($W25,'2006-summer'!$A$60:$Z$84,26,FALSE),999)</f>
        <v>56.002050000000004</v>
      </c>
      <c r="F25" s="137"/>
      <c r="G25" s="137"/>
      <c r="H25" s="137"/>
      <c r="I25" s="137"/>
      <c r="J25" s="137"/>
      <c r="K25" s="137"/>
      <c r="L25" s="137"/>
      <c r="M25" s="137"/>
      <c r="N25" s="137"/>
      <c r="O25" s="137"/>
      <c r="P25" s="137"/>
      <c r="Q25" s="137"/>
      <c r="R25" s="137"/>
      <c r="S25" s="137"/>
      <c r="T25" s="137"/>
      <c r="U25" s="137"/>
      <c r="V25" t="str">
        <f t="shared" si="0"/>
        <v>Dolce</v>
      </c>
      <c r="W25">
        <v>485</v>
      </c>
    </row>
    <row r="26" spans="1:23" ht="13.5" thickBot="1">
      <c r="A26" s="101">
        <v>265</v>
      </c>
      <c r="B26" s="102" t="s">
        <v>3</v>
      </c>
      <c r="C26" s="103" t="s">
        <v>100</v>
      </c>
      <c r="D26" s="60">
        <f>IF('2006-summer'!Z70,'2006-summer'!Z70,"")</f>
        <v>51.703030000000005</v>
      </c>
      <c r="E26" s="61">
        <f>IF($W26,VLOOKUP($W26,'2006-summer'!$A$60:$Z$84,26,FALSE),999)</f>
        <v>150.01712</v>
      </c>
      <c r="F26" s="137"/>
      <c r="G26" s="137"/>
      <c r="H26" s="137"/>
      <c r="I26" s="137"/>
      <c r="J26" s="137"/>
      <c r="K26" s="137"/>
      <c r="L26" s="137"/>
      <c r="M26" s="137"/>
      <c r="N26" s="137"/>
      <c r="O26" s="137"/>
      <c r="P26" s="137"/>
      <c r="Q26" s="137"/>
      <c r="R26" s="137"/>
      <c r="S26" s="137"/>
      <c r="T26" s="137"/>
      <c r="U26" s="137"/>
      <c r="V26" t="str">
        <f t="shared" si="0"/>
        <v>Gostosa</v>
      </c>
      <c r="W26">
        <v>175</v>
      </c>
    </row>
    <row r="27" spans="1:23" ht="13.5" thickBot="1">
      <c r="A27" s="87">
        <v>281</v>
      </c>
      <c r="B27" s="81" t="s">
        <v>0</v>
      </c>
      <c r="C27" s="82" t="s">
        <v>40</v>
      </c>
      <c r="D27" s="60">
        <f>IF('2006-summer'!Z71,'2006-summer'!Z71,"")</f>
        <v>92.0091</v>
      </c>
      <c r="E27" s="61">
        <f>IF($W27,VLOOKUP($W27,'2006-summer'!$A$60:$Z$84,26,FALSE),999)</f>
        <v>59.89505888888888</v>
      </c>
      <c r="F27" s="137"/>
      <c r="G27" s="137"/>
      <c r="H27" s="137"/>
      <c r="I27" s="137"/>
      <c r="J27" s="137"/>
      <c r="K27" s="137"/>
      <c r="L27" s="137"/>
      <c r="M27" s="137"/>
      <c r="N27" s="137"/>
      <c r="O27" s="137"/>
      <c r="P27" s="137"/>
      <c r="Q27" s="137"/>
      <c r="R27" s="137"/>
      <c r="S27" s="137"/>
      <c r="T27" s="137"/>
      <c r="U27" s="137"/>
      <c r="V27" t="str">
        <f t="shared" si="0"/>
        <v>Eightball</v>
      </c>
      <c r="W27">
        <v>158</v>
      </c>
    </row>
    <row r="28" spans="1:23" ht="13.5" thickBot="1">
      <c r="A28" s="87">
        <v>484</v>
      </c>
      <c r="B28" s="81" t="s">
        <v>14</v>
      </c>
      <c r="C28" s="82" t="s">
        <v>101</v>
      </c>
      <c r="D28" s="60">
        <f>IF('2006-summer'!Z72,'2006-summer'!Z72,"")</f>
        <v>109.01304</v>
      </c>
      <c r="E28" s="61">
        <f>IF($W28,VLOOKUP($W28,'2006-summer'!$A$60:$Z$84,26,FALSE),999)</f>
        <v>57.00111</v>
      </c>
      <c r="F28" s="137"/>
      <c r="G28" s="137"/>
      <c r="H28" s="137"/>
      <c r="I28" s="137"/>
      <c r="J28" s="137"/>
      <c r="K28" s="137"/>
      <c r="L28" s="137"/>
      <c r="M28" s="137"/>
      <c r="N28" s="137"/>
      <c r="O28" s="137"/>
      <c r="P28" s="137"/>
      <c r="Q28" s="137"/>
      <c r="R28" s="137"/>
      <c r="S28" s="137"/>
      <c r="T28" s="137"/>
      <c r="U28" s="137"/>
      <c r="V28" t="str">
        <f t="shared" si="0"/>
        <v>Jolly Mon</v>
      </c>
      <c r="W28">
        <v>52</v>
      </c>
    </row>
    <row r="29" spans="1:23" ht="13.5" thickBot="1">
      <c r="A29" s="87">
        <v>485</v>
      </c>
      <c r="B29" s="81" t="s">
        <v>13</v>
      </c>
      <c r="C29" s="82" t="s">
        <v>45</v>
      </c>
      <c r="D29" s="60">
        <f>IF('2006-summer'!Z73,'2006-summer'!Z73,"")</f>
        <v>56.002050000000004</v>
      </c>
      <c r="E29" s="61">
        <f>IF($W29,VLOOKUP($W29,'2006-summer'!$A$60:$Z$84,26,FALSE),999)</f>
        <v>92.01006000000001</v>
      </c>
      <c r="F29" s="137"/>
      <c r="G29" s="137"/>
      <c r="H29" s="137"/>
      <c r="I29" s="137"/>
      <c r="J29" s="137"/>
      <c r="K29" s="137"/>
      <c r="L29" s="137"/>
      <c r="M29" s="137"/>
      <c r="N29" s="137"/>
      <c r="O29" s="137"/>
      <c r="P29" s="137"/>
      <c r="Q29" s="137"/>
      <c r="R29" s="137"/>
      <c r="S29" s="137"/>
      <c r="T29" s="137"/>
      <c r="U29" s="137"/>
      <c r="V29" t="str">
        <f t="shared" si="0"/>
        <v>Argo III</v>
      </c>
      <c r="W29">
        <v>249</v>
      </c>
    </row>
    <row r="30" spans="1:23" ht="13.5" thickBot="1">
      <c r="A30" s="88">
        <v>588</v>
      </c>
      <c r="B30" s="106" t="s">
        <v>31</v>
      </c>
      <c r="C30" s="107" t="s">
        <v>48</v>
      </c>
      <c r="D30" s="60">
        <f>IF('2006-summer'!Z74,'2006-summer'!Z74,"")</f>
        <v>78.00809</v>
      </c>
      <c r="E30" s="61">
        <f>IF($W30,VLOOKUP($W30,'2006-summer'!$A$60:$Z$84,26,FALSE),999)</f>
        <v>85.01214</v>
      </c>
      <c r="F30" s="137"/>
      <c r="G30" s="137"/>
      <c r="H30" s="137"/>
      <c r="I30" s="137"/>
      <c r="J30" s="137"/>
      <c r="K30" s="137"/>
      <c r="L30" s="137"/>
      <c r="M30" s="137"/>
      <c r="N30" s="137"/>
      <c r="O30" s="137"/>
      <c r="P30" s="137"/>
      <c r="Q30" s="137"/>
      <c r="R30" s="137"/>
      <c r="S30" s="137"/>
      <c r="T30" s="137"/>
      <c r="U30" s="137"/>
      <c r="V30" t="str">
        <f t="shared" si="0"/>
        <v>Gallant Fox</v>
      </c>
      <c r="W30">
        <v>16</v>
      </c>
    </row>
    <row r="31" spans="1:23" ht="13.5" thickBot="1">
      <c r="A31" s="93">
        <v>676</v>
      </c>
      <c r="B31" s="94" t="s">
        <v>32</v>
      </c>
      <c r="C31" s="95" t="s">
        <v>49</v>
      </c>
      <c r="D31" s="60">
        <f>IF('2006-summer'!Z75,'2006-summer'!Z75,"")</f>
        <v>129.26413000000002</v>
      </c>
      <c r="E31" s="61">
        <f>IF($W31,VLOOKUP($W31,'2006-summer'!$A$60:$Z$84,26,FALSE),999)</f>
        <v>49.00402</v>
      </c>
      <c r="F31" s="137"/>
      <c r="G31" s="137"/>
      <c r="H31" s="137"/>
      <c r="I31" s="137"/>
      <c r="J31" s="137"/>
      <c r="K31" s="137"/>
      <c r="L31" s="137"/>
      <c r="M31" s="137"/>
      <c r="N31" s="137"/>
      <c r="O31" s="137"/>
      <c r="P31" s="137"/>
      <c r="Q31" s="137"/>
      <c r="R31" s="137"/>
      <c r="S31" s="137"/>
      <c r="T31" s="137"/>
      <c r="U31" s="137"/>
      <c r="V31" t="str">
        <f t="shared" si="0"/>
        <v>Paradox</v>
      </c>
      <c r="W31">
        <v>220</v>
      </c>
    </row>
    <row r="32" spans="1:23" ht="13.5" thickBot="1">
      <c r="A32" s="87">
        <v>679</v>
      </c>
      <c r="B32" s="81" t="s">
        <v>26</v>
      </c>
      <c r="C32" s="82" t="s">
        <v>47</v>
      </c>
      <c r="D32" s="60">
        <f>IF('2006-summer'!Z76,'2006-summer'!Z76,"")</f>
        <v>119.01115999999999</v>
      </c>
      <c r="E32" s="61">
        <f>IF($W32,VLOOKUP($W32,'2006-summer'!$A$60:$Z$84,26,FALSE),999)</f>
        <v>51.005010000000006</v>
      </c>
      <c r="F32" s="137"/>
      <c r="G32" s="137"/>
      <c r="H32" s="137"/>
      <c r="I32" s="137"/>
      <c r="J32" s="137"/>
      <c r="K32" s="137"/>
      <c r="L32" s="137"/>
      <c r="M32" s="137"/>
      <c r="N32" s="137"/>
      <c r="O32" s="137"/>
      <c r="P32" s="137"/>
      <c r="Q32" s="137"/>
      <c r="R32" s="137"/>
      <c r="S32" s="137"/>
      <c r="T32" s="137"/>
      <c r="U32" s="137"/>
      <c r="V32" t="str">
        <f t="shared" si="0"/>
        <v>Misty-two-six</v>
      </c>
      <c r="W32">
        <v>155</v>
      </c>
    </row>
    <row r="33" spans="1:22" ht="13.5" thickBot="1">
      <c r="A33" s="87"/>
      <c r="B33" s="79"/>
      <c r="C33" s="80"/>
      <c r="D33" s="60"/>
      <c r="E33" s="44"/>
      <c r="F33" s="137"/>
      <c r="G33" s="137"/>
      <c r="H33" s="137"/>
      <c r="I33" s="137"/>
      <c r="J33" s="137"/>
      <c r="K33" s="137"/>
      <c r="L33" s="137"/>
      <c r="M33" s="137"/>
      <c r="N33" s="137"/>
      <c r="O33" s="137"/>
      <c r="P33" s="137"/>
      <c r="Q33" s="137"/>
      <c r="R33" s="137"/>
      <c r="S33" s="137"/>
      <c r="T33" s="137"/>
      <c r="U33" s="137"/>
      <c r="V33">
        <f t="shared" si="0"/>
      </c>
    </row>
    <row r="34" spans="1:22" ht="13.5" thickBot="1">
      <c r="A34" s="87"/>
      <c r="B34" s="79"/>
      <c r="C34" s="80"/>
      <c r="D34" s="60"/>
      <c r="E34" s="44"/>
      <c r="F34" s="137"/>
      <c r="G34" s="137"/>
      <c r="H34" s="137"/>
      <c r="I34" s="137"/>
      <c r="J34" s="137"/>
      <c r="K34" s="137"/>
      <c r="L34" s="137"/>
      <c r="M34" s="137"/>
      <c r="N34" s="137"/>
      <c r="O34" s="137"/>
      <c r="P34" s="137"/>
      <c r="Q34" s="137"/>
      <c r="R34" s="137"/>
      <c r="S34" s="137"/>
      <c r="T34" s="137"/>
      <c r="U34" s="137"/>
      <c r="V34">
        <f t="shared" si="0"/>
      </c>
    </row>
    <row r="35" spans="1:21" ht="13.5" thickBot="1">
      <c r="A35" s="108"/>
      <c r="B35" s="116"/>
      <c r="C35" s="117"/>
      <c r="D35" s="60"/>
      <c r="E35" s="44"/>
      <c r="F35" s="137"/>
      <c r="G35" s="137"/>
      <c r="H35" s="137"/>
      <c r="I35" s="137"/>
      <c r="J35" s="137"/>
      <c r="K35" s="137"/>
      <c r="L35" s="137"/>
      <c r="M35" s="137"/>
      <c r="N35" s="137"/>
      <c r="O35" s="137"/>
      <c r="P35" s="137"/>
      <c r="Q35" s="137"/>
      <c r="R35" s="137"/>
      <c r="S35" s="137"/>
      <c r="T35" s="137"/>
      <c r="U35" s="137"/>
    </row>
    <row r="36" spans="1:21" ht="13.5" thickBot="1">
      <c r="A36" s="101"/>
      <c r="B36" s="118"/>
      <c r="C36" s="119"/>
      <c r="D36" s="60"/>
      <c r="E36" s="44"/>
      <c r="F36" s="137"/>
      <c r="G36" s="137"/>
      <c r="H36" s="137"/>
      <c r="I36" s="137"/>
      <c r="J36" s="137"/>
      <c r="K36" s="137"/>
      <c r="L36" s="137"/>
      <c r="M36" s="137"/>
      <c r="N36" s="137"/>
      <c r="O36" s="137"/>
      <c r="P36" s="137"/>
      <c r="Q36" s="137"/>
      <c r="R36" s="137"/>
      <c r="S36" s="137"/>
      <c r="T36" s="137"/>
      <c r="U36" s="137"/>
    </row>
    <row r="37" spans="1:29" ht="13.5" thickBot="1">
      <c r="A37" s="87"/>
      <c r="B37" s="79"/>
      <c r="C37" s="80"/>
      <c r="D37" s="60"/>
      <c r="E37" s="44"/>
      <c r="F37" s="137"/>
      <c r="G37" s="137"/>
      <c r="H37" s="137"/>
      <c r="I37" s="137"/>
      <c r="J37" s="137"/>
      <c r="K37" s="137"/>
      <c r="L37" s="137"/>
      <c r="M37" s="137"/>
      <c r="N37" s="137"/>
      <c r="O37" s="137"/>
      <c r="P37" s="137"/>
      <c r="Q37" s="137"/>
      <c r="R37" s="137"/>
      <c r="S37" s="137"/>
      <c r="T37" s="137"/>
      <c r="U37" s="137"/>
      <c r="AB37" t="s">
        <v>79</v>
      </c>
      <c r="AC37" s="39">
        <f>MATCH(Races_Sailed,$D43:$E43,0)</f>
        <v>2</v>
      </c>
    </row>
    <row r="38" spans="1:29" ht="13.5" thickBot="1">
      <c r="A38" s="87"/>
      <c r="B38" s="79"/>
      <c r="C38" s="80"/>
      <c r="D38" s="60"/>
      <c r="E38" s="44"/>
      <c r="F38" s="137"/>
      <c r="G38" s="137"/>
      <c r="H38" s="137"/>
      <c r="I38" s="137"/>
      <c r="J38" s="137"/>
      <c r="K38" s="137"/>
      <c r="L38" s="137"/>
      <c r="M38" s="137"/>
      <c r="N38" s="137"/>
      <c r="O38" s="137"/>
      <c r="P38" s="137"/>
      <c r="Q38" s="137"/>
      <c r="R38" s="137"/>
      <c r="S38" s="137"/>
      <c r="T38" s="137"/>
      <c r="U38" s="137"/>
      <c r="AB38" t="s">
        <v>80</v>
      </c>
      <c r="AC38" s="39">
        <f>MATCH(Races_Sailed-1,$D43:$E43,0)</f>
        <v>1</v>
      </c>
    </row>
    <row r="39" spans="1:29" ht="13.5" thickBot="1">
      <c r="A39" s="87"/>
      <c r="B39" s="79"/>
      <c r="C39" s="80"/>
      <c r="D39" s="60"/>
      <c r="E39" s="44"/>
      <c r="F39" s="137"/>
      <c r="G39" s="137"/>
      <c r="H39" s="137"/>
      <c r="I39" s="137"/>
      <c r="J39" s="137"/>
      <c r="K39" s="137"/>
      <c r="L39" s="137"/>
      <c r="M39" s="137"/>
      <c r="N39" s="137"/>
      <c r="O39" s="137"/>
      <c r="P39" s="137"/>
      <c r="Q39" s="137"/>
      <c r="R39" s="137"/>
      <c r="S39" s="137"/>
      <c r="T39" s="137"/>
      <c r="U39" s="137"/>
      <c r="AB39" t="s">
        <v>81</v>
      </c>
      <c r="AC39" s="58">
        <f>COUNT($W$46:$W$70)</f>
        <v>17</v>
      </c>
    </row>
    <row r="40" spans="1:22" ht="13.5" thickBot="1">
      <c r="A40" s="88"/>
      <c r="B40" s="89"/>
      <c r="C40" s="90"/>
      <c r="D40" s="60"/>
      <c r="E40" s="66"/>
      <c r="F40" s="137"/>
      <c r="G40" s="137"/>
      <c r="H40" s="137"/>
      <c r="I40" s="137"/>
      <c r="J40" s="137"/>
      <c r="K40" s="137"/>
      <c r="L40" s="137"/>
      <c r="M40" s="137"/>
      <c r="N40" s="137"/>
      <c r="O40" s="137"/>
      <c r="P40" s="137"/>
      <c r="Q40" s="137"/>
      <c r="R40" s="137"/>
      <c r="S40" s="137"/>
      <c r="T40" s="137"/>
      <c r="U40" s="137"/>
      <c r="V40">
        <f>IF(B40=0,"",B40)</f>
      </c>
    </row>
    <row r="41" spans="2:31" ht="12.75">
      <c r="B41" s="8" t="s">
        <v>29</v>
      </c>
      <c r="V41" s="1"/>
      <c r="W41" s="2"/>
      <c r="AE41" s="134" t="s">
        <v>126</v>
      </c>
    </row>
    <row r="42" spans="3:49" ht="12.75">
      <c r="C42" s="8" t="s">
        <v>82</v>
      </c>
      <c r="D42" s="5">
        <f>COUNTA(D16:D40)-COUNTIF(D16:D40,"dnc")</f>
        <v>17</v>
      </c>
      <c r="E42" s="5">
        <f>COUNTA(E16:E40)-COUNTIF(E16:E40,"dnc")</f>
        <v>17</v>
      </c>
      <c r="F42" s="5"/>
      <c r="G42" s="5"/>
      <c r="H42" s="5"/>
      <c r="I42" s="5"/>
      <c r="J42" s="5"/>
      <c r="K42" s="5"/>
      <c r="L42" s="5"/>
      <c r="M42" s="5"/>
      <c r="N42" s="5"/>
      <c r="O42" s="5"/>
      <c r="P42" s="5"/>
      <c r="Q42" s="5"/>
      <c r="R42" s="5"/>
      <c r="S42" s="5"/>
      <c r="T42" s="5"/>
      <c r="U42" s="5"/>
      <c r="V42" s="1"/>
      <c r="W42" s="1"/>
      <c r="X42" s="1"/>
      <c r="Y42" s="1"/>
      <c r="Z42" s="1"/>
      <c r="AA42" s="1"/>
      <c r="AD42" s="29"/>
      <c r="AE42" s="32" t="s">
        <v>64</v>
      </c>
      <c r="AF42" s="33"/>
      <c r="AG42" s="33"/>
      <c r="AH42" s="33"/>
      <c r="AI42" s="33"/>
      <c r="AJ42" s="33"/>
      <c r="AK42" s="33"/>
      <c r="AL42" s="33"/>
      <c r="AM42" s="33"/>
      <c r="AN42" s="33"/>
      <c r="AO42" s="33"/>
      <c r="AP42" s="34"/>
      <c r="AQ42" s="29" t="s">
        <v>63</v>
      </c>
      <c r="AR42" s="29" t="s">
        <v>72</v>
      </c>
      <c r="AS42" s="29" t="s">
        <v>72</v>
      </c>
      <c r="AT42" s="29" t="s">
        <v>69</v>
      </c>
      <c r="AU42" s="29" t="s">
        <v>71</v>
      </c>
      <c r="AV42" s="29" t="s">
        <v>74</v>
      </c>
      <c r="AW42" s="42" t="s">
        <v>73</v>
      </c>
    </row>
    <row r="43" spans="2:49" ht="12.75">
      <c r="B43" s="38"/>
      <c r="C43" s="38" t="s">
        <v>68</v>
      </c>
      <c r="D43" s="58">
        <f>IF(D42&gt;3,1,"")</f>
        <v>1</v>
      </c>
      <c r="E43" s="58">
        <f>IF(E42&gt;3,COUNT($D43:D43)+1,"")</f>
        <v>2</v>
      </c>
      <c r="F43" s="58"/>
      <c r="G43" s="58"/>
      <c r="H43" s="58"/>
      <c r="I43" s="58"/>
      <c r="J43" s="58"/>
      <c r="K43" s="58"/>
      <c r="L43" s="58"/>
      <c r="M43" s="58"/>
      <c r="N43" s="58"/>
      <c r="O43" s="58"/>
      <c r="P43" s="58"/>
      <c r="Q43" s="58"/>
      <c r="R43" s="58"/>
      <c r="S43" s="58"/>
      <c r="T43" s="58"/>
      <c r="U43" s="58"/>
      <c r="V43" s="1"/>
      <c r="W43" s="1"/>
      <c r="X43" s="1"/>
      <c r="Y43" s="1"/>
      <c r="Z43" s="1" t="s">
        <v>125</v>
      </c>
      <c r="AA43" s="1"/>
      <c r="AD43" s="30"/>
      <c r="AE43" s="18"/>
      <c r="AF43" s="19"/>
      <c r="AG43" s="19"/>
      <c r="AH43" s="19"/>
      <c r="AI43" s="19"/>
      <c r="AJ43" s="19"/>
      <c r="AK43" s="19"/>
      <c r="AL43" s="19"/>
      <c r="AM43" s="19"/>
      <c r="AN43" s="19"/>
      <c r="AO43" s="19"/>
      <c r="AP43" s="19"/>
      <c r="AQ43" s="30"/>
      <c r="AR43" s="30"/>
      <c r="AS43" s="30"/>
      <c r="AT43" s="30"/>
      <c r="AU43" s="30"/>
      <c r="AV43" s="30"/>
      <c r="AW43" s="41"/>
    </row>
    <row r="44" spans="2:49" ht="24.75" customHeight="1">
      <c r="B44" s="121" t="s">
        <v>85</v>
      </c>
      <c r="C44" s="4"/>
      <c r="D44" s="3"/>
      <c r="E44" s="3"/>
      <c r="F44" s="3"/>
      <c r="G44" s="3"/>
      <c r="H44" s="3"/>
      <c r="I44" s="3"/>
      <c r="J44" s="3"/>
      <c r="K44" s="3"/>
      <c r="L44" s="3"/>
      <c r="M44" s="3"/>
      <c r="N44" s="3"/>
      <c r="O44" s="3"/>
      <c r="P44" s="3"/>
      <c r="Q44" s="3"/>
      <c r="R44" s="3"/>
      <c r="S44" s="3"/>
      <c r="T44" s="3"/>
      <c r="U44" s="3"/>
      <c r="V44" s="1"/>
      <c r="W44" s="1" t="s">
        <v>60</v>
      </c>
      <c r="X44" s="1" t="s">
        <v>6</v>
      </c>
      <c r="Y44" s="1" t="s">
        <v>9</v>
      </c>
      <c r="Z44" s="1" t="s">
        <v>7</v>
      </c>
      <c r="AA44" s="1"/>
      <c r="AD44" s="30" t="s">
        <v>83</v>
      </c>
      <c r="AE44" s="18" t="s">
        <v>61</v>
      </c>
      <c r="AF44" s="19"/>
      <c r="AG44" s="19"/>
      <c r="AH44" s="19"/>
      <c r="AI44" s="19"/>
      <c r="AJ44" s="20"/>
      <c r="AK44" s="18" t="s">
        <v>62</v>
      </c>
      <c r="AL44" s="19"/>
      <c r="AM44" s="19"/>
      <c r="AN44" s="19"/>
      <c r="AO44" s="19"/>
      <c r="AP44" s="19"/>
      <c r="AQ44" s="30" t="s">
        <v>50</v>
      </c>
      <c r="AR44" s="30" t="s">
        <v>65</v>
      </c>
      <c r="AS44" s="30" t="s">
        <v>65</v>
      </c>
      <c r="AT44" s="30" t="s">
        <v>70</v>
      </c>
      <c r="AU44" s="30" t="s">
        <v>69</v>
      </c>
      <c r="AV44" s="30" t="s">
        <v>75</v>
      </c>
      <c r="AW44" s="41" t="s">
        <v>65</v>
      </c>
    </row>
    <row r="45" spans="1:49" s="15" customFormat="1" ht="12.75">
      <c r="A45" s="17" t="s">
        <v>77</v>
      </c>
      <c r="B45" s="15" t="s">
        <v>76</v>
      </c>
      <c r="C45" s="15" t="s">
        <v>78</v>
      </c>
      <c r="D45" s="16" t="str">
        <f>D15</f>
        <v>Boat Summer Pts</v>
      </c>
      <c r="E45" s="16" t="str">
        <f>E15</f>
        <v>Partner Summer Pts</v>
      </c>
      <c r="F45" s="16"/>
      <c r="G45" s="16"/>
      <c r="H45" s="16"/>
      <c r="I45" s="16"/>
      <c r="J45" s="16"/>
      <c r="K45" s="16"/>
      <c r="L45" s="16"/>
      <c r="M45" s="16"/>
      <c r="N45" s="16"/>
      <c r="O45" s="16"/>
      <c r="P45" s="16"/>
      <c r="Q45" s="16"/>
      <c r="R45" s="16"/>
      <c r="S45" s="16"/>
      <c r="T45" s="16"/>
      <c r="U45" s="16"/>
      <c r="V45" s="17" t="s">
        <v>8</v>
      </c>
      <c r="W45" s="17" t="s">
        <v>5</v>
      </c>
      <c r="X45" s="17" t="s">
        <v>51</v>
      </c>
      <c r="Y45" s="17" t="s">
        <v>10</v>
      </c>
      <c r="Z45" s="17" t="s">
        <v>8</v>
      </c>
      <c r="AA45" s="17" t="s">
        <v>17</v>
      </c>
      <c r="AB45" s="15" t="s">
        <v>76</v>
      </c>
      <c r="AD45" s="31" t="s">
        <v>84</v>
      </c>
      <c r="AE45" s="21" t="s">
        <v>52</v>
      </c>
      <c r="AF45" s="15" t="s">
        <v>53</v>
      </c>
      <c r="AG45" s="15" t="s">
        <v>54</v>
      </c>
      <c r="AH45" s="15" t="s">
        <v>55</v>
      </c>
      <c r="AI45" s="15" t="s">
        <v>56</v>
      </c>
      <c r="AJ45" s="22" t="s">
        <v>57</v>
      </c>
      <c r="AK45" s="21" t="s">
        <v>52</v>
      </c>
      <c r="AL45" s="15" t="s">
        <v>53</v>
      </c>
      <c r="AM45" s="15" t="s">
        <v>54</v>
      </c>
      <c r="AN45" s="15" t="s">
        <v>55</v>
      </c>
      <c r="AO45" s="15" t="s">
        <v>56</v>
      </c>
      <c r="AP45" s="15" t="s">
        <v>57</v>
      </c>
      <c r="AQ45" s="31" t="s">
        <v>58</v>
      </c>
      <c r="AR45" s="31" t="s">
        <v>66</v>
      </c>
      <c r="AS45" s="31" t="s">
        <v>67</v>
      </c>
      <c r="AT45" s="31" t="s">
        <v>5</v>
      </c>
      <c r="AU45" s="31" t="s">
        <v>5</v>
      </c>
      <c r="AV45" s="31" t="s">
        <v>71</v>
      </c>
      <c r="AW45" s="31" t="s">
        <v>67</v>
      </c>
    </row>
    <row r="46" spans="1:49" ht="12.75">
      <c r="A46" s="49">
        <f aca="true" t="shared" si="1" ref="A46:A69">IF($A16=0,"",$A16)</f>
        <v>16</v>
      </c>
      <c r="B46" s="50" t="str">
        <f aca="true" t="shared" si="2" ref="B46:B63">IF($B16=0,"",$B16)</f>
        <v>Shamrock IV</v>
      </c>
      <c r="C46" s="50" t="str">
        <f aca="true" t="shared" si="3" ref="C46:C63">IF($C16=0,"",$C16)</f>
        <v>Mullen</v>
      </c>
      <c r="D46" s="47">
        <f aca="true" t="shared" si="4" ref="D46:E70">IF(OR(D16="dnf",D16="dsq",D16="ocs",D16="raf"),D$42+1,IF(D16="dnc",IF($AQ46=1,"bye",D$42+1),D16))</f>
        <v>85.01214</v>
      </c>
      <c r="E46" s="47">
        <f t="shared" si="4"/>
        <v>78.00809</v>
      </c>
      <c r="F46" s="47"/>
      <c r="G46" s="47"/>
      <c r="H46" s="47"/>
      <c r="I46" s="47"/>
      <c r="J46" s="47"/>
      <c r="K46" s="47"/>
      <c r="L46" s="47"/>
      <c r="M46" s="47"/>
      <c r="N46" s="47"/>
      <c r="O46" s="47"/>
      <c r="P46" s="47"/>
      <c r="Q46" s="47"/>
      <c r="R46" s="47"/>
      <c r="S46" s="47"/>
      <c r="T46" s="47"/>
      <c r="U46" s="47"/>
      <c r="V46" s="47">
        <v>0</v>
      </c>
      <c r="W46" s="47">
        <f aca="true" t="shared" si="5" ref="W46:W70">IF(SUM(D46:E46)&gt;0,SUM(D46:E46),"")</f>
        <v>163.02023</v>
      </c>
      <c r="X46" s="47">
        <f aca="true" t="shared" si="6" ref="X46:X70">IF(Throwouts&gt;0,LARGE((D46:E46),1),0)+IF(Throwouts&gt;1,LARGE((D46:E46),2),0)+IF(Throwouts&gt;2,LARGE((D46:E46),2),0)+IF(Throwouts&gt;3,LARGE((D46:E46),3),0)</f>
        <v>0</v>
      </c>
      <c r="Y46" s="47">
        <f aca="true" t="shared" si="7" ref="Y46:Y70">IF(W46="",0,W46-X46)</f>
        <v>163.02023</v>
      </c>
      <c r="Z46" s="48">
        <f aca="true" t="shared" si="8" ref="Z46:Z70">Y46</f>
        <v>163.02023</v>
      </c>
      <c r="AA46" s="49">
        <f aca="true" t="shared" si="9" ref="AA46:AA70">IF(RANK(Z46,Z$46:Z$70,1)=1,"",RANK(Z46,Z$46:Z$70,1)-25+ScoredBoats)</f>
        <v>5</v>
      </c>
      <c r="AB46" s="50" t="str">
        <f aca="true" t="shared" si="10" ref="AB46:AB63">IF($B16=0,"",$B16)</f>
        <v>Shamrock IV</v>
      </c>
      <c r="AC46" s="85"/>
      <c r="AD46" s="37">
        <f aca="true" t="shared" si="11" ref="AD46:AD70">IF(AE77="",0,MATCH(AE77,AA$46:AA$70,0))</f>
        <v>10</v>
      </c>
      <c r="AE46" s="23"/>
      <c r="AG46" s="24"/>
      <c r="AH46" s="24"/>
      <c r="AI46" s="24"/>
      <c r="AJ46" s="25"/>
      <c r="AK46" s="23"/>
      <c r="AL46" s="24"/>
      <c r="AM46" s="24"/>
      <c r="AN46" s="24"/>
      <c r="AO46" s="24"/>
      <c r="AP46" s="24"/>
      <c r="AQ46" s="35"/>
      <c r="AR46" s="40">
        <f aca="true" t="shared" si="12" ref="AR46:AR70">IF(W46&gt;0,((((((((((((((((COUNTIF(D46:E46,1))*10+COUNTIF(D46:E46,2))*10+COUNTIF(D46:E46,3))*10+COUNTIF(D46:E46,4))*10+COUNTIF(D46:E46,5))*10+COUNTIF(D46:E46,6))*10+COUNTIF(D46:E46,7))*10+COUNTIF(D46:E46,8))*10+COUNTIF(D46:E46,9))*10+COUNTIF(D46:E46,10))*10+COUNTIF(D46:E46,11))*10+COUNTIF(D46:E46,12))*10+COUNTIF(D46:E46,13))*10+COUNTIF(D46:E46,14))*10+COUNTIF(D46:E46,15))*10+COUNTIF(D46:E46,16))*10+COUNTIF(D46:E46,17),0)</f>
        <v>0</v>
      </c>
      <c r="AS46" s="37">
        <f aca="true" t="shared" si="13" ref="AS46:AS70">IF($Y46=0,0,(RANK($AR46,$AR$46:$AR$70,0)))</f>
        <v>1</v>
      </c>
      <c r="AT46" s="45">
        <f aca="true" t="shared" si="14" ref="AT46:AT70">IF(INDEX($D46:$E46,LastRaceIndex)="bye",$Y46/(Races_Sailed-Throwouts),INDEX($D46:$E46,LastRaceIndex))</f>
        <v>78.00809</v>
      </c>
      <c r="AU46" s="45">
        <f aca="true" t="shared" si="15" ref="AU46:AU70">IF(INDEX($D46:$E46,NextLastIndex)="bye",$Y46/(Races_Sailed-Throwouts),INDEX($D46:$E46,NextLastIndex))</f>
        <v>85.01214</v>
      </c>
      <c r="AV46" s="46">
        <f aca="true" t="shared" si="16" ref="AV46:AV70">AT46*100+AU46</f>
        <v>7885.821139999999</v>
      </c>
      <c r="AW46" s="37">
        <f>IF($Y46="",0,(RANK($AV46,$AV$46:$AV$70,1))-25+C$8)</f>
        <v>8</v>
      </c>
    </row>
    <row r="47" spans="1:49" ht="12.75">
      <c r="A47" s="49">
        <f t="shared" si="1"/>
        <v>52</v>
      </c>
      <c r="B47" s="50" t="str">
        <f t="shared" si="2"/>
        <v>Pinocchio</v>
      </c>
      <c r="C47" s="50" t="str">
        <f t="shared" si="3"/>
        <v>Knowles</v>
      </c>
      <c r="D47" s="47">
        <f t="shared" si="4"/>
        <v>57.00111</v>
      </c>
      <c r="E47" s="47">
        <f t="shared" si="4"/>
        <v>109.01304</v>
      </c>
      <c r="F47" s="47"/>
      <c r="G47" s="47"/>
      <c r="H47" s="47"/>
      <c r="I47" s="47"/>
      <c r="J47" s="47"/>
      <c r="K47" s="47"/>
      <c r="L47" s="47"/>
      <c r="M47" s="47"/>
      <c r="N47" s="47"/>
      <c r="O47" s="47"/>
      <c r="P47" s="47"/>
      <c r="Q47" s="47"/>
      <c r="R47" s="47"/>
      <c r="S47" s="47"/>
      <c r="T47" s="47"/>
      <c r="U47" s="47"/>
      <c r="V47" s="47">
        <v>0</v>
      </c>
      <c r="W47" s="47">
        <f t="shared" si="5"/>
        <v>166.01415</v>
      </c>
      <c r="X47" s="47">
        <f t="shared" si="6"/>
        <v>0</v>
      </c>
      <c r="Y47" s="47">
        <f t="shared" si="7"/>
        <v>166.01415</v>
      </c>
      <c r="Z47" s="48">
        <f t="shared" si="8"/>
        <v>166.01415</v>
      </c>
      <c r="AA47" s="49">
        <f t="shared" si="9"/>
        <v>7</v>
      </c>
      <c r="AB47" s="50" t="str">
        <f t="shared" si="10"/>
        <v>Pinocchio</v>
      </c>
      <c r="AC47" s="85"/>
      <c r="AD47" s="37">
        <f t="shared" si="11"/>
        <v>7</v>
      </c>
      <c r="AE47" s="23"/>
      <c r="AF47" s="24"/>
      <c r="AG47" s="24"/>
      <c r="AH47" s="24"/>
      <c r="AI47" s="24"/>
      <c r="AJ47" s="25"/>
      <c r="AK47" s="23"/>
      <c r="AL47" s="24"/>
      <c r="AM47" s="24"/>
      <c r="AN47" s="24"/>
      <c r="AO47" s="24"/>
      <c r="AP47" s="24"/>
      <c r="AQ47" s="35"/>
      <c r="AR47" s="40">
        <f t="shared" si="12"/>
        <v>0</v>
      </c>
      <c r="AS47" s="37">
        <f t="shared" si="13"/>
        <v>1</v>
      </c>
      <c r="AT47" s="45">
        <f t="shared" si="14"/>
        <v>109.01304</v>
      </c>
      <c r="AU47" s="45">
        <f t="shared" si="15"/>
        <v>57.00111</v>
      </c>
      <c r="AV47" s="46">
        <f t="shared" si="16"/>
        <v>10958.30511</v>
      </c>
      <c r="AW47" s="37">
        <f aca="true" t="shared" si="17" ref="AW47:AW70">IF($Y47=0,0,(RANK($AV47,$AV$46:$AV$70,1))-25+C$8)</f>
        <v>12</v>
      </c>
    </row>
    <row r="48" spans="1:49" ht="12.75">
      <c r="A48" s="49">
        <f t="shared" si="1"/>
        <v>82</v>
      </c>
      <c r="B48" s="50" t="str">
        <f t="shared" si="2"/>
        <v>Blues Power</v>
      </c>
      <c r="C48" s="50" t="str">
        <f t="shared" si="3"/>
        <v>Lemaire</v>
      </c>
      <c r="D48" s="47">
        <f t="shared" si="4"/>
        <v>57.00707</v>
      </c>
      <c r="E48" s="47">
        <f t="shared" si="4"/>
        <v>143.01514999999998</v>
      </c>
      <c r="F48" s="47"/>
      <c r="G48" s="47"/>
      <c r="H48" s="47"/>
      <c r="I48" s="47"/>
      <c r="J48" s="47"/>
      <c r="K48" s="47"/>
      <c r="L48" s="47"/>
      <c r="M48" s="47"/>
      <c r="N48" s="47"/>
      <c r="O48" s="47"/>
      <c r="P48" s="47"/>
      <c r="Q48" s="47"/>
      <c r="R48" s="47"/>
      <c r="S48" s="47"/>
      <c r="T48" s="47"/>
      <c r="U48" s="47"/>
      <c r="V48" s="47">
        <v>0</v>
      </c>
      <c r="W48" s="47">
        <f t="shared" si="5"/>
        <v>200.02221999999998</v>
      </c>
      <c r="X48" s="47">
        <f t="shared" si="6"/>
        <v>0</v>
      </c>
      <c r="Y48" s="47">
        <f t="shared" si="7"/>
        <v>200.02221999999998</v>
      </c>
      <c r="Z48" s="48">
        <f t="shared" si="8"/>
        <v>200.02221999999998</v>
      </c>
      <c r="AA48" s="49">
        <f t="shared" si="9"/>
        <v>13</v>
      </c>
      <c r="AB48" s="50" t="str">
        <f t="shared" si="10"/>
        <v>Blues Power</v>
      </c>
      <c r="AC48" s="85"/>
      <c r="AD48" s="37">
        <f t="shared" si="11"/>
        <v>1</v>
      </c>
      <c r="AE48" s="23"/>
      <c r="AF48" s="24"/>
      <c r="AG48" s="24"/>
      <c r="AH48" s="24"/>
      <c r="AI48" s="24"/>
      <c r="AJ48" s="25"/>
      <c r="AK48" s="23"/>
      <c r="AL48" s="24"/>
      <c r="AM48" s="24"/>
      <c r="AN48" s="24"/>
      <c r="AO48" s="24"/>
      <c r="AP48" s="24"/>
      <c r="AQ48" s="35"/>
      <c r="AR48" s="40">
        <f t="shared" si="12"/>
        <v>0</v>
      </c>
      <c r="AS48" s="37">
        <f t="shared" si="13"/>
        <v>1</v>
      </c>
      <c r="AT48" s="45">
        <f t="shared" si="14"/>
        <v>143.01514999999998</v>
      </c>
      <c r="AU48" s="45">
        <f t="shared" si="15"/>
        <v>57.00707</v>
      </c>
      <c r="AV48" s="46">
        <f t="shared" si="16"/>
        <v>14358.522069999997</v>
      </c>
      <c r="AW48" s="37">
        <f t="shared" si="17"/>
        <v>15</v>
      </c>
    </row>
    <row r="49" spans="1:49" ht="12.75">
      <c r="A49" s="49">
        <f t="shared" si="1"/>
        <v>97</v>
      </c>
      <c r="B49" s="50" t="str">
        <f t="shared" si="2"/>
        <v>Schatz</v>
      </c>
      <c r="C49" s="50" t="str">
        <f t="shared" si="3"/>
        <v>Herte</v>
      </c>
      <c r="D49" s="47">
        <f t="shared" si="4"/>
        <v>143.01514999999998</v>
      </c>
      <c r="E49" s="47">
        <f t="shared" si="4"/>
        <v>57.00707</v>
      </c>
      <c r="F49" s="47"/>
      <c r="G49" s="47"/>
      <c r="H49" s="47"/>
      <c r="I49" s="47"/>
      <c r="J49" s="47"/>
      <c r="K49" s="47"/>
      <c r="L49" s="47"/>
      <c r="M49" s="47"/>
      <c r="N49" s="47"/>
      <c r="O49" s="47"/>
      <c r="P49" s="47"/>
      <c r="Q49" s="47"/>
      <c r="R49" s="47"/>
      <c r="S49" s="47"/>
      <c r="T49" s="47"/>
      <c r="U49" s="47"/>
      <c r="V49" s="47">
        <v>0</v>
      </c>
      <c r="W49" s="47">
        <f t="shared" si="5"/>
        <v>200.02221999999998</v>
      </c>
      <c r="X49" s="47">
        <f t="shared" si="6"/>
        <v>0</v>
      </c>
      <c r="Y49" s="47">
        <f t="shared" si="7"/>
        <v>200.02221999999998</v>
      </c>
      <c r="Z49" s="48">
        <f t="shared" si="8"/>
        <v>200.02221999999998</v>
      </c>
      <c r="AA49" s="49">
        <f t="shared" si="9"/>
        <v>13</v>
      </c>
      <c r="AB49" s="50" t="str">
        <f t="shared" si="10"/>
        <v>Schatz</v>
      </c>
      <c r="AC49" s="85"/>
      <c r="AD49" s="37">
        <f t="shared" si="11"/>
        <v>2</v>
      </c>
      <c r="AE49" s="23"/>
      <c r="AF49" s="24"/>
      <c r="AG49" s="24"/>
      <c r="AH49" s="24"/>
      <c r="AI49" s="24"/>
      <c r="AJ49" s="25"/>
      <c r="AK49" s="23"/>
      <c r="AL49" s="24"/>
      <c r="AM49" s="24"/>
      <c r="AN49" s="24"/>
      <c r="AO49" s="24"/>
      <c r="AP49" s="24"/>
      <c r="AQ49" s="35"/>
      <c r="AR49" s="40">
        <f t="shared" si="12"/>
        <v>0</v>
      </c>
      <c r="AS49" s="37">
        <f t="shared" si="13"/>
        <v>1</v>
      </c>
      <c r="AT49" s="45">
        <f t="shared" si="14"/>
        <v>57.00707</v>
      </c>
      <c r="AU49" s="45">
        <f t="shared" si="15"/>
        <v>143.01514999999998</v>
      </c>
      <c r="AV49" s="46">
        <f t="shared" si="16"/>
        <v>5843.7221500000005</v>
      </c>
      <c r="AW49" s="37">
        <f t="shared" si="17"/>
        <v>6</v>
      </c>
    </row>
    <row r="50" spans="1:49" ht="12.75">
      <c r="A50" s="49">
        <f t="shared" si="1"/>
        <v>154</v>
      </c>
      <c r="B50" s="50" t="str">
        <f t="shared" si="2"/>
        <v>Panic-A-Track</v>
      </c>
      <c r="C50" s="50" t="str">
        <f t="shared" si="3"/>
        <v>Gilchrist</v>
      </c>
      <c r="D50" s="47">
        <f t="shared" si="4"/>
        <v>148.51608</v>
      </c>
      <c r="E50" s="47">
        <f t="shared" si="4"/>
        <v>999</v>
      </c>
      <c r="F50" s="47"/>
      <c r="G50" s="47"/>
      <c r="H50" s="47"/>
      <c r="I50" s="47"/>
      <c r="J50" s="47"/>
      <c r="K50" s="47"/>
      <c r="L50" s="47"/>
      <c r="M50" s="47"/>
      <c r="N50" s="47"/>
      <c r="O50" s="47"/>
      <c r="P50" s="47"/>
      <c r="Q50" s="47"/>
      <c r="R50" s="47"/>
      <c r="S50" s="47"/>
      <c r="T50" s="47"/>
      <c r="U50" s="47"/>
      <c r="V50" s="47">
        <v>0</v>
      </c>
      <c r="W50" s="47">
        <f t="shared" si="5"/>
        <v>1147.5160799999999</v>
      </c>
      <c r="X50" s="47">
        <f t="shared" si="6"/>
        <v>0</v>
      </c>
      <c r="Y50" s="47">
        <f t="shared" si="7"/>
        <v>1147.5160799999999</v>
      </c>
      <c r="Z50" s="48">
        <f t="shared" si="8"/>
        <v>1147.5160799999999</v>
      </c>
      <c r="AA50" s="49">
        <f t="shared" si="9"/>
        <v>17</v>
      </c>
      <c r="AB50" s="50" t="str">
        <f t="shared" si="10"/>
        <v>Panic-A-Track</v>
      </c>
      <c r="AC50" s="85"/>
      <c r="AD50" s="37">
        <f t="shared" si="11"/>
        <v>6</v>
      </c>
      <c r="AE50" s="23"/>
      <c r="AF50" s="24"/>
      <c r="AG50" s="24"/>
      <c r="AH50" s="24"/>
      <c r="AI50" s="24"/>
      <c r="AJ50" s="25"/>
      <c r="AK50" s="23"/>
      <c r="AL50" s="24"/>
      <c r="AM50" s="24"/>
      <c r="AN50" s="24"/>
      <c r="AO50" s="24"/>
      <c r="AP50" s="24"/>
      <c r="AQ50" s="35"/>
      <c r="AR50" s="40">
        <f t="shared" si="12"/>
        <v>0</v>
      </c>
      <c r="AS50" s="37">
        <f t="shared" si="13"/>
        <v>1</v>
      </c>
      <c r="AT50" s="45">
        <f t="shared" si="14"/>
        <v>999</v>
      </c>
      <c r="AU50" s="45">
        <f t="shared" si="15"/>
        <v>148.51608</v>
      </c>
      <c r="AV50" s="46">
        <f t="shared" si="16"/>
        <v>100048.51608</v>
      </c>
      <c r="AW50" s="37">
        <f t="shared" si="17"/>
        <v>17</v>
      </c>
    </row>
    <row r="51" spans="1:49" ht="12.75">
      <c r="A51" s="49">
        <f t="shared" si="1"/>
        <v>155</v>
      </c>
      <c r="B51" s="50" t="str">
        <f t="shared" si="2"/>
        <v>FKA</v>
      </c>
      <c r="C51" s="50" t="str">
        <f t="shared" si="3"/>
        <v>Beckwith</v>
      </c>
      <c r="D51" s="47">
        <f t="shared" si="4"/>
        <v>51.005010000000006</v>
      </c>
      <c r="E51" s="47">
        <f t="shared" si="4"/>
        <v>119.01115999999999</v>
      </c>
      <c r="F51" s="47"/>
      <c r="G51" s="47"/>
      <c r="H51" s="47"/>
      <c r="I51" s="47"/>
      <c r="J51" s="47"/>
      <c r="K51" s="47"/>
      <c r="L51" s="47"/>
      <c r="M51" s="47"/>
      <c r="N51" s="47"/>
      <c r="O51" s="47"/>
      <c r="P51" s="47"/>
      <c r="Q51" s="47"/>
      <c r="R51" s="47"/>
      <c r="S51" s="47"/>
      <c r="T51" s="47"/>
      <c r="U51" s="47"/>
      <c r="V51" s="47">
        <v>0</v>
      </c>
      <c r="W51" s="47">
        <f t="shared" si="5"/>
        <v>170.01617</v>
      </c>
      <c r="X51" s="47">
        <f t="shared" si="6"/>
        <v>0</v>
      </c>
      <c r="Y51" s="47">
        <f t="shared" si="7"/>
        <v>170.01617</v>
      </c>
      <c r="Z51" s="48">
        <f t="shared" si="8"/>
        <v>170.01617</v>
      </c>
      <c r="AA51" s="49">
        <f t="shared" si="9"/>
        <v>9</v>
      </c>
      <c r="AB51" s="50" t="str">
        <f t="shared" si="10"/>
        <v>FKA</v>
      </c>
      <c r="AC51" s="85"/>
      <c r="AD51" s="37">
        <f t="shared" si="11"/>
        <v>9</v>
      </c>
      <c r="AE51" s="23"/>
      <c r="AF51" s="24"/>
      <c r="AG51" s="24"/>
      <c r="AH51" s="24"/>
      <c r="AI51" s="24"/>
      <c r="AJ51" s="25"/>
      <c r="AK51" s="23"/>
      <c r="AL51" s="24"/>
      <c r="AM51" s="24"/>
      <c r="AN51" s="24"/>
      <c r="AO51" s="24"/>
      <c r="AP51" s="24"/>
      <c r="AQ51" s="35"/>
      <c r="AR51" s="40">
        <f t="shared" si="12"/>
        <v>0</v>
      </c>
      <c r="AS51" s="37">
        <f t="shared" si="13"/>
        <v>1</v>
      </c>
      <c r="AT51" s="45">
        <f t="shared" si="14"/>
        <v>119.01115999999999</v>
      </c>
      <c r="AU51" s="45">
        <f t="shared" si="15"/>
        <v>51.005010000000006</v>
      </c>
      <c r="AV51" s="46">
        <f t="shared" si="16"/>
        <v>11952.121009999999</v>
      </c>
      <c r="AW51" s="37">
        <f t="shared" si="17"/>
        <v>13</v>
      </c>
    </row>
    <row r="52" spans="1:49" ht="12.75">
      <c r="A52" s="49">
        <f t="shared" si="1"/>
        <v>158</v>
      </c>
      <c r="B52" s="50" t="str">
        <f t="shared" si="2"/>
        <v>Excitable Boy</v>
      </c>
      <c r="C52" s="50" t="str">
        <f t="shared" si="3"/>
        <v>Delgado/Philpot</v>
      </c>
      <c r="D52" s="47">
        <f t="shared" si="4"/>
        <v>59.89505888888888</v>
      </c>
      <c r="E52" s="47">
        <f t="shared" si="4"/>
        <v>92.0091</v>
      </c>
      <c r="F52" s="47"/>
      <c r="G52" s="47"/>
      <c r="H52" s="47"/>
      <c r="I52" s="47"/>
      <c r="J52" s="47"/>
      <c r="K52" s="47"/>
      <c r="L52" s="47"/>
      <c r="M52" s="47"/>
      <c r="N52" s="47"/>
      <c r="O52" s="47"/>
      <c r="P52" s="47"/>
      <c r="Q52" s="47"/>
      <c r="R52" s="47"/>
      <c r="S52" s="47"/>
      <c r="T52" s="47"/>
      <c r="U52" s="47"/>
      <c r="V52" s="47">
        <v>0</v>
      </c>
      <c r="W52" s="47">
        <f t="shared" si="5"/>
        <v>151.9041588888889</v>
      </c>
      <c r="X52" s="47">
        <f t="shared" si="6"/>
        <v>0</v>
      </c>
      <c r="Y52" s="47">
        <f t="shared" si="7"/>
        <v>151.9041588888889</v>
      </c>
      <c r="Z52" s="48">
        <f t="shared" si="8"/>
        <v>151.9041588888889</v>
      </c>
      <c r="AA52" s="49">
        <f t="shared" si="9"/>
        <v>3</v>
      </c>
      <c r="AB52" s="50" t="str">
        <f t="shared" si="10"/>
        <v>Excitable Boy</v>
      </c>
      <c r="AC52" s="85"/>
      <c r="AD52" s="37">
        <f t="shared" si="11"/>
        <v>3</v>
      </c>
      <c r="AE52" s="23"/>
      <c r="AF52" s="24"/>
      <c r="AG52" s="24"/>
      <c r="AH52" s="24"/>
      <c r="AI52" s="24"/>
      <c r="AJ52" s="25"/>
      <c r="AK52" s="23"/>
      <c r="AL52" s="24"/>
      <c r="AM52" s="24"/>
      <c r="AN52" s="24"/>
      <c r="AO52" s="24"/>
      <c r="AP52" s="24"/>
      <c r="AQ52" s="35"/>
      <c r="AR52" s="40">
        <f t="shared" si="12"/>
        <v>0</v>
      </c>
      <c r="AS52" s="37">
        <f t="shared" si="13"/>
        <v>1</v>
      </c>
      <c r="AT52" s="45">
        <f t="shared" si="14"/>
        <v>92.0091</v>
      </c>
      <c r="AU52" s="45">
        <f t="shared" si="15"/>
        <v>59.89505888888888</v>
      </c>
      <c r="AV52" s="46">
        <f t="shared" si="16"/>
        <v>9260.80505888889</v>
      </c>
      <c r="AW52" s="37">
        <f t="shared" si="17"/>
        <v>11</v>
      </c>
    </row>
    <row r="53" spans="1:49" ht="12.75">
      <c r="A53" s="49">
        <f t="shared" si="1"/>
        <v>175</v>
      </c>
      <c r="B53" s="50" t="str">
        <f t="shared" si="2"/>
        <v>Over the Edge</v>
      </c>
      <c r="C53" s="50" t="str">
        <f t="shared" si="3"/>
        <v>Scott</v>
      </c>
      <c r="D53" s="47">
        <f t="shared" si="4"/>
        <v>150.01712</v>
      </c>
      <c r="E53" s="47">
        <f t="shared" si="4"/>
        <v>51.703030000000005</v>
      </c>
      <c r="F53" s="47"/>
      <c r="G53" s="47"/>
      <c r="H53" s="47"/>
      <c r="I53" s="47"/>
      <c r="J53" s="47"/>
      <c r="K53" s="47"/>
      <c r="L53" s="47"/>
      <c r="M53" s="47"/>
      <c r="N53" s="47"/>
      <c r="O53" s="47"/>
      <c r="P53" s="47"/>
      <c r="Q53" s="47"/>
      <c r="R53" s="47"/>
      <c r="S53" s="47"/>
      <c r="T53" s="47"/>
      <c r="U53" s="47"/>
      <c r="V53" s="47">
        <v>0</v>
      </c>
      <c r="W53" s="47">
        <f t="shared" si="5"/>
        <v>201.72015000000002</v>
      </c>
      <c r="X53" s="47">
        <f t="shared" si="6"/>
        <v>0</v>
      </c>
      <c r="Y53" s="47">
        <f t="shared" si="7"/>
        <v>201.72015000000002</v>
      </c>
      <c r="Z53" s="48">
        <f t="shared" si="8"/>
        <v>201.72015000000002</v>
      </c>
      <c r="AA53" s="49">
        <f t="shared" si="9"/>
        <v>15</v>
      </c>
      <c r="AB53" s="50" t="str">
        <f t="shared" si="10"/>
        <v>Over the Edge</v>
      </c>
      <c r="AC53" s="85"/>
      <c r="AD53" s="37">
        <f t="shared" si="11"/>
        <v>8</v>
      </c>
      <c r="AE53" s="23"/>
      <c r="AF53" s="24"/>
      <c r="AG53" s="24"/>
      <c r="AH53" s="24"/>
      <c r="AI53" s="24"/>
      <c r="AJ53" s="25"/>
      <c r="AK53" s="23"/>
      <c r="AL53" s="24"/>
      <c r="AM53" s="24"/>
      <c r="AN53" s="24"/>
      <c r="AO53" s="24"/>
      <c r="AP53" s="24"/>
      <c r="AQ53" s="35"/>
      <c r="AR53" s="40">
        <f t="shared" si="12"/>
        <v>0</v>
      </c>
      <c r="AS53" s="37">
        <f t="shared" si="13"/>
        <v>1</v>
      </c>
      <c r="AT53" s="45">
        <f t="shared" si="14"/>
        <v>51.703030000000005</v>
      </c>
      <c r="AU53" s="45">
        <f t="shared" si="15"/>
        <v>150.01712</v>
      </c>
      <c r="AV53" s="46">
        <f t="shared" si="16"/>
        <v>5320.320120000001</v>
      </c>
      <c r="AW53" s="37">
        <f t="shared" si="17"/>
        <v>3</v>
      </c>
    </row>
    <row r="54" spans="1:49" ht="12.75">
      <c r="A54" s="49">
        <f t="shared" si="1"/>
        <v>220</v>
      </c>
      <c r="B54" s="50">
        <f t="shared" si="2"/>
        <v>220</v>
      </c>
      <c r="C54" s="50" t="str">
        <f t="shared" si="3"/>
        <v>Blais</v>
      </c>
      <c r="D54" s="47">
        <f t="shared" si="4"/>
        <v>49.00402</v>
      </c>
      <c r="E54" s="47">
        <f t="shared" si="4"/>
        <v>129.26413000000002</v>
      </c>
      <c r="F54" s="47"/>
      <c r="G54" s="47"/>
      <c r="H54" s="47"/>
      <c r="I54" s="47"/>
      <c r="J54" s="47"/>
      <c r="K54" s="47"/>
      <c r="L54" s="47"/>
      <c r="M54" s="47"/>
      <c r="N54" s="47"/>
      <c r="O54" s="47"/>
      <c r="P54" s="47"/>
      <c r="Q54" s="47"/>
      <c r="R54" s="47"/>
      <c r="S54" s="47"/>
      <c r="T54" s="47"/>
      <c r="U54" s="47"/>
      <c r="V54" s="47">
        <v>0</v>
      </c>
      <c r="W54" s="47">
        <f t="shared" si="5"/>
        <v>178.26815000000002</v>
      </c>
      <c r="X54" s="47">
        <f t="shared" si="6"/>
        <v>0</v>
      </c>
      <c r="Y54" s="47">
        <f t="shared" si="7"/>
        <v>178.26815000000002</v>
      </c>
      <c r="Z54" s="48">
        <f t="shared" si="8"/>
        <v>178.26815000000002</v>
      </c>
      <c r="AA54" s="49">
        <f t="shared" si="9"/>
        <v>11</v>
      </c>
      <c r="AB54" s="50">
        <f t="shared" si="10"/>
        <v>220</v>
      </c>
      <c r="AC54" s="85"/>
      <c r="AD54" s="37">
        <f t="shared" si="11"/>
        <v>5</v>
      </c>
      <c r="AE54" s="23"/>
      <c r="AF54" s="24"/>
      <c r="AG54" s="24"/>
      <c r="AH54" s="24"/>
      <c r="AI54" s="24"/>
      <c r="AJ54" s="25"/>
      <c r="AK54" s="23"/>
      <c r="AL54" s="24"/>
      <c r="AM54" s="24"/>
      <c r="AN54" s="24"/>
      <c r="AO54" s="24"/>
      <c r="AP54" s="24"/>
      <c r="AQ54" s="35"/>
      <c r="AR54" s="40">
        <f t="shared" si="12"/>
        <v>0</v>
      </c>
      <c r="AS54" s="37">
        <f t="shared" si="13"/>
        <v>1</v>
      </c>
      <c r="AT54" s="45">
        <f t="shared" si="14"/>
        <v>129.26413000000002</v>
      </c>
      <c r="AU54" s="45">
        <f t="shared" si="15"/>
        <v>49.00402</v>
      </c>
      <c r="AV54" s="46">
        <f t="shared" si="16"/>
        <v>12975.417020000003</v>
      </c>
      <c r="AW54" s="37">
        <f t="shared" si="17"/>
        <v>14</v>
      </c>
    </row>
    <row r="55" spans="1:49" ht="12.75">
      <c r="A55" s="49">
        <f t="shared" si="1"/>
        <v>249</v>
      </c>
      <c r="B55" s="50" t="str">
        <f t="shared" si="2"/>
        <v>Dolce</v>
      </c>
      <c r="C55" s="50" t="str">
        <f t="shared" si="3"/>
        <v>Sonn</v>
      </c>
      <c r="D55" s="47">
        <f t="shared" si="4"/>
        <v>92.01006000000001</v>
      </c>
      <c r="E55" s="47">
        <f t="shared" si="4"/>
        <v>56.002050000000004</v>
      </c>
      <c r="F55" s="47"/>
      <c r="G55" s="47"/>
      <c r="H55" s="47"/>
      <c r="I55" s="47"/>
      <c r="J55" s="47"/>
      <c r="K55" s="47"/>
      <c r="L55" s="47"/>
      <c r="M55" s="47"/>
      <c r="N55" s="47"/>
      <c r="O55" s="47"/>
      <c r="P55" s="47"/>
      <c r="Q55" s="47"/>
      <c r="R55" s="47"/>
      <c r="S55" s="47"/>
      <c r="T55" s="47"/>
      <c r="U55" s="47"/>
      <c r="V55" s="47">
        <v>0</v>
      </c>
      <c r="W55" s="47">
        <f t="shared" si="5"/>
        <v>148.01211</v>
      </c>
      <c r="X55" s="47">
        <f t="shared" si="6"/>
        <v>0</v>
      </c>
      <c r="Y55" s="47">
        <f t="shared" si="7"/>
        <v>148.01211</v>
      </c>
      <c r="Z55" s="48">
        <f t="shared" si="8"/>
        <v>148.01211</v>
      </c>
      <c r="AA55" s="49">
        <f t="shared" si="9"/>
        <v>1</v>
      </c>
      <c r="AB55" s="50" t="str">
        <f t="shared" si="10"/>
        <v>Dolce</v>
      </c>
      <c r="AC55" s="85"/>
      <c r="AD55" s="37">
        <f t="shared" si="11"/>
        <v>0</v>
      </c>
      <c r="AE55" s="23"/>
      <c r="AF55" s="24"/>
      <c r="AG55" s="24"/>
      <c r="AH55" s="24"/>
      <c r="AI55" s="24"/>
      <c r="AJ55" s="25"/>
      <c r="AK55" s="23"/>
      <c r="AL55" s="24"/>
      <c r="AM55" s="24"/>
      <c r="AN55" s="24"/>
      <c r="AO55" s="24"/>
      <c r="AP55" s="24"/>
      <c r="AQ55" s="35"/>
      <c r="AR55" s="40">
        <f t="shared" si="12"/>
        <v>0</v>
      </c>
      <c r="AS55" s="37">
        <f t="shared" si="13"/>
        <v>1</v>
      </c>
      <c r="AT55" s="45">
        <f t="shared" si="14"/>
        <v>56.002050000000004</v>
      </c>
      <c r="AU55" s="45">
        <f t="shared" si="15"/>
        <v>92.01006000000001</v>
      </c>
      <c r="AV55" s="46">
        <f t="shared" si="16"/>
        <v>5692.21506</v>
      </c>
      <c r="AW55" s="37">
        <f t="shared" si="17"/>
        <v>4</v>
      </c>
    </row>
    <row r="56" spans="1:49" ht="12.75">
      <c r="A56" s="49">
        <f t="shared" si="1"/>
        <v>265</v>
      </c>
      <c r="B56" s="50" t="str">
        <f t="shared" si="2"/>
        <v>Gostosa</v>
      </c>
      <c r="C56" s="50" t="str">
        <f t="shared" si="3"/>
        <v>Hayes/Kirchhoff</v>
      </c>
      <c r="D56" s="47">
        <f t="shared" si="4"/>
        <v>51.703030000000005</v>
      </c>
      <c r="E56" s="47">
        <f t="shared" si="4"/>
        <v>150.01712</v>
      </c>
      <c r="F56" s="47"/>
      <c r="G56" s="47"/>
      <c r="H56" s="47"/>
      <c r="I56" s="47"/>
      <c r="J56" s="47"/>
      <c r="K56" s="47"/>
      <c r="L56" s="47"/>
      <c r="M56" s="47"/>
      <c r="N56" s="47"/>
      <c r="O56" s="47"/>
      <c r="P56" s="47"/>
      <c r="Q56" s="47"/>
      <c r="R56" s="47"/>
      <c r="S56" s="47"/>
      <c r="T56" s="47"/>
      <c r="U56" s="47"/>
      <c r="V56" s="47">
        <v>0</v>
      </c>
      <c r="W56" s="47">
        <f t="shared" si="5"/>
        <v>201.72015000000002</v>
      </c>
      <c r="X56" s="47">
        <f t="shared" si="6"/>
        <v>0</v>
      </c>
      <c r="Y56" s="47">
        <f t="shared" si="7"/>
        <v>201.72015000000002</v>
      </c>
      <c r="Z56" s="48">
        <f t="shared" si="8"/>
        <v>201.72015000000002</v>
      </c>
      <c r="AA56" s="49">
        <f t="shared" si="9"/>
        <v>15</v>
      </c>
      <c r="AB56" s="50" t="str">
        <f t="shared" si="10"/>
        <v>Gostosa</v>
      </c>
      <c r="AC56" s="85"/>
      <c r="AD56" s="37">
        <f t="shared" si="11"/>
        <v>0</v>
      </c>
      <c r="AE56" s="23"/>
      <c r="AF56" s="24"/>
      <c r="AG56" s="24"/>
      <c r="AH56" s="24"/>
      <c r="AI56" s="24"/>
      <c r="AJ56" s="25"/>
      <c r="AK56" s="23"/>
      <c r="AL56" s="24"/>
      <c r="AM56" s="24"/>
      <c r="AN56" s="24"/>
      <c r="AO56" s="24"/>
      <c r="AP56" s="24"/>
      <c r="AQ56" s="35"/>
      <c r="AR56" s="40">
        <f t="shared" si="12"/>
        <v>0</v>
      </c>
      <c r="AS56" s="37">
        <f t="shared" si="13"/>
        <v>1</v>
      </c>
      <c r="AT56" s="45">
        <f t="shared" si="14"/>
        <v>150.01712</v>
      </c>
      <c r="AU56" s="45">
        <f t="shared" si="15"/>
        <v>51.703030000000005</v>
      </c>
      <c r="AV56" s="46">
        <f t="shared" si="16"/>
        <v>15053.415030000002</v>
      </c>
      <c r="AW56" s="37">
        <f t="shared" si="17"/>
        <v>16</v>
      </c>
    </row>
    <row r="57" spans="1:49" ht="12.75">
      <c r="A57" s="49">
        <f t="shared" si="1"/>
        <v>281</v>
      </c>
      <c r="B57" s="50" t="str">
        <f t="shared" si="2"/>
        <v>Eightball</v>
      </c>
      <c r="C57" s="50" t="str">
        <f t="shared" si="3"/>
        <v>Bunting</v>
      </c>
      <c r="D57" s="47">
        <f t="shared" si="4"/>
        <v>92.0091</v>
      </c>
      <c r="E57" s="47">
        <f t="shared" si="4"/>
        <v>59.89505888888888</v>
      </c>
      <c r="F57" s="47"/>
      <c r="G57" s="47"/>
      <c r="H57" s="47"/>
      <c r="I57" s="47"/>
      <c r="J57" s="47"/>
      <c r="K57" s="47"/>
      <c r="L57" s="47"/>
      <c r="M57" s="47"/>
      <c r="N57" s="47"/>
      <c r="O57" s="47"/>
      <c r="P57" s="47"/>
      <c r="Q57" s="47"/>
      <c r="R57" s="47"/>
      <c r="S57" s="47"/>
      <c r="T57" s="47"/>
      <c r="U57" s="47"/>
      <c r="V57" s="47">
        <v>0</v>
      </c>
      <c r="W57" s="47">
        <f t="shared" si="5"/>
        <v>151.9041588888889</v>
      </c>
      <c r="X57" s="47">
        <f t="shared" si="6"/>
        <v>0</v>
      </c>
      <c r="Y57" s="47">
        <f t="shared" si="7"/>
        <v>151.9041588888889</v>
      </c>
      <c r="Z57" s="48">
        <f t="shared" si="8"/>
        <v>151.9041588888889</v>
      </c>
      <c r="AA57" s="49">
        <f t="shared" si="9"/>
        <v>3</v>
      </c>
      <c r="AB57" s="50" t="str">
        <f t="shared" si="10"/>
        <v>Eightball</v>
      </c>
      <c r="AC57" s="85"/>
      <c r="AD57" s="37">
        <f t="shared" si="11"/>
        <v>0</v>
      </c>
      <c r="AE57" s="23"/>
      <c r="AF57" s="24"/>
      <c r="AG57" s="24"/>
      <c r="AH57" s="24"/>
      <c r="AI57" s="24"/>
      <c r="AJ57" s="25"/>
      <c r="AK57" s="23"/>
      <c r="AL57" s="24"/>
      <c r="AM57" s="24"/>
      <c r="AN57" s="24"/>
      <c r="AO57" s="24"/>
      <c r="AP57" s="24"/>
      <c r="AQ57" s="35"/>
      <c r="AR57" s="40">
        <f t="shared" si="12"/>
        <v>0</v>
      </c>
      <c r="AS57" s="37">
        <f t="shared" si="13"/>
        <v>1</v>
      </c>
      <c r="AT57" s="45">
        <f t="shared" si="14"/>
        <v>59.89505888888888</v>
      </c>
      <c r="AU57" s="45">
        <f t="shared" si="15"/>
        <v>92.0091</v>
      </c>
      <c r="AV57" s="46">
        <f t="shared" si="16"/>
        <v>6081.514988888888</v>
      </c>
      <c r="AW57" s="37">
        <f t="shared" si="17"/>
        <v>7</v>
      </c>
    </row>
    <row r="58" spans="1:49" ht="12.75">
      <c r="A58" s="49">
        <f t="shared" si="1"/>
        <v>484</v>
      </c>
      <c r="B58" s="50" t="str">
        <f t="shared" si="2"/>
        <v>Jolly Mon</v>
      </c>
      <c r="C58" s="50" t="str">
        <f t="shared" si="3"/>
        <v>LaVin/Rochlis</v>
      </c>
      <c r="D58" s="47">
        <f t="shared" si="4"/>
        <v>109.01304</v>
      </c>
      <c r="E58" s="47">
        <f t="shared" si="4"/>
        <v>57.00111</v>
      </c>
      <c r="F58" s="47"/>
      <c r="G58" s="47"/>
      <c r="H58" s="47"/>
      <c r="I58" s="47"/>
      <c r="J58" s="47"/>
      <c r="K58" s="47"/>
      <c r="L58" s="47"/>
      <c r="M58" s="47"/>
      <c r="N58" s="47"/>
      <c r="O58" s="47"/>
      <c r="P58" s="47"/>
      <c r="Q58" s="47"/>
      <c r="R58" s="47"/>
      <c r="S58" s="47"/>
      <c r="T58" s="47"/>
      <c r="U58" s="47"/>
      <c r="V58" s="47">
        <v>0</v>
      </c>
      <c r="W58" s="47">
        <f t="shared" si="5"/>
        <v>166.01415</v>
      </c>
      <c r="X58" s="47">
        <f t="shared" si="6"/>
        <v>0</v>
      </c>
      <c r="Y58" s="47">
        <f t="shared" si="7"/>
        <v>166.01415</v>
      </c>
      <c r="Z58" s="48">
        <f t="shared" si="8"/>
        <v>166.01415</v>
      </c>
      <c r="AA58" s="49">
        <f t="shared" si="9"/>
        <v>7</v>
      </c>
      <c r="AB58" s="50" t="str">
        <f t="shared" si="10"/>
        <v>Jolly Mon</v>
      </c>
      <c r="AC58" s="85"/>
      <c r="AD58" s="37">
        <f t="shared" si="11"/>
        <v>0</v>
      </c>
      <c r="AE58" s="23"/>
      <c r="AF58" s="24"/>
      <c r="AG58" s="24"/>
      <c r="AH58" s="24"/>
      <c r="AI58" s="24"/>
      <c r="AJ58" s="25"/>
      <c r="AK58" s="23"/>
      <c r="AL58" s="24"/>
      <c r="AM58" s="24"/>
      <c r="AN58" s="24"/>
      <c r="AO58" s="24"/>
      <c r="AP58" s="24"/>
      <c r="AQ58" s="35"/>
      <c r="AR58" s="40">
        <f t="shared" si="12"/>
        <v>0</v>
      </c>
      <c r="AS58" s="37">
        <f t="shared" si="13"/>
        <v>1</v>
      </c>
      <c r="AT58" s="45">
        <f t="shared" si="14"/>
        <v>57.00111</v>
      </c>
      <c r="AU58" s="45">
        <f t="shared" si="15"/>
        <v>109.01304</v>
      </c>
      <c r="AV58" s="46">
        <f t="shared" si="16"/>
        <v>5809.12404</v>
      </c>
      <c r="AW58" s="37">
        <f t="shared" si="17"/>
        <v>5</v>
      </c>
    </row>
    <row r="59" spans="1:49" ht="12.75">
      <c r="A59" s="49">
        <f t="shared" si="1"/>
        <v>485</v>
      </c>
      <c r="B59" s="50" t="str">
        <f t="shared" si="2"/>
        <v>Argo III</v>
      </c>
      <c r="C59" s="50" t="str">
        <f t="shared" si="3"/>
        <v>Nickerson</v>
      </c>
      <c r="D59" s="47">
        <f t="shared" si="4"/>
        <v>56.002050000000004</v>
      </c>
      <c r="E59" s="47">
        <f t="shared" si="4"/>
        <v>92.01006000000001</v>
      </c>
      <c r="F59" s="47"/>
      <c r="G59" s="47"/>
      <c r="H59" s="47"/>
      <c r="I59" s="47"/>
      <c r="J59" s="47"/>
      <c r="K59" s="47"/>
      <c r="L59" s="47"/>
      <c r="M59" s="47"/>
      <c r="N59" s="47"/>
      <c r="O59" s="47"/>
      <c r="P59" s="47"/>
      <c r="Q59" s="47"/>
      <c r="R59" s="47"/>
      <c r="S59" s="47"/>
      <c r="T59" s="47"/>
      <c r="U59" s="47"/>
      <c r="V59" s="47">
        <v>0</v>
      </c>
      <c r="W59" s="47">
        <f t="shared" si="5"/>
        <v>148.01211</v>
      </c>
      <c r="X59" s="47">
        <f t="shared" si="6"/>
        <v>0</v>
      </c>
      <c r="Y59" s="47">
        <f t="shared" si="7"/>
        <v>148.01211</v>
      </c>
      <c r="Z59" s="48">
        <f t="shared" si="8"/>
        <v>148.01211</v>
      </c>
      <c r="AA59" s="49">
        <f t="shared" si="9"/>
        <v>1</v>
      </c>
      <c r="AB59" s="50" t="str">
        <f t="shared" si="10"/>
        <v>Argo III</v>
      </c>
      <c r="AC59" s="85"/>
      <c r="AD59" s="37">
        <f t="shared" si="11"/>
        <v>0</v>
      </c>
      <c r="AE59" s="23"/>
      <c r="AF59" s="24"/>
      <c r="AG59" s="24"/>
      <c r="AH59" s="24"/>
      <c r="AI59" s="24"/>
      <c r="AJ59" s="25"/>
      <c r="AK59" s="23"/>
      <c r="AL59" s="24"/>
      <c r="AM59" s="24"/>
      <c r="AN59" s="24"/>
      <c r="AO59" s="24"/>
      <c r="AP59" s="24"/>
      <c r="AQ59" s="35"/>
      <c r="AR59" s="40">
        <f t="shared" si="12"/>
        <v>0</v>
      </c>
      <c r="AS59" s="37">
        <f t="shared" si="13"/>
        <v>1</v>
      </c>
      <c r="AT59" s="45">
        <f t="shared" si="14"/>
        <v>92.01006000000001</v>
      </c>
      <c r="AU59" s="45">
        <f t="shared" si="15"/>
        <v>56.002050000000004</v>
      </c>
      <c r="AV59" s="46">
        <f t="shared" si="16"/>
        <v>9257.00805</v>
      </c>
      <c r="AW59" s="37">
        <f t="shared" si="17"/>
        <v>10</v>
      </c>
    </row>
    <row r="60" spans="1:49" ht="12.75">
      <c r="A60" s="49">
        <f t="shared" si="1"/>
        <v>588</v>
      </c>
      <c r="B60" s="50" t="str">
        <f t="shared" si="2"/>
        <v>Gallant Fox</v>
      </c>
      <c r="C60" s="50" t="str">
        <f t="shared" si="3"/>
        <v>Dempsey</v>
      </c>
      <c r="D60" s="47">
        <f t="shared" si="4"/>
        <v>78.00809</v>
      </c>
      <c r="E60" s="47">
        <f t="shared" si="4"/>
        <v>85.01214</v>
      </c>
      <c r="F60" s="47"/>
      <c r="G60" s="47"/>
      <c r="H60" s="47"/>
      <c r="I60" s="47"/>
      <c r="J60" s="47"/>
      <c r="K60" s="47"/>
      <c r="L60" s="47"/>
      <c r="M60" s="47"/>
      <c r="N60" s="47"/>
      <c r="O60" s="47"/>
      <c r="P60" s="47"/>
      <c r="Q60" s="47"/>
      <c r="R60" s="47"/>
      <c r="S60" s="47"/>
      <c r="T60" s="47"/>
      <c r="U60" s="47"/>
      <c r="V60" s="47">
        <v>0</v>
      </c>
      <c r="W60" s="47">
        <f t="shared" si="5"/>
        <v>163.02023</v>
      </c>
      <c r="X60" s="47">
        <f t="shared" si="6"/>
        <v>0</v>
      </c>
      <c r="Y60" s="47">
        <f t="shared" si="7"/>
        <v>163.02023</v>
      </c>
      <c r="Z60" s="48">
        <f t="shared" si="8"/>
        <v>163.02023</v>
      </c>
      <c r="AA60" s="49">
        <f t="shared" si="9"/>
        <v>5</v>
      </c>
      <c r="AB60" s="50" t="str">
        <f t="shared" si="10"/>
        <v>Gallant Fox</v>
      </c>
      <c r="AC60" s="85"/>
      <c r="AD60" s="37">
        <f t="shared" si="11"/>
        <v>0</v>
      </c>
      <c r="AE60" s="23"/>
      <c r="AF60" s="24"/>
      <c r="AG60" s="24"/>
      <c r="AH60" s="24"/>
      <c r="AI60" s="24"/>
      <c r="AJ60" s="25"/>
      <c r="AK60" s="23"/>
      <c r="AL60" s="24"/>
      <c r="AM60" s="24"/>
      <c r="AN60" s="24"/>
      <c r="AO60" s="24"/>
      <c r="AP60" s="24"/>
      <c r="AQ60" s="35"/>
      <c r="AR60" s="40">
        <f t="shared" si="12"/>
        <v>0</v>
      </c>
      <c r="AS60" s="37">
        <f t="shared" si="13"/>
        <v>1</v>
      </c>
      <c r="AT60" s="45">
        <f t="shared" si="14"/>
        <v>85.01214</v>
      </c>
      <c r="AU60" s="45">
        <f t="shared" si="15"/>
        <v>78.00809</v>
      </c>
      <c r="AV60" s="46">
        <f t="shared" si="16"/>
        <v>8579.22209</v>
      </c>
      <c r="AW60" s="37">
        <f t="shared" si="17"/>
        <v>9</v>
      </c>
    </row>
    <row r="61" spans="1:49" ht="12.75">
      <c r="A61" s="49">
        <f t="shared" si="1"/>
        <v>676</v>
      </c>
      <c r="B61" s="50" t="str">
        <f t="shared" si="2"/>
        <v>Paradox</v>
      </c>
      <c r="C61" s="50" t="str">
        <f t="shared" si="3"/>
        <v>Stowe</v>
      </c>
      <c r="D61" s="47">
        <f t="shared" si="4"/>
        <v>129.26413000000002</v>
      </c>
      <c r="E61" s="47">
        <f t="shared" si="4"/>
        <v>49.00402</v>
      </c>
      <c r="F61" s="47"/>
      <c r="G61" s="47"/>
      <c r="H61" s="47"/>
      <c r="I61" s="47"/>
      <c r="J61" s="47"/>
      <c r="K61" s="47"/>
      <c r="L61" s="47"/>
      <c r="M61" s="47"/>
      <c r="N61" s="47"/>
      <c r="O61" s="47"/>
      <c r="P61" s="47"/>
      <c r="Q61" s="47"/>
      <c r="R61" s="47"/>
      <c r="S61" s="47"/>
      <c r="T61" s="47"/>
      <c r="U61" s="47"/>
      <c r="V61" s="47">
        <v>0</v>
      </c>
      <c r="W61" s="47">
        <f t="shared" si="5"/>
        <v>178.26815000000002</v>
      </c>
      <c r="X61" s="47">
        <f t="shared" si="6"/>
        <v>0</v>
      </c>
      <c r="Y61" s="47">
        <f t="shared" si="7"/>
        <v>178.26815000000002</v>
      </c>
      <c r="Z61" s="48">
        <f t="shared" si="8"/>
        <v>178.26815000000002</v>
      </c>
      <c r="AA61" s="49">
        <f t="shared" si="9"/>
        <v>11</v>
      </c>
      <c r="AB61" s="50" t="str">
        <f t="shared" si="10"/>
        <v>Paradox</v>
      </c>
      <c r="AC61" s="85"/>
      <c r="AD61" s="37">
        <f t="shared" si="11"/>
        <v>0</v>
      </c>
      <c r="AE61" s="23"/>
      <c r="AF61" s="24"/>
      <c r="AG61" s="24"/>
      <c r="AH61" s="24"/>
      <c r="AI61" s="24"/>
      <c r="AJ61" s="25"/>
      <c r="AK61" s="23"/>
      <c r="AL61" s="24"/>
      <c r="AM61" s="24"/>
      <c r="AN61" s="24"/>
      <c r="AO61" s="24"/>
      <c r="AP61" s="24"/>
      <c r="AQ61" s="35"/>
      <c r="AR61" s="40">
        <f t="shared" si="12"/>
        <v>0</v>
      </c>
      <c r="AS61" s="37">
        <f t="shared" si="13"/>
        <v>1</v>
      </c>
      <c r="AT61" s="45">
        <f t="shared" si="14"/>
        <v>49.00402</v>
      </c>
      <c r="AU61" s="45">
        <f t="shared" si="15"/>
        <v>129.26413000000002</v>
      </c>
      <c r="AV61" s="46">
        <f t="shared" si="16"/>
        <v>5029.66613</v>
      </c>
      <c r="AW61" s="37">
        <f t="shared" si="17"/>
        <v>1</v>
      </c>
    </row>
    <row r="62" spans="1:49" ht="12.75">
      <c r="A62" s="49">
        <f t="shared" si="1"/>
        <v>679</v>
      </c>
      <c r="B62" s="50" t="str">
        <f t="shared" si="2"/>
        <v>Misty-two-six</v>
      </c>
      <c r="C62" s="50" t="str">
        <f t="shared" si="3"/>
        <v>Sibson</v>
      </c>
      <c r="D62" s="47">
        <f t="shared" si="4"/>
        <v>119.01115999999999</v>
      </c>
      <c r="E62" s="47">
        <f t="shared" si="4"/>
        <v>51.005010000000006</v>
      </c>
      <c r="F62" s="47"/>
      <c r="G62" s="47"/>
      <c r="H62" s="47"/>
      <c r="I62" s="47"/>
      <c r="J62" s="47"/>
      <c r="K62" s="47"/>
      <c r="L62" s="47"/>
      <c r="M62" s="47"/>
      <c r="N62" s="47"/>
      <c r="O62" s="47"/>
      <c r="P62" s="47"/>
      <c r="Q62" s="47"/>
      <c r="R62" s="47"/>
      <c r="S62" s="47"/>
      <c r="T62" s="47"/>
      <c r="U62" s="47"/>
      <c r="V62" s="47">
        <v>0</v>
      </c>
      <c r="W62" s="47">
        <f t="shared" si="5"/>
        <v>170.01617</v>
      </c>
      <c r="X62" s="47">
        <f t="shared" si="6"/>
        <v>0</v>
      </c>
      <c r="Y62" s="47">
        <f t="shared" si="7"/>
        <v>170.01617</v>
      </c>
      <c r="Z62" s="48">
        <f t="shared" si="8"/>
        <v>170.01617</v>
      </c>
      <c r="AA62" s="49">
        <f t="shared" si="9"/>
        <v>9</v>
      </c>
      <c r="AB62" s="50" t="str">
        <f t="shared" si="10"/>
        <v>Misty-two-six</v>
      </c>
      <c r="AC62" s="85"/>
      <c r="AD62" s="37">
        <f t="shared" si="11"/>
        <v>0</v>
      </c>
      <c r="AE62" s="23"/>
      <c r="AF62" s="24"/>
      <c r="AG62" s="24"/>
      <c r="AH62" s="24"/>
      <c r="AI62" s="24"/>
      <c r="AJ62" s="25"/>
      <c r="AK62" s="23"/>
      <c r="AL62" s="24"/>
      <c r="AM62" s="24"/>
      <c r="AN62" s="24"/>
      <c r="AO62" s="24"/>
      <c r="AP62" s="24"/>
      <c r="AQ62" s="35"/>
      <c r="AR62" s="40">
        <f t="shared" si="12"/>
        <v>0</v>
      </c>
      <c r="AS62" s="37">
        <f t="shared" si="13"/>
        <v>1</v>
      </c>
      <c r="AT62" s="45">
        <f t="shared" si="14"/>
        <v>51.005010000000006</v>
      </c>
      <c r="AU62" s="45">
        <f t="shared" si="15"/>
        <v>119.01115999999999</v>
      </c>
      <c r="AV62" s="46">
        <f t="shared" si="16"/>
        <v>5219.51216</v>
      </c>
      <c r="AW62" s="37">
        <f t="shared" si="17"/>
        <v>2</v>
      </c>
    </row>
    <row r="63" spans="1:49" ht="12.75">
      <c r="A63" s="49">
        <f t="shared" si="1"/>
      </c>
      <c r="B63" s="50">
        <f t="shared" si="2"/>
      </c>
      <c r="C63" s="50">
        <f t="shared" si="3"/>
      </c>
      <c r="D63" s="47">
        <f t="shared" si="4"/>
        <v>0</v>
      </c>
      <c r="E63" s="47">
        <f t="shared" si="4"/>
        <v>0</v>
      </c>
      <c r="F63" s="47"/>
      <c r="G63" s="47"/>
      <c r="H63" s="47"/>
      <c r="I63" s="47"/>
      <c r="J63" s="47"/>
      <c r="K63" s="47"/>
      <c r="L63" s="47"/>
      <c r="M63" s="47"/>
      <c r="N63" s="47"/>
      <c r="O63" s="47"/>
      <c r="P63" s="47"/>
      <c r="Q63" s="47"/>
      <c r="R63" s="47"/>
      <c r="S63" s="47"/>
      <c r="T63" s="47"/>
      <c r="U63" s="47"/>
      <c r="V63" s="47">
        <v>0</v>
      </c>
      <c r="W63" s="47">
        <f t="shared" si="5"/>
      </c>
      <c r="X63" s="47">
        <f t="shared" si="6"/>
        <v>0</v>
      </c>
      <c r="Y63" s="47">
        <f t="shared" si="7"/>
        <v>0</v>
      </c>
      <c r="Z63" s="48">
        <f t="shared" si="8"/>
        <v>0</v>
      </c>
      <c r="AA63" s="49">
        <f t="shared" si="9"/>
      </c>
      <c r="AB63" s="50">
        <f t="shared" si="10"/>
      </c>
      <c r="AC63" s="85"/>
      <c r="AD63" s="37">
        <f t="shared" si="11"/>
        <v>0</v>
      </c>
      <c r="AE63" s="23"/>
      <c r="AF63" s="24"/>
      <c r="AG63" s="24"/>
      <c r="AH63" s="24"/>
      <c r="AI63" s="24"/>
      <c r="AJ63" s="25"/>
      <c r="AK63" s="23"/>
      <c r="AL63" s="24"/>
      <c r="AM63" s="24"/>
      <c r="AN63" s="24"/>
      <c r="AO63" s="24"/>
      <c r="AP63" s="24"/>
      <c r="AQ63" s="35"/>
      <c r="AR63" s="40">
        <f t="shared" si="12"/>
        <v>0</v>
      </c>
      <c r="AS63" s="37">
        <f t="shared" si="13"/>
        <v>0</v>
      </c>
      <c r="AT63" s="36">
        <f t="shared" si="14"/>
        <v>0</v>
      </c>
      <c r="AU63" s="36">
        <f t="shared" si="15"/>
        <v>0</v>
      </c>
      <c r="AV63" s="37">
        <f t="shared" si="16"/>
        <v>0</v>
      </c>
      <c r="AW63" s="37">
        <f t="shared" si="17"/>
        <v>0</v>
      </c>
    </row>
    <row r="64" spans="1:49" ht="12.75">
      <c r="A64" s="49">
        <f t="shared" si="1"/>
      </c>
      <c r="B64" s="50"/>
      <c r="C64" s="50"/>
      <c r="D64" s="47">
        <f t="shared" si="4"/>
        <v>0</v>
      </c>
      <c r="E64" s="47">
        <f t="shared" si="4"/>
        <v>0</v>
      </c>
      <c r="F64" s="47"/>
      <c r="G64" s="47"/>
      <c r="H64" s="47"/>
      <c r="I64" s="47"/>
      <c r="J64" s="47"/>
      <c r="K64" s="47"/>
      <c r="L64" s="47"/>
      <c r="M64" s="47"/>
      <c r="N64" s="47"/>
      <c r="O64" s="47"/>
      <c r="P64" s="47"/>
      <c r="Q64" s="47"/>
      <c r="R64" s="47"/>
      <c r="S64" s="47"/>
      <c r="T64" s="47"/>
      <c r="U64" s="47"/>
      <c r="V64" s="47">
        <v>0</v>
      </c>
      <c r="W64" s="47">
        <f t="shared" si="5"/>
      </c>
      <c r="X64" s="47">
        <f t="shared" si="6"/>
        <v>0</v>
      </c>
      <c r="Y64" s="47">
        <f t="shared" si="7"/>
        <v>0</v>
      </c>
      <c r="Z64" s="48">
        <f t="shared" si="8"/>
        <v>0</v>
      </c>
      <c r="AA64" s="49">
        <f t="shared" si="9"/>
      </c>
      <c r="AB64" s="50"/>
      <c r="AC64" s="85"/>
      <c r="AD64" s="37">
        <f t="shared" si="11"/>
        <v>0</v>
      </c>
      <c r="AE64" s="23"/>
      <c r="AF64" s="24"/>
      <c r="AG64" s="24"/>
      <c r="AH64" s="24"/>
      <c r="AI64" s="24"/>
      <c r="AJ64" s="25"/>
      <c r="AK64" s="23"/>
      <c r="AL64" s="24"/>
      <c r="AM64" s="24"/>
      <c r="AN64" s="24"/>
      <c r="AO64" s="24"/>
      <c r="AP64" s="24"/>
      <c r="AQ64" s="35"/>
      <c r="AR64" s="40">
        <f t="shared" si="12"/>
        <v>0</v>
      </c>
      <c r="AS64" s="37">
        <f t="shared" si="13"/>
        <v>0</v>
      </c>
      <c r="AT64" s="36">
        <f t="shared" si="14"/>
        <v>0</v>
      </c>
      <c r="AU64" s="36">
        <f t="shared" si="15"/>
        <v>0</v>
      </c>
      <c r="AV64" s="37">
        <f t="shared" si="16"/>
        <v>0</v>
      </c>
      <c r="AW64" s="37">
        <f t="shared" si="17"/>
        <v>0</v>
      </c>
    </row>
    <row r="65" spans="1:49" ht="12.75">
      <c r="A65" s="49">
        <f t="shared" si="1"/>
      </c>
      <c r="B65" s="50"/>
      <c r="C65" s="50"/>
      <c r="D65" s="47">
        <f t="shared" si="4"/>
        <v>0</v>
      </c>
      <c r="E65" s="47">
        <f t="shared" si="4"/>
        <v>0</v>
      </c>
      <c r="F65" s="47"/>
      <c r="G65" s="47"/>
      <c r="H65" s="47"/>
      <c r="I65" s="47"/>
      <c r="J65" s="47"/>
      <c r="K65" s="47"/>
      <c r="L65" s="47"/>
      <c r="M65" s="47"/>
      <c r="N65" s="47"/>
      <c r="O65" s="47"/>
      <c r="P65" s="47"/>
      <c r="Q65" s="47"/>
      <c r="R65" s="47"/>
      <c r="S65" s="47"/>
      <c r="T65" s="47"/>
      <c r="U65" s="47"/>
      <c r="V65" s="47">
        <v>0</v>
      </c>
      <c r="W65" s="47">
        <f t="shared" si="5"/>
      </c>
      <c r="X65" s="47">
        <f t="shared" si="6"/>
        <v>0</v>
      </c>
      <c r="Y65" s="47">
        <f t="shared" si="7"/>
        <v>0</v>
      </c>
      <c r="Z65" s="48">
        <f t="shared" si="8"/>
        <v>0</v>
      </c>
      <c r="AA65" s="49">
        <f t="shared" si="9"/>
      </c>
      <c r="AB65" s="50"/>
      <c r="AC65" s="85"/>
      <c r="AD65" s="37">
        <f t="shared" si="11"/>
        <v>0</v>
      </c>
      <c r="AE65" s="23"/>
      <c r="AF65" s="24"/>
      <c r="AG65" s="24"/>
      <c r="AH65" s="24"/>
      <c r="AI65" s="24"/>
      <c r="AJ65" s="25"/>
      <c r="AK65" s="23"/>
      <c r="AL65" s="24"/>
      <c r="AM65" s="24"/>
      <c r="AN65" s="24"/>
      <c r="AO65" s="24"/>
      <c r="AP65" s="24"/>
      <c r="AQ65" s="35"/>
      <c r="AR65" s="40">
        <f t="shared" si="12"/>
        <v>0</v>
      </c>
      <c r="AS65" s="37">
        <f t="shared" si="13"/>
        <v>0</v>
      </c>
      <c r="AT65" s="36">
        <f t="shared" si="14"/>
        <v>0</v>
      </c>
      <c r="AU65" s="36">
        <f t="shared" si="15"/>
        <v>0</v>
      </c>
      <c r="AV65" s="37">
        <f t="shared" si="16"/>
        <v>0</v>
      </c>
      <c r="AW65" s="37">
        <f t="shared" si="17"/>
        <v>0</v>
      </c>
    </row>
    <row r="66" spans="1:49" ht="12.75">
      <c r="A66" s="49">
        <f t="shared" si="1"/>
      </c>
      <c r="B66" s="50"/>
      <c r="C66" s="50"/>
      <c r="D66" s="47">
        <f t="shared" si="4"/>
        <v>0</v>
      </c>
      <c r="E66" s="47">
        <f t="shared" si="4"/>
        <v>0</v>
      </c>
      <c r="F66" s="47"/>
      <c r="G66" s="47"/>
      <c r="H66" s="47"/>
      <c r="I66" s="47"/>
      <c r="J66" s="47"/>
      <c r="K66" s="47"/>
      <c r="L66" s="47"/>
      <c r="M66" s="47"/>
      <c r="N66" s="47"/>
      <c r="O66" s="47"/>
      <c r="P66" s="47"/>
      <c r="Q66" s="47"/>
      <c r="R66" s="47"/>
      <c r="S66" s="47"/>
      <c r="T66" s="47"/>
      <c r="U66" s="47"/>
      <c r="V66" s="47">
        <v>0</v>
      </c>
      <c r="W66" s="47">
        <f t="shared" si="5"/>
      </c>
      <c r="X66" s="47">
        <f t="shared" si="6"/>
        <v>0</v>
      </c>
      <c r="Y66" s="47">
        <f t="shared" si="7"/>
        <v>0</v>
      </c>
      <c r="Z66" s="48">
        <f t="shared" si="8"/>
        <v>0</v>
      </c>
      <c r="AA66" s="49">
        <f t="shared" si="9"/>
      </c>
      <c r="AB66" s="50"/>
      <c r="AC66" s="85"/>
      <c r="AD66" s="37">
        <f t="shared" si="11"/>
        <v>0</v>
      </c>
      <c r="AE66" s="23"/>
      <c r="AF66" s="24"/>
      <c r="AG66" s="24"/>
      <c r="AH66" s="24"/>
      <c r="AI66" s="24"/>
      <c r="AJ66" s="25"/>
      <c r="AK66" s="23"/>
      <c r="AL66" s="24"/>
      <c r="AM66" s="24"/>
      <c r="AN66" s="24"/>
      <c r="AO66" s="24"/>
      <c r="AP66" s="24"/>
      <c r="AQ66" s="35"/>
      <c r="AR66" s="40">
        <f t="shared" si="12"/>
        <v>0</v>
      </c>
      <c r="AS66" s="37">
        <f t="shared" si="13"/>
        <v>0</v>
      </c>
      <c r="AT66" s="36">
        <f t="shared" si="14"/>
        <v>0</v>
      </c>
      <c r="AU66" s="36">
        <f t="shared" si="15"/>
        <v>0</v>
      </c>
      <c r="AV66" s="37">
        <f t="shared" si="16"/>
        <v>0</v>
      </c>
      <c r="AW66" s="37">
        <f t="shared" si="17"/>
        <v>0</v>
      </c>
    </row>
    <row r="67" spans="1:49" ht="12.75">
      <c r="A67" s="49">
        <f t="shared" si="1"/>
      </c>
      <c r="B67" s="50"/>
      <c r="C67" s="50"/>
      <c r="D67" s="47">
        <f t="shared" si="4"/>
        <v>0</v>
      </c>
      <c r="E67" s="47">
        <f t="shared" si="4"/>
        <v>0</v>
      </c>
      <c r="F67" s="47"/>
      <c r="G67" s="47"/>
      <c r="H67" s="47"/>
      <c r="I67" s="47"/>
      <c r="J67" s="47"/>
      <c r="K67" s="47"/>
      <c r="L67" s="47"/>
      <c r="M67" s="47"/>
      <c r="N67" s="47"/>
      <c r="O67" s="47"/>
      <c r="P67" s="47"/>
      <c r="Q67" s="47"/>
      <c r="R67" s="47"/>
      <c r="S67" s="47"/>
      <c r="T67" s="47"/>
      <c r="U67" s="47"/>
      <c r="V67" s="47">
        <v>0</v>
      </c>
      <c r="W67" s="47">
        <f t="shared" si="5"/>
      </c>
      <c r="X67" s="47">
        <f t="shared" si="6"/>
        <v>0</v>
      </c>
      <c r="Y67" s="47">
        <f t="shared" si="7"/>
        <v>0</v>
      </c>
      <c r="Z67" s="48">
        <f t="shared" si="8"/>
        <v>0</v>
      </c>
      <c r="AA67" s="49">
        <f t="shared" si="9"/>
      </c>
      <c r="AB67" s="50"/>
      <c r="AC67" s="86"/>
      <c r="AD67" s="37">
        <f t="shared" si="11"/>
        <v>0</v>
      </c>
      <c r="AE67" s="23"/>
      <c r="AF67" s="24"/>
      <c r="AG67" s="24"/>
      <c r="AH67" s="24"/>
      <c r="AI67" s="24"/>
      <c r="AJ67" s="25"/>
      <c r="AK67" s="23"/>
      <c r="AL67" s="24"/>
      <c r="AM67" s="24"/>
      <c r="AN67" s="24"/>
      <c r="AO67" s="24"/>
      <c r="AP67" s="24"/>
      <c r="AQ67" s="35"/>
      <c r="AR67" s="40">
        <f t="shared" si="12"/>
        <v>0</v>
      </c>
      <c r="AS67" s="37">
        <f t="shared" si="13"/>
        <v>0</v>
      </c>
      <c r="AT67" s="36">
        <f t="shared" si="14"/>
        <v>0</v>
      </c>
      <c r="AU67" s="36">
        <f t="shared" si="15"/>
        <v>0</v>
      </c>
      <c r="AV67" s="37">
        <f t="shared" si="16"/>
        <v>0</v>
      </c>
      <c r="AW67" s="37">
        <f t="shared" si="17"/>
        <v>0</v>
      </c>
    </row>
    <row r="68" spans="1:49" ht="12.75">
      <c r="A68" s="49">
        <f t="shared" si="1"/>
      </c>
      <c r="B68" s="50"/>
      <c r="C68" s="50"/>
      <c r="D68" s="47">
        <f t="shared" si="4"/>
        <v>0</v>
      </c>
      <c r="E68" s="47">
        <f t="shared" si="4"/>
        <v>0</v>
      </c>
      <c r="F68" s="47"/>
      <c r="G68" s="47"/>
      <c r="H68" s="47"/>
      <c r="I68" s="47"/>
      <c r="J68" s="47"/>
      <c r="K68" s="47"/>
      <c r="L68" s="47"/>
      <c r="M68" s="47"/>
      <c r="N68" s="47"/>
      <c r="O68" s="47"/>
      <c r="P68" s="47"/>
      <c r="Q68" s="47"/>
      <c r="R68" s="47"/>
      <c r="S68" s="47"/>
      <c r="T68" s="47"/>
      <c r="U68" s="47"/>
      <c r="V68" s="47">
        <v>0</v>
      </c>
      <c r="W68" s="47">
        <f t="shared" si="5"/>
      </c>
      <c r="X68" s="47">
        <f t="shared" si="6"/>
        <v>0</v>
      </c>
      <c r="Y68" s="47">
        <f t="shared" si="7"/>
        <v>0</v>
      </c>
      <c r="Z68" s="48">
        <f t="shared" si="8"/>
        <v>0</v>
      </c>
      <c r="AA68" s="49">
        <f t="shared" si="9"/>
      </c>
      <c r="AB68" s="50"/>
      <c r="AC68" s="86"/>
      <c r="AD68" s="37">
        <f t="shared" si="11"/>
        <v>0</v>
      </c>
      <c r="AE68" s="23"/>
      <c r="AF68" s="24"/>
      <c r="AG68" s="24"/>
      <c r="AH68" s="24"/>
      <c r="AI68" s="24"/>
      <c r="AJ68" s="25"/>
      <c r="AK68" s="23"/>
      <c r="AL68" s="24"/>
      <c r="AM68" s="24"/>
      <c r="AN68" s="24"/>
      <c r="AO68" s="24"/>
      <c r="AP68" s="24"/>
      <c r="AQ68" s="35"/>
      <c r="AR68" s="40">
        <f t="shared" si="12"/>
        <v>0</v>
      </c>
      <c r="AS68" s="37">
        <f t="shared" si="13"/>
        <v>0</v>
      </c>
      <c r="AT68" s="36">
        <f t="shared" si="14"/>
        <v>0</v>
      </c>
      <c r="AU68" s="36">
        <f t="shared" si="15"/>
        <v>0</v>
      </c>
      <c r="AV68" s="37">
        <f t="shared" si="16"/>
        <v>0</v>
      </c>
      <c r="AW68" s="37">
        <f t="shared" si="17"/>
        <v>0</v>
      </c>
    </row>
    <row r="69" spans="1:49" ht="12.75">
      <c r="A69" s="49">
        <f t="shared" si="1"/>
      </c>
      <c r="B69" s="50"/>
      <c r="C69" s="50"/>
      <c r="D69" s="47">
        <f t="shared" si="4"/>
        <v>0</v>
      </c>
      <c r="E69" s="47">
        <f t="shared" si="4"/>
        <v>0</v>
      </c>
      <c r="F69" s="47"/>
      <c r="G69" s="47"/>
      <c r="H69" s="47"/>
      <c r="I69" s="47"/>
      <c r="J69" s="47"/>
      <c r="K69" s="47"/>
      <c r="L69" s="47"/>
      <c r="M69" s="47"/>
      <c r="N69" s="47"/>
      <c r="O69" s="47"/>
      <c r="P69" s="47"/>
      <c r="Q69" s="47"/>
      <c r="R69" s="47"/>
      <c r="S69" s="47"/>
      <c r="T69" s="47"/>
      <c r="U69" s="47"/>
      <c r="V69" s="47">
        <v>0</v>
      </c>
      <c r="W69" s="47">
        <f t="shared" si="5"/>
      </c>
      <c r="X69" s="47">
        <f t="shared" si="6"/>
        <v>0</v>
      </c>
      <c r="Y69" s="47">
        <f t="shared" si="7"/>
        <v>0</v>
      </c>
      <c r="Z69" s="48">
        <f t="shared" si="8"/>
        <v>0</v>
      </c>
      <c r="AA69" s="49">
        <f t="shared" si="9"/>
      </c>
      <c r="AB69" s="50"/>
      <c r="AC69" s="86"/>
      <c r="AD69" s="37">
        <f t="shared" si="11"/>
        <v>0</v>
      </c>
      <c r="AE69" s="23"/>
      <c r="AF69" s="24"/>
      <c r="AG69" s="24"/>
      <c r="AH69" s="24"/>
      <c r="AI69" s="24"/>
      <c r="AJ69" s="25"/>
      <c r="AK69" s="23"/>
      <c r="AL69" s="24"/>
      <c r="AM69" s="24"/>
      <c r="AN69" s="24"/>
      <c r="AO69" s="24"/>
      <c r="AP69" s="24"/>
      <c r="AQ69" s="35"/>
      <c r="AR69" s="40">
        <f t="shared" si="12"/>
        <v>0</v>
      </c>
      <c r="AS69" s="37">
        <f t="shared" si="13"/>
        <v>0</v>
      </c>
      <c r="AT69" s="36">
        <f t="shared" si="14"/>
        <v>0</v>
      </c>
      <c r="AU69" s="36">
        <f t="shared" si="15"/>
        <v>0</v>
      </c>
      <c r="AV69" s="37">
        <f t="shared" si="16"/>
        <v>0</v>
      </c>
      <c r="AW69" s="37">
        <f t="shared" si="17"/>
        <v>0</v>
      </c>
    </row>
    <row r="70" spans="1:49" ht="12.75">
      <c r="A70" s="49"/>
      <c r="B70" s="50"/>
      <c r="C70" s="50"/>
      <c r="D70" s="47">
        <f t="shared" si="4"/>
        <v>0</v>
      </c>
      <c r="E70" s="47">
        <f t="shared" si="4"/>
        <v>0</v>
      </c>
      <c r="F70" s="47"/>
      <c r="G70" s="47"/>
      <c r="H70" s="47"/>
      <c r="I70" s="47"/>
      <c r="J70" s="47"/>
      <c r="K70" s="47"/>
      <c r="L70" s="47"/>
      <c r="M70" s="47"/>
      <c r="N70" s="47"/>
      <c r="O70" s="47"/>
      <c r="P70" s="47"/>
      <c r="Q70" s="47"/>
      <c r="R70" s="47"/>
      <c r="S70" s="47"/>
      <c r="T70" s="47"/>
      <c r="U70" s="47"/>
      <c r="V70" s="47">
        <v>0</v>
      </c>
      <c r="W70" s="47">
        <f t="shared" si="5"/>
      </c>
      <c r="X70" s="47">
        <f t="shared" si="6"/>
        <v>0</v>
      </c>
      <c r="Y70" s="47">
        <f t="shared" si="7"/>
        <v>0</v>
      </c>
      <c r="Z70" s="48">
        <f t="shared" si="8"/>
        <v>0</v>
      </c>
      <c r="AA70" s="49">
        <f t="shared" si="9"/>
      </c>
      <c r="AB70" s="50"/>
      <c r="AC70" s="86"/>
      <c r="AD70" s="43">
        <f t="shared" si="11"/>
        <v>0</v>
      </c>
      <c r="AE70" s="26"/>
      <c r="AF70" s="27"/>
      <c r="AG70" s="27"/>
      <c r="AH70" s="27"/>
      <c r="AI70" s="27"/>
      <c r="AJ70" s="28"/>
      <c r="AK70" s="26"/>
      <c r="AL70" s="27"/>
      <c r="AM70" s="27"/>
      <c r="AN70" s="27"/>
      <c r="AO70" s="27"/>
      <c r="AP70" s="27"/>
      <c r="AQ70" s="35"/>
      <c r="AR70" s="40">
        <f t="shared" si="12"/>
        <v>0</v>
      </c>
      <c r="AS70" s="37">
        <f t="shared" si="13"/>
        <v>0</v>
      </c>
      <c r="AT70" s="36">
        <f t="shared" si="14"/>
        <v>0</v>
      </c>
      <c r="AU70" s="36">
        <f t="shared" si="15"/>
        <v>0</v>
      </c>
      <c r="AV70" s="37">
        <f t="shared" si="16"/>
        <v>0</v>
      </c>
      <c r="AW70" s="43">
        <f t="shared" si="17"/>
        <v>0</v>
      </c>
    </row>
    <row r="71" spans="1:2" s="14" customFormat="1" ht="12.75">
      <c r="A71" s="83"/>
      <c r="B71" s="56"/>
    </row>
    <row r="72" spans="1:36" s="38" customFormat="1" ht="12.75">
      <c r="A72" s="58"/>
      <c r="B72" s="51"/>
      <c r="AJ72" s="39"/>
    </row>
    <row r="73" spans="1:36" s="38" customFormat="1" ht="12.75">
      <c r="A73" s="124"/>
      <c r="B73" s="8" t="s">
        <v>95</v>
      </c>
      <c r="C73" s="124" t="s">
        <v>96</v>
      </c>
      <c r="AJ73" s="39"/>
    </row>
    <row r="74" spans="1:36" s="38" customFormat="1" ht="12.75">
      <c r="A74" s="124"/>
      <c r="B74" s="86"/>
      <c r="C74" s="124"/>
      <c r="AJ74" s="39"/>
    </row>
    <row r="75" spans="1:29" s="38" customFormat="1" ht="24.75" customHeight="1">
      <c r="A75" s="58"/>
      <c r="B75" s="122" t="s">
        <v>86</v>
      </c>
      <c r="C75" s="123"/>
      <c r="D75" s="123"/>
      <c r="E75" s="123"/>
      <c r="F75" s="123"/>
      <c r="G75" s="123"/>
      <c r="H75" s="123"/>
      <c r="I75" s="123"/>
      <c r="J75" s="123"/>
      <c r="K75" s="123"/>
      <c r="L75" s="123"/>
      <c r="M75" s="123"/>
      <c r="N75" s="123"/>
      <c r="O75" s="123"/>
      <c r="P75" s="123"/>
      <c r="Q75" s="123"/>
      <c r="R75" s="123"/>
      <c r="S75" s="123"/>
      <c r="T75" s="123"/>
      <c r="U75" s="123"/>
      <c r="W75" s="1" t="s">
        <v>60</v>
      </c>
      <c r="X75" s="1" t="s">
        <v>6</v>
      </c>
      <c r="Y75" s="1" t="s">
        <v>9</v>
      </c>
      <c r="Z75" s="1" t="s">
        <v>7</v>
      </c>
      <c r="AC75" s="138" t="s">
        <v>127</v>
      </c>
    </row>
    <row r="76" spans="1:49" s="38" customFormat="1" ht="12.75">
      <c r="A76" s="58" t="s">
        <v>77</v>
      </c>
      <c r="B76" s="38" t="s">
        <v>76</v>
      </c>
      <c r="C76" s="38" t="s">
        <v>122</v>
      </c>
      <c r="D76" s="57" t="str">
        <f>D45</f>
        <v>Boat Summer Pts</v>
      </c>
      <c r="E76" s="57" t="str">
        <f>E45</f>
        <v>Partner Summer Pts</v>
      </c>
      <c r="F76" s="57"/>
      <c r="G76" s="57"/>
      <c r="H76" s="57"/>
      <c r="I76" s="57"/>
      <c r="J76" s="57"/>
      <c r="K76" s="57"/>
      <c r="L76" s="57"/>
      <c r="M76" s="57"/>
      <c r="N76" s="57"/>
      <c r="O76" s="57"/>
      <c r="P76" s="57"/>
      <c r="Q76" s="57"/>
      <c r="R76" s="57"/>
      <c r="S76" s="57"/>
      <c r="T76" s="57"/>
      <c r="U76" s="57"/>
      <c r="V76" s="58" t="s">
        <v>8</v>
      </c>
      <c r="W76" s="58" t="s">
        <v>5</v>
      </c>
      <c r="X76" s="58" t="s">
        <v>51</v>
      </c>
      <c r="Y76" s="58" t="s">
        <v>10</v>
      </c>
      <c r="Z76" s="58" t="s">
        <v>8</v>
      </c>
      <c r="AA76" s="58" t="s">
        <v>17</v>
      </c>
      <c r="AB76" s="84" t="s">
        <v>76</v>
      </c>
      <c r="AE76" s="139" t="s">
        <v>129</v>
      </c>
      <c r="AQ76" s="58"/>
      <c r="AR76" s="58"/>
      <c r="AS76" s="58"/>
      <c r="AT76" s="58"/>
      <c r="AU76" s="58"/>
      <c r="AV76" s="58"/>
      <c r="AW76" s="58"/>
    </row>
    <row r="77" spans="1:31" ht="12.75">
      <c r="A77" s="53">
        <f>IF($AD46&gt;0,INDEX(A$46:A$70,$AD46),"")</f>
        <v>249</v>
      </c>
      <c r="B77" s="52" t="str">
        <f>IF($AD46&gt;0,INDEX(B$46:B$70,$AD46),"")</f>
        <v>Dolce</v>
      </c>
      <c r="C77" s="52" t="str">
        <f>CONCATENATE(AC77," ",AD77)</f>
        <v>485 Argo III</v>
      </c>
      <c r="D77" s="54">
        <f>IF($AD46&gt;0,INDEX(D$46:D$70,$AD46),"")</f>
        <v>92.01006000000001</v>
      </c>
      <c r="E77" s="54">
        <f>IF($AD46&gt;0,INDEX(E$46:E$70,$AD46),"")</f>
        <v>56.002050000000004</v>
      </c>
      <c r="F77" s="54"/>
      <c r="G77" s="54"/>
      <c r="H77" s="54"/>
      <c r="I77" s="54"/>
      <c r="J77" s="54"/>
      <c r="K77" s="54"/>
      <c r="L77" s="54"/>
      <c r="M77" s="54"/>
      <c r="N77" s="54"/>
      <c r="O77" s="54"/>
      <c r="P77" s="54"/>
      <c r="Q77" s="54"/>
      <c r="R77" s="54"/>
      <c r="S77" s="54"/>
      <c r="T77" s="54"/>
      <c r="U77" s="54"/>
      <c r="V77" s="54">
        <f aca="true" t="shared" si="18" ref="V77:Z86">IF($AD46&gt;0,INDEX(V$46:V$70,$AD46),"")</f>
        <v>0</v>
      </c>
      <c r="W77" s="54">
        <f t="shared" si="18"/>
        <v>148.01211</v>
      </c>
      <c r="X77" s="54">
        <f t="shared" si="18"/>
        <v>0</v>
      </c>
      <c r="Y77" s="54">
        <f t="shared" si="18"/>
        <v>148.01211</v>
      </c>
      <c r="Z77" s="55">
        <f t="shared" si="18"/>
        <v>148.01211</v>
      </c>
      <c r="AA77" s="53">
        <f>IF(AE77,AE77,"")</f>
        <v>1</v>
      </c>
      <c r="AB77" s="52" t="str">
        <f aca="true" t="shared" si="19" ref="AB77:AB101">IF($AD46&gt;0,INDEX(AB$46:AB$70,$AD46),"")</f>
        <v>Dolce</v>
      </c>
      <c r="AC77">
        <f aca="true" t="shared" si="20" ref="AC77:AC84">VLOOKUP(A77,A$16:W$40,23)</f>
        <v>485</v>
      </c>
      <c r="AD77" t="str">
        <f aca="true" t="shared" si="21" ref="AD77:AD84">VLOOKUP(AC77,A$16:W$40,2)</f>
        <v>Argo III</v>
      </c>
      <c r="AE77" s="53">
        <f>IF(ScoredBoats&gt;0,1,"")</f>
        <v>1</v>
      </c>
    </row>
    <row r="78" spans="1:31" ht="12.75">
      <c r="A78" s="53">
        <f>INDEX(A$46:A$70,$AD47)</f>
        <v>158</v>
      </c>
      <c r="B78" s="52" t="str">
        <f aca="true" t="shared" si="22" ref="B78:E101">IF($AD47&gt;0,INDEX(B$46:B$70,$AD47),"")</f>
        <v>Excitable Boy</v>
      </c>
      <c r="C78" s="52" t="str">
        <f aca="true" t="shared" si="23" ref="C78:C85">CONCATENATE(AC78," ",AD78)</f>
        <v>281 Eightball</v>
      </c>
      <c r="D78" s="54">
        <f t="shared" si="22"/>
        <v>59.89505888888888</v>
      </c>
      <c r="E78" s="54">
        <f t="shared" si="22"/>
        <v>92.0091</v>
      </c>
      <c r="F78" s="54"/>
      <c r="G78" s="54"/>
      <c r="H78" s="54"/>
      <c r="I78" s="54"/>
      <c r="J78" s="54"/>
      <c r="K78" s="54"/>
      <c r="L78" s="54"/>
      <c r="M78" s="54"/>
      <c r="N78" s="54"/>
      <c r="O78" s="54"/>
      <c r="P78" s="54"/>
      <c r="Q78" s="54"/>
      <c r="R78" s="54"/>
      <c r="S78" s="54"/>
      <c r="T78" s="54"/>
      <c r="U78" s="54"/>
      <c r="V78" s="54">
        <f t="shared" si="18"/>
        <v>0</v>
      </c>
      <c r="W78" s="54">
        <f t="shared" si="18"/>
        <v>151.9041588888889</v>
      </c>
      <c r="X78" s="54">
        <f t="shared" si="18"/>
        <v>0</v>
      </c>
      <c r="Y78" s="54">
        <f t="shared" si="18"/>
        <v>151.9041588888889</v>
      </c>
      <c r="Z78" s="55">
        <f t="shared" si="18"/>
        <v>151.9041588888889</v>
      </c>
      <c r="AA78" s="53">
        <f aca="true" t="shared" si="24" ref="AA78:AA85">IF(AE78,AA77+1,"")</f>
        <v>2</v>
      </c>
      <c r="AB78" s="52" t="str">
        <f t="shared" si="19"/>
        <v>Excitable Boy</v>
      </c>
      <c r="AC78">
        <f t="shared" si="20"/>
        <v>281</v>
      </c>
      <c r="AD78" t="str">
        <f t="shared" si="21"/>
        <v>Eightball</v>
      </c>
      <c r="AE78" s="53">
        <f aca="true" t="shared" si="25" ref="AE78:AE92">IF(AE77&lt;ScoredBoats,AE77+2,"")</f>
        <v>3</v>
      </c>
    </row>
    <row r="79" spans="1:31" ht="12.75">
      <c r="A79" s="53">
        <f aca="true" t="shared" si="26" ref="A79:A101">IF($AD48&gt;0,INDEX(A$46:A$70,$AD48),"")</f>
        <v>16</v>
      </c>
      <c r="B79" s="52" t="str">
        <f t="shared" si="22"/>
        <v>Shamrock IV</v>
      </c>
      <c r="C79" s="52" t="str">
        <f t="shared" si="23"/>
        <v>588 Gallant Fox</v>
      </c>
      <c r="D79" s="54">
        <f t="shared" si="22"/>
        <v>85.01214</v>
      </c>
      <c r="E79" s="54">
        <f t="shared" si="22"/>
        <v>78.00809</v>
      </c>
      <c r="F79" s="54"/>
      <c r="G79" s="54"/>
      <c r="H79" s="54"/>
      <c r="I79" s="54"/>
      <c r="J79" s="54"/>
      <c r="K79" s="54"/>
      <c r="L79" s="54"/>
      <c r="M79" s="54"/>
      <c r="N79" s="54"/>
      <c r="O79" s="54"/>
      <c r="P79" s="54"/>
      <c r="Q79" s="54"/>
      <c r="R79" s="54"/>
      <c r="S79" s="54"/>
      <c r="T79" s="54"/>
      <c r="U79" s="54"/>
      <c r="V79" s="54">
        <f t="shared" si="18"/>
        <v>0</v>
      </c>
      <c r="W79" s="54">
        <f t="shared" si="18"/>
        <v>163.02023</v>
      </c>
      <c r="X79" s="54">
        <f t="shared" si="18"/>
        <v>0</v>
      </c>
      <c r="Y79" s="54">
        <f t="shared" si="18"/>
        <v>163.02023</v>
      </c>
      <c r="Z79" s="55">
        <f t="shared" si="18"/>
        <v>163.02023</v>
      </c>
      <c r="AA79" s="53">
        <f t="shared" si="24"/>
        <v>3</v>
      </c>
      <c r="AB79" s="52" t="str">
        <f t="shared" si="19"/>
        <v>Shamrock IV</v>
      </c>
      <c r="AC79">
        <f t="shared" si="20"/>
        <v>588</v>
      </c>
      <c r="AD79" t="str">
        <f t="shared" si="21"/>
        <v>Gallant Fox</v>
      </c>
      <c r="AE79" s="53">
        <f t="shared" si="25"/>
        <v>5</v>
      </c>
    </row>
    <row r="80" spans="1:31" ht="12.75">
      <c r="A80" s="53">
        <f t="shared" si="26"/>
        <v>52</v>
      </c>
      <c r="B80" s="52" t="str">
        <f t="shared" si="22"/>
        <v>Pinocchio</v>
      </c>
      <c r="C80" s="52" t="str">
        <f t="shared" si="23"/>
        <v>484 Jolly Mon</v>
      </c>
      <c r="D80" s="54">
        <f t="shared" si="22"/>
        <v>57.00111</v>
      </c>
      <c r="E80" s="54">
        <f t="shared" si="22"/>
        <v>109.01304</v>
      </c>
      <c r="F80" s="54"/>
      <c r="G80" s="54"/>
      <c r="H80" s="54"/>
      <c r="I80" s="54"/>
      <c r="J80" s="54"/>
      <c r="K80" s="54"/>
      <c r="L80" s="54"/>
      <c r="M80" s="54"/>
      <c r="N80" s="54"/>
      <c r="O80" s="54"/>
      <c r="P80" s="54"/>
      <c r="Q80" s="54"/>
      <c r="R80" s="54"/>
      <c r="S80" s="54"/>
      <c r="T80" s="54"/>
      <c r="U80" s="54"/>
      <c r="V80" s="54">
        <f t="shared" si="18"/>
        <v>0</v>
      </c>
      <c r="W80" s="54">
        <f t="shared" si="18"/>
        <v>166.01415</v>
      </c>
      <c r="X80" s="54">
        <f t="shared" si="18"/>
        <v>0</v>
      </c>
      <c r="Y80" s="54">
        <f t="shared" si="18"/>
        <v>166.01415</v>
      </c>
      <c r="Z80" s="55">
        <f t="shared" si="18"/>
        <v>166.01415</v>
      </c>
      <c r="AA80" s="53">
        <f t="shared" si="24"/>
        <v>4</v>
      </c>
      <c r="AB80" s="52" t="str">
        <f t="shared" si="19"/>
        <v>Pinocchio</v>
      </c>
      <c r="AC80">
        <f t="shared" si="20"/>
        <v>484</v>
      </c>
      <c r="AD80" t="str">
        <f t="shared" si="21"/>
        <v>Jolly Mon</v>
      </c>
      <c r="AE80" s="53">
        <f t="shared" si="25"/>
        <v>7</v>
      </c>
    </row>
    <row r="81" spans="1:31" ht="12.75">
      <c r="A81" s="53">
        <f t="shared" si="26"/>
        <v>155</v>
      </c>
      <c r="B81" s="52" t="str">
        <f t="shared" si="22"/>
        <v>FKA</v>
      </c>
      <c r="C81" s="52" t="str">
        <f t="shared" si="23"/>
        <v>679 Misty-two-six</v>
      </c>
      <c r="D81" s="54">
        <f t="shared" si="22"/>
        <v>51.005010000000006</v>
      </c>
      <c r="E81" s="54">
        <f t="shared" si="22"/>
        <v>119.01115999999999</v>
      </c>
      <c r="F81" s="54"/>
      <c r="G81" s="54"/>
      <c r="H81" s="54"/>
      <c r="I81" s="54"/>
      <c r="J81" s="54"/>
      <c r="K81" s="54"/>
      <c r="L81" s="54"/>
      <c r="M81" s="54"/>
      <c r="N81" s="54"/>
      <c r="O81" s="54"/>
      <c r="P81" s="54"/>
      <c r="Q81" s="54"/>
      <c r="R81" s="54"/>
      <c r="S81" s="54"/>
      <c r="T81" s="54"/>
      <c r="U81" s="54"/>
      <c r="V81" s="54">
        <f t="shared" si="18"/>
        <v>0</v>
      </c>
      <c r="W81" s="54">
        <f t="shared" si="18"/>
        <v>170.01617</v>
      </c>
      <c r="X81" s="54">
        <f t="shared" si="18"/>
        <v>0</v>
      </c>
      <c r="Y81" s="54">
        <f t="shared" si="18"/>
        <v>170.01617</v>
      </c>
      <c r="Z81" s="55">
        <f t="shared" si="18"/>
        <v>170.01617</v>
      </c>
      <c r="AA81" s="53">
        <f t="shared" si="24"/>
        <v>5</v>
      </c>
      <c r="AB81" s="52" t="str">
        <f t="shared" si="19"/>
        <v>FKA</v>
      </c>
      <c r="AC81">
        <f t="shared" si="20"/>
        <v>679</v>
      </c>
      <c r="AD81" t="str">
        <f t="shared" si="21"/>
        <v>Misty-two-six</v>
      </c>
      <c r="AE81" s="53">
        <f t="shared" si="25"/>
        <v>9</v>
      </c>
    </row>
    <row r="82" spans="1:31" ht="12.75">
      <c r="A82" s="53">
        <f t="shared" si="26"/>
        <v>220</v>
      </c>
      <c r="B82" s="52">
        <f t="shared" si="22"/>
        <v>220</v>
      </c>
      <c r="C82" s="52" t="str">
        <f t="shared" si="23"/>
        <v>676 Paradox</v>
      </c>
      <c r="D82" s="54">
        <f t="shared" si="22"/>
        <v>49.00402</v>
      </c>
      <c r="E82" s="54">
        <f t="shared" si="22"/>
        <v>129.26413000000002</v>
      </c>
      <c r="F82" s="54"/>
      <c r="G82" s="54"/>
      <c r="H82" s="54"/>
      <c r="I82" s="54"/>
      <c r="J82" s="54"/>
      <c r="K82" s="54"/>
      <c r="L82" s="54"/>
      <c r="M82" s="54"/>
      <c r="N82" s="54"/>
      <c r="O82" s="54"/>
      <c r="P82" s="54"/>
      <c r="Q82" s="54"/>
      <c r="R82" s="54"/>
      <c r="S82" s="54"/>
      <c r="T82" s="54"/>
      <c r="U82" s="54"/>
      <c r="V82" s="54">
        <f t="shared" si="18"/>
        <v>0</v>
      </c>
      <c r="W82" s="54">
        <f t="shared" si="18"/>
        <v>178.26815000000002</v>
      </c>
      <c r="X82" s="54">
        <f t="shared" si="18"/>
        <v>0</v>
      </c>
      <c r="Y82" s="54">
        <f t="shared" si="18"/>
        <v>178.26815000000002</v>
      </c>
      <c r="Z82" s="55">
        <f t="shared" si="18"/>
        <v>178.26815000000002</v>
      </c>
      <c r="AA82" s="53">
        <f t="shared" si="24"/>
        <v>6</v>
      </c>
      <c r="AB82" s="52">
        <f t="shared" si="19"/>
        <v>220</v>
      </c>
      <c r="AC82">
        <f t="shared" si="20"/>
        <v>676</v>
      </c>
      <c r="AD82" t="str">
        <f t="shared" si="21"/>
        <v>Paradox</v>
      </c>
      <c r="AE82" s="53">
        <f t="shared" si="25"/>
        <v>11</v>
      </c>
    </row>
    <row r="83" spans="1:31" ht="12.75">
      <c r="A83" s="53">
        <f t="shared" si="26"/>
        <v>82</v>
      </c>
      <c r="B83" s="52" t="str">
        <f t="shared" si="22"/>
        <v>Blues Power</v>
      </c>
      <c r="C83" s="52" t="str">
        <f t="shared" si="23"/>
        <v>97 Schatz</v>
      </c>
      <c r="D83" s="54">
        <f t="shared" si="22"/>
        <v>57.00707</v>
      </c>
      <c r="E83" s="54">
        <f t="shared" si="22"/>
        <v>143.01514999999998</v>
      </c>
      <c r="F83" s="54"/>
      <c r="G83" s="54"/>
      <c r="H83" s="54"/>
      <c r="I83" s="54"/>
      <c r="J83" s="54"/>
      <c r="K83" s="54"/>
      <c r="L83" s="54"/>
      <c r="M83" s="54"/>
      <c r="N83" s="54"/>
      <c r="O83" s="54"/>
      <c r="P83" s="54"/>
      <c r="Q83" s="54"/>
      <c r="R83" s="54"/>
      <c r="S83" s="54"/>
      <c r="T83" s="54"/>
      <c r="U83" s="54"/>
      <c r="V83" s="54">
        <f t="shared" si="18"/>
        <v>0</v>
      </c>
      <c r="W83" s="54">
        <f t="shared" si="18"/>
        <v>200.02221999999998</v>
      </c>
      <c r="X83" s="54">
        <f t="shared" si="18"/>
        <v>0</v>
      </c>
      <c r="Y83" s="54">
        <f t="shared" si="18"/>
        <v>200.02221999999998</v>
      </c>
      <c r="Z83" s="55">
        <f t="shared" si="18"/>
        <v>200.02221999999998</v>
      </c>
      <c r="AA83" s="53">
        <f t="shared" si="24"/>
        <v>7</v>
      </c>
      <c r="AB83" s="52" t="str">
        <f t="shared" si="19"/>
        <v>Blues Power</v>
      </c>
      <c r="AC83">
        <f t="shared" si="20"/>
        <v>97</v>
      </c>
      <c r="AD83" t="str">
        <f t="shared" si="21"/>
        <v>Schatz</v>
      </c>
      <c r="AE83" s="53">
        <f t="shared" si="25"/>
        <v>13</v>
      </c>
    </row>
    <row r="84" spans="1:31" ht="12.75">
      <c r="A84" s="53">
        <f t="shared" si="26"/>
        <v>175</v>
      </c>
      <c r="B84" s="52" t="str">
        <f t="shared" si="22"/>
        <v>Over the Edge</v>
      </c>
      <c r="C84" s="52" t="str">
        <f t="shared" si="23"/>
        <v>265 Gostosa</v>
      </c>
      <c r="D84" s="54">
        <f t="shared" si="22"/>
        <v>150.01712</v>
      </c>
      <c r="E84" s="54">
        <f t="shared" si="22"/>
        <v>51.703030000000005</v>
      </c>
      <c r="F84" s="54"/>
      <c r="G84" s="54"/>
      <c r="H84" s="54"/>
      <c r="I84" s="54"/>
      <c r="J84" s="54"/>
      <c r="K84" s="54"/>
      <c r="L84" s="54"/>
      <c r="M84" s="54"/>
      <c r="N84" s="54"/>
      <c r="O84" s="54"/>
      <c r="P84" s="54"/>
      <c r="Q84" s="54"/>
      <c r="R84" s="54"/>
      <c r="S84" s="54"/>
      <c r="T84" s="54"/>
      <c r="U84" s="54"/>
      <c r="V84" s="54">
        <f t="shared" si="18"/>
        <v>0</v>
      </c>
      <c r="W84" s="54">
        <f t="shared" si="18"/>
        <v>201.72015000000002</v>
      </c>
      <c r="X84" s="54">
        <f t="shared" si="18"/>
        <v>0</v>
      </c>
      <c r="Y84" s="54">
        <f t="shared" si="18"/>
        <v>201.72015000000002</v>
      </c>
      <c r="Z84" s="55">
        <f t="shared" si="18"/>
        <v>201.72015000000002</v>
      </c>
      <c r="AA84" s="53">
        <f t="shared" si="24"/>
        <v>8</v>
      </c>
      <c r="AB84" s="52" t="str">
        <f t="shared" si="19"/>
        <v>Over the Edge</v>
      </c>
      <c r="AC84">
        <f t="shared" si="20"/>
        <v>265</v>
      </c>
      <c r="AD84" t="str">
        <f t="shared" si="21"/>
        <v>Gostosa</v>
      </c>
      <c r="AE84" s="53">
        <f t="shared" si="25"/>
        <v>15</v>
      </c>
    </row>
    <row r="85" spans="1:31" ht="12.75">
      <c r="A85" s="53">
        <f t="shared" si="26"/>
        <v>154</v>
      </c>
      <c r="B85" s="52" t="str">
        <f t="shared" si="22"/>
        <v>Panic-A-Track</v>
      </c>
      <c r="C85" s="52" t="str">
        <f t="shared" si="23"/>
        <v>0 No Partner</v>
      </c>
      <c r="D85" s="54">
        <f t="shared" si="22"/>
        <v>148.51608</v>
      </c>
      <c r="E85" s="54">
        <f t="shared" si="22"/>
        <v>999</v>
      </c>
      <c r="F85" s="54"/>
      <c r="G85" s="54"/>
      <c r="H85" s="54"/>
      <c r="I85" s="54"/>
      <c r="J85" s="54"/>
      <c r="K85" s="54"/>
      <c r="L85" s="54"/>
      <c r="M85" s="54"/>
      <c r="N85" s="54"/>
      <c r="O85" s="54"/>
      <c r="P85" s="54"/>
      <c r="Q85" s="54"/>
      <c r="R85" s="54"/>
      <c r="S85" s="54"/>
      <c r="T85" s="54"/>
      <c r="U85" s="54"/>
      <c r="V85" s="54">
        <f t="shared" si="18"/>
        <v>0</v>
      </c>
      <c r="W85" s="54">
        <f t="shared" si="18"/>
        <v>1147.5160799999999</v>
      </c>
      <c r="X85" s="54">
        <f t="shared" si="18"/>
        <v>0</v>
      </c>
      <c r="Y85" s="54">
        <f t="shared" si="18"/>
        <v>1147.5160799999999</v>
      </c>
      <c r="Z85" s="55">
        <f t="shared" si="18"/>
        <v>1147.5160799999999</v>
      </c>
      <c r="AA85" s="53">
        <f t="shared" si="24"/>
        <v>9</v>
      </c>
      <c r="AB85" s="52" t="str">
        <f t="shared" si="19"/>
        <v>Panic-A-Track</v>
      </c>
      <c r="AC85">
        <v>0</v>
      </c>
      <c r="AD85" t="s">
        <v>128</v>
      </c>
      <c r="AE85" s="53">
        <f t="shared" si="25"/>
        <v>17</v>
      </c>
    </row>
    <row r="86" spans="1:31" ht="12.75">
      <c r="A86" s="53">
        <f t="shared" si="26"/>
      </c>
      <c r="B86" s="52">
        <f t="shared" si="22"/>
      </c>
      <c r="C86" s="52">
        <f t="shared" si="22"/>
      </c>
      <c r="D86" s="54">
        <f t="shared" si="22"/>
      </c>
      <c r="E86" s="54">
        <f t="shared" si="22"/>
      </c>
      <c r="F86" s="54"/>
      <c r="G86" s="54"/>
      <c r="H86" s="54"/>
      <c r="I86" s="54"/>
      <c r="J86" s="54"/>
      <c r="K86" s="54"/>
      <c r="L86" s="54"/>
      <c r="M86" s="54"/>
      <c r="N86" s="54"/>
      <c r="O86" s="54"/>
      <c r="P86" s="54"/>
      <c r="Q86" s="54"/>
      <c r="R86" s="54"/>
      <c r="S86" s="54"/>
      <c r="T86" s="54"/>
      <c r="U86" s="54"/>
      <c r="V86" s="54">
        <f t="shared" si="18"/>
      </c>
      <c r="W86" s="54">
        <f t="shared" si="18"/>
      </c>
      <c r="X86" s="54">
        <f t="shared" si="18"/>
      </c>
      <c r="Y86" s="54">
        <f t="shared" si="18"/>
      </c>
      <c r="Z86" s="55">
        <f t="shared" si="18"/>
      </c>
      <c r="AA86" s="53"/>
      <c r="AB86" s="52">
        <f t="shared" si="19"/>
      </c>
      <c r="AE86" s="53">
        <f t="shared" si="25"/>
      </c>
    </row>
    <row r="87" spans="1:31" ht="12.75">
      <c r="A87" s="53">
        <f t="shared" si="26"/>
      </c>
      <c r="B87" s="52">
        <f t="shared" si="22"/>
      </c>
      <c r="C87" s="52">
        <f t="shared" si="22"/>
      </c>
      <c r="D87" s="54">
        <f t="shared" si="22"/>
      </c>
      <c r="E87" s="54">
        <f t="shared" si="22"/>
      </c>
      <c r="F87" s="54"/>
      <c r="G87" s="54"/>
      <c r="H87" s="54"/>
      <c r="I87" s="54"/>
      <c r="J87" s="54"/>
      <c r="K87" s="54"/>
      <c r="L87" s="54"/>
      <c r="M87" s="54"/>
      <c r="N87" s="54"/>
      <c r="O87" s="54"/>
      <c r="P87" s="54"/>
      <c r="Q87" s="54"/>
      <c r="R87" s="54"/>
      <c r="S87" s="54"/>
      <c r="T87" s="54"/>
      <c r="U87" s="54"/>
      <c r="V87" s="54">
        <f aca="true" t="shared" si="27" ref="V87:Z96">IF($AD56&gt;0,INDEX(V$46:V$70,$AD56),"")</f>
      </c>
      <c r="W87" s="54">
        <f t="shared" si="27"/>
      </c>
      <c r="X87" s="54">
        <f t="shared" si="27"/>
      </c>
      <c r="Y87" s="54">
        <f t="shared" si="27"/>
      </c>
      <c r="Z87" s="55">
        <f t="shared" si="27"/>
      </c>
      <c r="AA87" s="53"/>
      <c r="AB87" s="52">
        <f t="shared" si="19"/>
      </c>
      <c r="AE87" s="53">
        <f t="shared" si="25"/>
      </c>
    </row>
    <row r="88" spans="1:31" ht="12.75">
      <c r="A88" s="53">
        <f t="shared" si="26"/>
      </c>
      <c r="B88" s="52">
        <f t="shared" si="22"/>
      </c>
      <c r="C88" s="52">
        <f t="shared" si="22"/>
      </c>
      <c r="D88" s="54">
        <f t="shared" si="22"/>
      </c>
      <c r="E88" s="54">
        <f t="shared" si="22"/>
      </c>
      <c r="F88" s="54"/>
      <c r="G88" s="54"/>
      <c r="H88" s="54"/>
      <c r="I88" s="54"/>
      <c r="J88" s="54"/>
      <c r="K88" s="54"/>
      <c r="L88" s="54"/>
      <c r="M88" s="54"/>
      <c r="N88" s="54"/>
      <c r="O88" s="54"/>
      <c r="P88" s="54"/>
      <c r="Q88" s="54"/>
      <c r="R88" s="54"/>
      <c r="S88" s="54"/>
      <c r="T88" s="54"/>
      <c r="U88" s="54"/>
      <c r="V88" s="54">
        <f t="shared" si="27"/>
      </c>
      <c r="W88" s="54">
        <f t="shared" si="27"/>
      </c>
      <c r="X88" s="54">
        <f t="shared" si="27"/>
      </c>
      <c r="Y88" s="54">
        <f t="shared" si="27"/>
      </c>
      <c r="Z88" s="55">
        <f t="shared" si="27"/>
      </c>
      <c r="AA88" s="53"/>
      <c r="AB88" s="52">
        <f t="shared" si="19"/>
      </c>
      <c r="AE88" s="53">
        <f t="shared" si="25"/>
      </c>
    </row>
    <row r="89" spans="1:31" ht="12.75">
      <c r="A89" s="53">
        <f t="shared" si="26"/>
      </c>
      <c r="B89" s="52">
        <f t="shared" si="22"/>
      </c>
      <c r="C89" s="52">
        <f t="shared" si="22"/>
      </c>
      <c r="D89" s="54">
        <f t="shared" si="22"/>
      </c>
      <c r="E89" s="54">
        <f t="shared" si="22"/>
      </c>
      <c r="F89" s="54"/>
      <c r="G89" s="54"/>
      <c r="H89" s="54"/>
      <c r="I89" s="54"/>
      <c r="J89" s="54"/>
      <c r="K89" s="54"/>
      <c r="L89" s="54"/>
      <c r="M89" s="54"/>
      <c r="N89" s="54"/>
      <c r="O89" s="54"/>
      <c r="P89" s="54"/>
      <c r="Q89" s="54"/>
      <c r="R89" s="54"/>
      <c r="S89" s="54"/>
      <c r="T89" s="54"/>
      <c r="U89" s="54"/>
      <c r="V89" s="54">
        <f t="shared" si="27"/>
      </c>
      <c r="W89" s="54">
        <f t="shared" si="27"/>
      </c>
      <c r="X89" s="54">
        <f t="shared" si="27"/>
      </c>
      <c r="Y89" s="54">
        <f t="shared" si="27"/>
      </c>
      <c r="Z89" s="55">
        <f t="shared" si="27"/>
      </c>
      <c r="AA89" s="53"/>
      <c r="AB89" s="52">
        <f t="shared" si="19"/>
      </c>
      <c r="AE89" s="53">
        <f t="shared" si="25"/>
      </c>
    </row>
    <row r="90" spans="1:31" ht="12.75">
      <c r="A90" s="53">
        <f t="shared" si="26"/>
      </c>
      <c r="B90" s="52">
        <f t="shared" si="22"/>
      </c>
      <c r="C90" s="52">
        <f t="shared" si="22"/>
      </c>
      <c r="D90" s="54">
        <f t="shared" si="22"/>
      </c>
      <c r="E90" s="54">
        <f t="shared" si="22"/>
      </c>
      <c r="F90" s="54"/>
      <c r="G90" s="54"/>
      <c r="H90" s="54"/>
      <c r="I90" s="54"/>
      <c r="J90" s="54"/>
      <c r="K90" s="54"/>
      <c r="L90" s="54"/>
      <c r="M90" s="54"/>
      <c r="N90" s="54"/>
      <c r="O90" s="54"/>
      <c r="P90" s="54"/>
      <c r="Q90" s="54"/>
      <c r="R90" s="54"/>
      <c r="S90" s="54"/>
      <c r="T90" s="54"/>
      <c r="U90" s="54"/>
      <c r="V90" s="54">
        <f t="shared" si="27"/>
      </c>
      <c r="W90" s="54">
        <f t="shared" si="27"/>
      </c>
      <c r="X90" s="54">
        <f t="shared" si="27"/>
      </c>
      <c r="Y90" s="54">
        <f t="shared" si="27"/>
      </c>
      <c r="Z90" s="55">
        <f t="shared" si="27"/>
      </c>
      <c r="AA90" s="53"/>
      <c r="AB90" s="52">
        <f t="shared" si="19"/>
      </c>
      <c r="AE90" s="53">
        <f t="shared" si="25"/>
      </c>
    </row>
    <row r="91" spans="1:31" ht="12.75">
      <c r="A91" s="53">
        <f t="shared" si="26"/>
      </c>
      <c r="B91" s="52">
        <f t="shared" si="22"/>
      </c>
      <c r="C91" s="52">
        <f t="shared" si="22"/>
      </c>
      <c r="D91" s="54">
        <f t="shared" si="22"/>
      </c>
      <c r="E91" s="54">
        <f t="shared" si="22"/>
      </c>
      <c r="F91" s="54"/>
      <c r="G91" s="54"/>
      <c r="H91" s="54"/>
      <c r="I91" s="54"/>
      <c r="J91" s="54"/>
      <c r="K91" s="54"/>
      <c r="L91" s="54"/>
      <c r="M91" s="54"/>
      <c r="N91" s="54"/>
      <c r="O91" s="54"/>
      <c r="P91" s="54"/>
      <c r="Q91" s="54"/>
      <c r="R91" s="54"/>
      <c r="S91" s="54"/>
      <c r="T91" s="54"/>
      <c r="U91" s="54"/>
      <c r="V91" s="54">
        <f t="shared" si="27"/>
      </c>
      <c r="W91" s="54">
        <f t="shared" si="27"/>
      </c>
      <c r="X91" s="54">
        <f t="shared" si="27"/>
      </c>
      <c r="Y91" s="54">
        <f t="shared" si="27"/>
      </c>
      <c r="Z91" s="55">
        <f t="shared" si="27"/>
      </c>
      <c r="AA91" s="53"/>
      <c r="AB91" s="52">
        <f t="shared" si="19"/>
      </c>
      <c r="AE91" s="53">
        <f t="shared" si="25"/>
      </c>
    </row>
    <row r="92" spans="1:31" ht="12.75">
      <c r="A92" s="53">
        <f t="shared" si="26"/>
      </c>
      <c r="B92" s="52">
        <f t="shared" si="22"/>
      </c>
      <c r="C92" s="52">
        <f t="shared" si="22"/>
      </c>
      <c r="D92" s="54">
        <f t="shared" si="22"/>
      </c>
      <c r="E92" s="54">
        <f t="shared" si="22"/>
      </c>
      <c r="F92" s="54"/>
      <c r="G92" s="54"/>
      <c r="H92" s="54"/>
      <c r="I92" s="54"/>
      <c r="J92" s="54"/>
      <c r="K92" s="54"/>
      <c r="L92" s="54"/>
      <c r="M92" s="54"/>
      <c r="N92" s="54"/>
      <c r="O92" s="54"/>
      <c r="P92" s="54"/>
      <c r="Q92" s="54"/>
      <c r="R92" s="54"/>
      <c r="S92" s="54"/>
      <c r="T92" s="54"/>
      <c r="U92" s="54"/>
      <c r="V92" s="54">
        <f t="shared" si="27"/>
      </c>
      <c r="W92" s="54">
        <f t="shared" si="27"/>
      </c>
      <c r="X92" s="54">
        <f t="shared" si="27"/>
      </c>
      <c r="Y92" s="54">
        <f t="shared" si="27"/>
      </c>
      <c r="Z92" s="55">
        <f t="shared" si="27"/>
      </c>
      <c r="AA92" s="53"/>
      <c r="AB92" s="52">
        <f t="shared" si="19"/>
      </c>
      <c r="AE92" s="53">
        <f t="shared" si="25"/>
      </c>
    </row>
    <row r="93" spans="1:31" ht="12.75">
      <c r="A93" s="53">
        <f t="shared" si="26"/>
      </c>
      <c r="B93" s="52">
        <f t="shared" si="22"/>
      </c>
      <c r="C93" s="52">
        <f t="shared" si="22"/>
      </c>
      <c r="D93" s="54">
        <f t="shared" si="22"/>
      </c>
      <c r="E93" s="54">
        <f t="shared" si="22"/>
      </c>
      <c r="F93" s="54"/>
      <c r="G93" s="54"/>
      <c r="H93" s="54"/>
      <c r="I93" s="54"/>
      <c r="J93" s="54"/>
      <c r="K93" s="54"/>
      <c r="L93" s="54"/>
      <c r="M93" s="54"/>
      <c r="N93" s="54"/>
      <c r="O93" s="54"/>
      <c r="P93" s="54"/>
      <c r="Q93" s="54"/>
      <c r="R93" s="54"/>
      <c r="S93" s="54"/>
      <c r="T93" s="54"/>
      <c r="U93" s="54"/>
      <c r="V93" s="54">
        <f t="shared" si="27"/>
      </c>
      <c r="W93" s="54">
        <f t="shared" si="27"/>
      </c>
      <c r="X93" s="54">
        <f t="shared" si="27"/>
      </c>
      <c r="Y93" s="54">
        <f t="shared" si="27"/>
      </c>
      <c r="Z93" s="55">
        <f t="shared" si="27"/>
      </c>
      <c r="AA93" s="53"/>
      <c r="AB93" s="52">
        <f t="shared" si="19"/>
      </c>
      <c r="AE93" s="53">
        <f aca="true" t="shared" si="28" ref="AE93:AE101">IF(AE92&lt;ScoredBoats,AE92+1,"")</f>
      </c>
    </row>
    <row r="94" spans="1:31" ht="12.75">
      <c r="A94" s="53">
        <f t="shared" si="26"/>
      </c>
      <c r="B94" s="52">
        <f t="shared" si="22"/>
      </c>
      <c r="C94" s="52">
        <f t="shared" si="22"/>
      </c>
      <c r="D94" s="54">
        <f t="shared" si="22"/>
      </c>
      <c r="E94" s="54">
        <f t="shared" si="22"/>
      </c>
      <c r="F94" s="54"/>
      <c r="G94" s="54"/>
      <c r="H94" s="54"/>
      <c r="I94" s="54"/>
      <c r="J94" s="54"/>
      <c r="K94" s="54"/>
      <c r="L94" s="54"/>
      <c r="M94" s="54"/>
      <c r="N94" s="54"/>
      <c r="O94" s="54"/>
      <c r="P94" s="54"/>
      <c r="Q94" s="54"/>
      <c r="R94" s="54"/>
      <c r="S94" s="54"/>
      <c r="T94" s="54"/>
      <c r="U94" s="54"/>
      <c r="V94" s="54">
        <f t="shared" si="27"/>
      </c>
      <c r="W94" s="54">
        <f t="shared" si="27"/>
      </c>
      <c r="X94" s="54">
        <f t="shared" si="27"/>
      </c>
      <c r="Y94" s="54">
        <f t="shared" si="27"/>
      </c>
      <c r="Z94" s="55">
        <f t="shared" si="27"/>
      </c>
      <c r="AA94" s="53"/>
      <c r="AB94" s="52">
        <f t="shared" si="19"/>
      </c>
      <c r="AE94" s="53">
        <f t="shared" si="28"/>
      </c>
    </row>
    <row r="95" spans="1:31" ht="12.75">
      <c r="A95" s="53">
        <f t="shared" si="26"/>
      </c>
      <c r="B95" s="52">
        <f t="shared" si="22"/>
      </c>
      <c r="C95" s="52">
        <f t="shared" si="22"/>
      </c>
      <c r="D95" s="54">
        <f t="shared" si="22"/>
      </c>
      <c r="E95" s="54">
        <f t="shared" si="22"/>
      </c>
      <c r="F95" s="54"/>
      <c r="G95" s="54"/>
      <c r="H95" s="54"/>
      <c r="I95" s="54"/>
      <c r="J95" s="54"/>
      <c r="K95" s="54"/>
      <c r="L95" s="54"/>
      <c r="M95" s="54"/>
      <c r="N95" s="54"/>
      <c r="O95" s="54"/>
      <c r="P95" s="54"/>
      <c r="Q95" s="54"/>
      <c r="R95" s="54"/>
      <c r="S95" s="54"/>
      <c r="T95" s="54"/>
      <c r="U95" s="54"/>
      <c r="V95" s="54">
        <f t="shared" si="27"/>
      </c>
      <c r="W95" s="54">
        <f t="shared" si="27"/>
      </c>
      <c r="X95" s="54">
        <f t="shared" si="27"/>
      </c>
      <c r="Y95" s="54">
        <f t="shared" si="27"/>
      </c>
      <c r="Z95" s="55">
        <f t="shared" si="27"/>
      </c>
      <c r="AA95" s="53"/>
      <c r="AB95" s="52">
        <f t="shared" si="19"/>
      </c>
      <c r="AE95" s="53">
        <f t="shared" si="28"/>
      </c>
    </row>
    <row r="96" spans="1:31" ht="12.75">
      <c r="A96" s="53">
        <f t="shared" si="26"/>
      </c>
      <c r="B96" s="52">
        <f t="shared" si="22"/>
      </c>
      <c r="C96" s="52">
        <f t="shared" si="22"/>
      </c>
      <c r="D96" s="54">
        <f t="shared" si="22"/>
      </c>
      <c r="E96" s="54">
        <f t="shared" si="22"/>
      </c>
      <c r="F96" s="54"/>
      <c r="G96" s="54"/>
      <c r="H96" s="54"/>
      <c r="I96" s="54"/>
      <c r="J96" s="54"/>
      <c r="K96" s="54"/>
      <c r="L96" s="54"/>
      <c r="M96" s="54"/>
      <c r="N96" s="54"/>
      <c r="O96" s="54"/>
      <c r="P96" s="54"/>
      <c r="Q96" s="54"/>
      <c r="R96" s="54"/>
      <c r="S96" s="54"/>
      <c r="T96" s="54"/>
      <c r="U96" s="54"/>
      <c r="V96" s="54">
        <f t="shared" si="27"/>
      </c>
      <c r="W96" s="54">
        <f t="shared" si="27"/>
      </c>
      <c r="X96" s="54">
        <f t="shared" si="27"/>
      </c>
      <c r="Y96" s="54">
        <f t="shared" si="27"/>
      </c>
      <c r="Z96" s="55">
        <f t="shared" si="27"/>
      </c>
      <c r="AA96" s="53"/>
      <c r="AB96" s="52">
        <f t="shared" si="19"/>
      </c>
      <c r="AE96" s="53">
        <f t="shared" si="28"/>
      </c>
    </row>
    <row r="97" spans="1:31" ht="12.75">
      <c r="A97" s="53">
        <f t="shared" si="26"/>
      </c>
      <c r="B97" s="52">
        <f t="shared" si="22"/>
      </c>
      <c r="C97" s="52">
        <f t="shared" si="22"/>
      </c>
      <c r="D97" s="54">
        <f t="shared" si="22"/>
      </c>
      <c r="E97" s="54">
        <f t="shared" si="22"/>
      </c>
      <c r="F97" s="54"/>
      <c r="G97" s="54"/>
      <c r="H97" s="54"/>
      <c r="I97" s="54"/>
      <c r="J97" s="54"/>
      <c r="K97" s="54"/>
      <c r="L97" s="54"/>
      <c r="M97" s="54"/>
      <c r="N97" s="54"/>
      <c r="O97" s="54"/>
      <c r="P97" s="54"/>
      <c r="Q97" s="54"/>
      <c r="R97" s="54"/>
      <c r="S97" s="54"/>
      <c r="T97" s="54"/>
      <c r="U97" s="54"/>
      <c r="V97" s="54">
        <f aca="true" t="shared" si="29" ref="V97:Z101">IF($AD66&gt;0,INDEX(V$46:V$70,$AD66),"")</f>
      </c>
      <c r="W97" s="54">
        <f t="shared" si="29"/>
      </c>
      <c r="X97" s="54">
        <f t="shared" si="29"/>
      </c>
      <c r="Y97" s="54">
        <f t="shared" si="29"/>
      </c>
      <c r="Z97" s="55">
        <f t="shared" si="29"/>
      </c>
      <c r="AA97" s="53"/>
      <c r="AB97" s="52">
        <f t="shared" si="19"/>
      </c>
      <c r="AE97" s="53">
        <f t="shared" si="28"/>
      </c>
    </row>
    <row r="98" spans="1:31" ht="12.75">
      <c r="A98" s="53">
        <f t="shared" si="26"/>
      </c>
      <c r="B98" s="52">
        <f t="shared" si="22"/>
      </c>
      <c r="C98" s="52">
        <f t="shared" si="22"/>
      </c>
      <c r="D98" s="54">
        <f t="shared" si="22"/>
      </c>
      <c r="E98" s="54">
        <f t="shared" si="22"/>
      </c>
      <c r="F98" s="54"/>
      <c r="G98" s="54"/>
      <c r="H98" s="54"/>
      <c r="I98" s="54"/>
      <c r="J98" s="54"/>
      <c r="K98" s="54"/>
      <c r="L98" s="54"/>
      <c r="M98" s="54"/>
      <c r="N98" s="54"/>
      <c r="O98" s="54"/>
      <c r="P98" s="54"/>
      <c r="Q98" s="54"/>
      <c r="R98" s="54"/>
      <c r="S98" s="54"/>
      <c r="T98" s="54"/>
      <c r="U98" s="54"/>
      <c r="V98" s="54">
        <f t="shared" si="29"/>
      </c>
      <c r="W98" s="54">
        <f t="shared" si="29"/>
      </c>
      <c r="X98" s="54">
        <f t="shared" si="29"/>
      </c>
      <c r="Y98" s="54">
        <f t="shared" si="29"/>
      </c>
      <c r="Z98" s="55">
        <f t="shared" si="29"/>
      </c>
      <c r="AA98" s="53"/>
      <c r="AB98" s="52">
        <f t="shared" si="19"/>
      </c>
      <c r="AE98" s="53">
        <f t="shared" si="28"/>
      </c>
    </row>
    <row r="99" spans="1:31" ht="12.75">
      <c r="A99" s="53">
        <f t="shared" si="26"/>
      </c>
      <c r="B99" s="52">
        <f t="shared" si="22"/>
      </c>
      <c r="C99" s="52">
        <f t="shared" si="22"/>
      </c>
      <c r="D99" s="54">
        <f t="shared" si="22"/>
      </c>
      <c r="E99" s="54">
        <f t="shared" si="22"/>
      </c>
      <c r="F99" s="54"/>
      <c r="G99" s="54"/>
      <c r="H99" s="54"/>
      <c r="I99" s="54"/>
      <c r="J99" s="54"/>
      <c r="K99" s="54"/>
      <c r="L99" s="54"/>
      <c r="M99" s="54"/>
      <c r="N99" s="54"/>
      <c r="O99" s="54"/>
      <c r="P99" s="54"/>
      <c r="Q99" s="54"/>
      <c r="R99" s="54"/>
      <c r="S99" s="54"/>
      <c r="T99" s="54"/>
      <c r="U99" s="54"/>
      <c r="V99" s="54">
        <f t="shared" si="29"/>
      </c>
      <c r="W99" s="54">
        <f t="shared" si="29"/>
      </c>
      <c r="X99" s="54">
        <f t="shared" si="29"/>
      </c>
      <c r="Y99" s="54">
        <f t="shared" si="29"/>
      </c>
      <c r="Z99" s="55">
        <f t="shared" si="29"/>
      </c>
      <c r="AA99" s="53"/>
      <c r="AB99" s="52">
        <f t="shared" si="19"/>
      </c>
      <c r="AE99" s="53">
        <f t="shared" si="28"/>
      </c>
    </row>
    <row r="100" spans="1:31" ht="12.75">
      <c r="A100" s="53">
        <f t="shared" si="26"/>
      </c>
      <c r="B100" s="52">
        <f t="shared" si="22"/>
      </c>
      <c r="C100" s="52">
        <f t="shared" si="22"/>
      </c>
      <c r="D100" s="54">
        <f t="shared" si="22"/>
      </c>
      <c r="E100" s="54">
        <f t="shared" si="22"/>
      </c>
      <c r="F100" s="54"/>
      <c r="G100" s="54"/>
      <c r="H100" s="54"/>
      <c r="I100" s="54"/>
      <c r="J100" s="54"/>
      <c r="K100" s="54"/>
      <c r="L100" s="54"/>
      <c r="M100" s="54"/>
      <c r="N100" s="54"/>
      <c r="O100" s="54"/>
      <c r="P100" s="54"/>
      <c r="Q100" s="54"/>
      <c r="R100" s="54"/>
      <c r="S100" s="54"/>
      <c r="T100" s="54"/>
      <c r="U100" s="54"/>
      <c r="V100" s="54">
        <f t="shared" si="29"/>
      </c>
      <c r="W100" s="54">
        <f t="shared" si="29"/>
      </c>
      <c r="X100" s="54">
        <f t="shared" si="29"/>
      </c>
      <c r="Y100" s="54">
        <f t="shared" si="29"/>
      </c>
      <c r="Z100" s="55">
        <f t="shared" si="29"/>
      </c>
      <c r="AA100" s="53"/>
      <c r="AB100" s="52">
        <f t="shared" si="19"/>
      </c>
      <c r="AE100" s="53">
        <f t="shared" si="28"/>
      </c>
    </row>
    <row r="101" spans="1:31" ht="12.75">
      <c r="A101" s="53">
        <f t="shared" si="26"/>
      </c>
      <c r="B101" s="52">
        <f t="shared" si="22"/>
      </c>
      <c r="C101" s="52">
        <f t="shared" si="22"/>
      </c>
      <c r="D101" s="54">
        <f t="shared" si="22"/>
      </c>
      <c r="E101" s="54">
        <f t="shared" si="22"/>
      </c>
      <c r="F101" s="54"/>
      <c r="G101" s="54"/>
      <c r="H101" s="54"/>
      <c r="I101" s="54"/>
      <c r="J101" s="54"/>
      <c r="K101" s="54"/>
      <c r="L101" s="54"/>
      <c r="M101" s="54"/>
      <c r="N101" s="54"/>
      <c r="O101" s="54"/>
      <c r="P101" s="54"/>
      <c r="Q101" s="54"/>
      <c r="R101" s="54"/>
      <c r="S101" s="54"/>
      <c r="T101" s="54"/>
      <c r="U101" s="54"/>
      <c r="V101" s="54">
        <f t="shared" si="29"/>
      </c>
      <c r="W101" s="54">
        <f t="shared" si="29"/>
      </c>
      <c r="X101" s="54">
        <f t="shared" si="29"/>
      </c>
      <c r="Y101" s="54">
        <f t="shared" si="29"/>
      </c>
      <c r="Z101" s="55">
        <f t="shared" si="29"/>
      </c>
      <c r="AA101" s="53"/>
      <c r="AB101" s="52">
        <f t="shared" si="19"/>
      </c>
      <c r="AE101" s="53">
        <f t="shared" si="28"/>
      </c>
    </row>
    <row r="102" ht="12.75">
      <c r="B102" s="8" t="s">
        <v>29</v>
      </c>
    </row>
  </sheetData>
  <mergeCells count="1">
    <mergeCell ref="B1:W2"/>
  </mergeCells>
  <printOptions/>
  <pageMargins left="0.75" right="0.75" top="1" bottom="1" header="0.5" footer="0.5"/>
  <pageSetup horizontalDpi="300" verticalDpi="300" orientation="landscape" r:id="rId4"/>
  <drawing r:id="rId3"/>
  <legacyDrawing r:id="rId2"/>
</worksheet>
</file>

<file path=xl/worksheets/sheet7.xml><?xml version="1.0" encoding="utf-8"?>
<worksheet xmlns="http://schemas.openxmlformats.org/spreadsheetml/2006/main" xmlns:r="http://schemas.openxmlformats.org/officeDocument/2006/relationships">
  <sheetPr codeName="Sheet1"/>
  <dimension ref="A1:AW118"/>
  <sheetViews>
    <sheetView workbookViewId="0" topLeftCell="A1">
      <selection activeCell="C26" sqref="C26"/>
      <selection activeCell="A1" sqref="A1"/>
    </sheetView>
  </sheetViews>
  <sheetFormatPr defaultColWidth="9.140625" defaultRowHeight="12.75"/>
  <cols>
    <col min="1" max="1" width="9.140625" style="1" customWidth="1"/>
    <col min="2" max="3" width="15.7109375" style="0" customWidth="1"/>
    <col min="4" max="21" width="5.28125" style="0" customWidth="1"/>
    <col min="22" max="22" width="7.28125" style="0" customWidth="1"/>
    <col min="23" max="23" width="6.7109375" style="0" customWidth="1"/>
    <col min="24" max="24" width="6.421875" style="0" customWidth="1"/>
    <col min="26" max="26" width="9.8515625" style="0" customWidth="1"/>
    <col min="27" max="27" width="11.00390625" style="0" customWidth="1"/>
    <col min="28" max="28" width="16.421875" style="0" customWidth="1"/>
    <col min="29" max="30" width="6.7109375" style="0" customWidth="1"/>
    <col min="31" max="42" width="3.7109375" style="0" customWidth="1"/>
    <col min="43" max="43" width="6.28125" style="0" customWidth="1"/>
    <col min="44" max="44" width="20.140625" style="0" customWidth="1"/>
    <col min="45" max="45" width="11.7109375" style="0" customWidth="1"/>
    <col min="46" max="46" width="7.140625" style="0" customWidth="1"/>
    <col min="47" max="47" width="6.00390625" style="0" customWidth="1"/>
    <col min="48" max="48" width="9.57421875" style="0" customWidth="1"/>
  </cols>
  <sheetData>
    <row r="1" spans="2:23" ht="12.75">
      <c r="B1" s="159" t="s">
        <v>25</v>
      </c>
      <c r="C1" s="160"/>
      <c r="D1" s="160"/>
      <c r="E1" s="160"/>
      <c r="F1" s="160"/>
      <c r="G1" s="160"/>
      <c r="H1" s="160"/>
      <c r="I1" s="160"/>
      <c r="J1" s="160"/>
      <c r="K1" s="160"/>
      <c r="L1" s="160"/>
      <c r="M1" s="160"/>
      <c r="N1" s="160"/>
      <c r="O1" s="160"/>
      <c r="P1" s="160"/>
      <c r="Q1" s="160"/>
      <c r="R1" s="160"/>
      <c r="S1" s="160"/>
      <c r="T1" s="160"/>
      <c r="U1" s="160"/>
      <c r="V1" s="160"/>
      <c r="W1" s="161"/>
    </row>
    <row r="2" spans="2:23" ht="12.75">
      <c r="B2" s="162"/>
      <c r="C2" s="163"/>
      <c r="D2" s="163"/>
      <c r="E2" s="163"/>
      <c r="F2" s="163"/>
      <c r="G2" s="163"/>
      <c r="H2" s="163"/>
      <c r="I2" s="163"/>
      <c r="J2" s="163"/>
      <c r="K2" s="163"/>
      <c r="L2" s="163"/>
      <c r="M2" s="163"/>
      <c r="N2" s="163"/>
      <c r="O2" s="163"/>
      <c r="P2" s="163"/>
      <c r="Q2" s="163"/>
      <c r="R2" s="163"/>
      <c r="S2" s="163"/>
      <c r="T2" s="163"/>
      <c r="U2" s="163"/>
      <c r="V2" s="163"/>
      <c r="W2" s="164"/>
    </row>
    <row r="3" spans="2:23" ht="12.75">
      <c r="B3" s="165" t="s">
        <v>98</v>
      </c>
      <c r="C3" s="166"/>
      <c r="D3" s="166"/>
      <c r="E3" s="166"/>
      <c r="F3" s="166"/>
      <c r="G3" s="166"/>
      <c r="H3" s="166"/>
      <c r="I3" s="166"/>
      <c r="J3" s="166"/>
      <c r="K3" s="166"/>
      <c r="L3" s="166"/>
      <c r="M3" s="166"/>
      <c r="N3" s="166"/>
      <c r="O3" s="166"/>
      <c r="P3" s="166"/>
      <c r="Q3" s="166"/>
      <c r="R3" s="166"/>
      <c r="S3" s="166"/>
      <c r="T3" s="166"/>
      <c r="U3" s="166"/>
      <c r="V3" s="166"/>
      <c r="W3" s="165"/>
    </row>
    <row r="4" spans="2:23" ht="12.75">
      <c r="B4" s="165"/>
      <c r="C4" s="166"/>
      <c r="D4" s="166"/>
      <c r="E4" s="166"/>
      <c r="F4" s="166"/>
      <c r="G4" s="166"/>
      <c r="H4" s="166"/>
      <c r="I4" s="166"/>
      <c r="J4" s="166"/>
      <c r="K4" s="166"/>
      <c r="L4" s="166"/>
      <c r="M4" s="166"/>
      <c r="N4" s="166"/>
      <c r="O4" s="166"/>
      <c r="P4" s="166"/>
      <c r="Q4" s="166"/>
      <c r="R4" s="166"/>
      <c r="S4" s="166"/>
      <c r="T4" s="166"/>
      <c r="U4" s="166"/>
      <c r="V4" s="166"/>
      <c r="W4" s="165"/>
    </row>
    <row r="5" spans="2:23" ht="12.75">
      <c r="B5" s="165"/>
      <c r="C5" s="166"/>
      <c r="D5" s="166"/>
      <c r="E5" s="166"/>
      <c r="F5" s="166"/>
      <c r="G5" s="166"/>
      <c r="H5" s="166"/>
      <c r="I5" s="166"/>
      <c r="J5" s="166"/>
      <c r="K5" s="166"/>
      <c r="L5" s="166"/>
      <c r="M5" s="166"/>
      <c r="N5" s="166"/>
      <c r="O5" s="166"/>
      <c r="P5" s="166"/>
      <c r="Q5" s="166"/>
      <c r="R5" s="166"/>
      <c r="S5" s="166"/>
      <c r="T5" s="166"/>
      <c r="U5" s="166"/>
      <c r="V5" s="166"/>
      <c r="W5" s="165"/>
    </row>
    <row r="6" spans="2:23" ht="12.75">
      <c r="B6" s="165"/>
      <c r="C6" s="166"/>
      <c r="D6" s="166"/>
      <c r="E6" s="166"/>
      <c r="F6" s="166"/>
      <c r="G6" s="166"/>
      <c r="H6" s="166"/>
      <c r="I6" s="166"/>
      <c r="J6" s="166"/>
      <c r="K6" s="166"/>
      <c r="L6" s="166"/>
      <c r="M6" s="166"/>
      <c r="N6" s="166"/>
      <c r="O6" s="166"/>
      <c r="P6" s="166"/>
      <c r="Q6" s="166"/>
      <c r="R6" s="166"/>
      <c r="S6" s="166"/>
      <c r="T6" s="166"/>
      <c r="U6" s="166"/>
      <c r="V6" s="166"/>
      <c r="W6" s="165"/>
    </row>
    <row r="7" spans="2:23" ht="12.75">
      <c r="B7" s="165"/>
      <c r="C7" s="166"/>
      <c r="D7" s="166"/>
      <c r="E7" s="166"/>
      <c r="F7" s="166"/>
      <c r="G7" s="166"/>
      <c r="H7" s="166"/>
      <c r="I7" s="166"/>
      <c r="J7" s="166"/>
      <c r="K7" s="166"/>
      <c r="L7" s="166"/>
      <c r="M7" s="166"/>
      <c r="N7" s="166"/>
      <c r="O7" s="166"/>
      <c r="P7" s="166"/>
      <c r="Q7" s="166"/>
      <c r="R7" s="166"/>
      <c r="S7" s="166"/>
      <c r="T7" s="166"/>
      <c r="U7" s="166"/>
      <c r="V7" s="166"/>
      <c r="W7" s="165"/>
    </row>
    <row r="8" spans="2:23" ht="12.75">
      <c r="B8" s="165"/>
      <c r="C8" s="166"/>
      <c r="D8" s="166"/>
      <c r="E8" s="166"/>
      <c r="F8" s="166"/>
      <c r="G8" s="166"/>
      <c r="H8" s="166"/>
      <c r="I8" s="166"/>
      <c r="J8" s="166"/>
      <c r="K8" s="166"/>
      <c r="L8" s="166"/>
      <c r="M8" s="166"/>
      <c r="N8" s="166"/>
      <c r="O8" s="166"/>
      <c r="P8" s="166"/>
      <c r="Q8" s="166"/>
      <c r="R8" s="166"/>
      <c r="S8" s="166"/>
      <c r="T8" s="166"/>
      <c r="U8" s="166"/>
      <c r="V8" s="166"/>
      <c r="W8" s="165"/>
    </row>
    <row r="9" spans="2:23" ht="12.75">
      <c r="B9" s="165"/>
      <c r="C9" s="166"/>
      <c r="D9" s="166"/>
      <c r="E9" s="166"/>
      <c r="F9" s="166"/>
      <c r="G9" s="166"/>
      <c r="H9" s="166"/>
      <c r="I9" s="166"/>
      <c r="J9" s="166"/>
      <c r="K9" s="166"/>
      <c r="L9" s="166"/>
      <c r="M9" s="166"/>
      <c r="N9" s="166"/>
      <c r="O9" s="166"/>
      <c r="P9" s="166"/>
      <c r="Q9" s="166"/>
      <c r="R9" s="166"/>
      <c r="S9" s="166"/>
      <c r="T9" s="166"/>
      <c r="U9" s="166"/>
      <c r="V9" s="166"/>
      <c r="W9" s="165"/>
    </row>
    <row r="10" spans="2:23" ht="12.75">
      <c r="B10" s="165"/>
      <c r="C10" s="165"/>
      <c r="D10" s="165"/>
      <c r="E10" s="165"/>
      <c r="F10" s="165"/>
      <c r="G10" s="165"/>
      <c r="H10" s="165"/>
      <c r="I10" s="165"/>
      <c r="J10" s="165"/>
      <c r="K10" s="165"/>
      <c r="L10" s="165"/>
      <c r="M10" s="165"/>
      <c r="N10" s="165"/>
      <c r="O10" s="165"/>
      <c r="P10" s="165"/>
      <c r="Q10" s="165"/>
      <c r="R10" s="165"/>
      <c r="S10" s="165"/>
      <c r="T10" s="165"/>
      <c r="U10" s="165"/>
      <c r="V10" s="165"/>
      <c r="W10" s="165"/>
    </row>
    <row r="11" spans="2:23" ht="12.75">
      <c r="B11" s="167"/>
      <c r="C11" s="167"/>
      <c r="D11" s="167"/>
      <c r="E11" s="167"/>
      <c r="F11" s="167"/>
      <c r="G11" s="167"/>
      <c r="H11" s="167"/>
      <c r="I11" s="167"/>
      <c r="J11" s="167"/>
      <c r="K11" s="167"/>
      <c r="L11" s="167"/>
      <c r="M11" s="167"/>
      <c r="N11" s="167"/>
      <c r="O11" s="167"/>
      <c r="P11" s="167"/>
      <c r="Q11" s="167"/>
      <c r="R11" s="167"/>
      <c r="S11" s="167"/>
      <c r="T11" s="167"/>
      <c r="U11" s="167"/>
      <c r="V11" s="167"/>
      <c r="W11" s="167"/>
    </row>
    <row r="12" spans="2:23" ht="12.75">
      <c r="B12" s="167"/>
      <c r="C12" s="167"/>
      <c r="D12" s="167"/>
      <c r="E12" s="167"/>
      <c r="F12" s="167"/>
      <c r="G12" s="167"/>
      <c r="H12" s="167"/>
      <c r="I12" s="167"/>
      <c r="J12" s="167"/>
      <c r="K12" s="167"/>
      <c r="L12" s="167"/>
      <c r="M12" s="167"/>
      <c r="N12" s="167"/>
      <c r="O12" s="167"/>
      <c r="P12" s="167"/>
      <c r="Q12" s="167"/>
      <c r="R12" s="167"/>
      <c r="S12" s="167"/>
      <c r="T12" s="167"/>
      <c r="U12" s="167"/>
      <c r="V12" s="167"/>
      <c r="W12" s="167"/>
    </row>
    <row r="13" spans="2:23" ht="12.75">
      <c r="B13" s="167"/>
      <c r="C13" s="167"/>
      <c r="D13" s="167"/>
      <c r="E13" s="167"/>
      <c r="F13" s="167"/>
      <c r="G13" s="167"/>
      <c r="H13" s="167"/>
      <c r="I13" s="167"/>
      <c r="J13" s="167"/>
      <c r="K13" s="167"/>
      <c r="L13" s="167"/>
      <c r="M13" s="167"/>
      <c r="N13" s="167"/>
      <c r="O13" s="167"/>
      <c r="P13" s="167"/>
      <c r="Q13" s="167"/>
      <c r="R13" s="167"/>
      <c r="S13" s="167"/>
      <c r="T13" s="167"/>
      <c r="U13" s="167"/>
      <c r="V13" s="167"/>
      <c r="W13" s="167"/>
    </row>
    <row r="14" spans="2:3" ht="12.75">
      <c r="B14" s="8" t="s">
        <v>97</v>
      </c>
      <c r="C14" s="7">
        <v>2006</v>
      </c>
    </row>
    <row r="15" spans="2:3" ht="12.75">
      <c r="B15" s="8" t="s">
        <v>27</v>
      </c>
      <c r="C15" s="7" t="s">
        <v>87</v>
      </c>
    </row>
    <row r="16" spans="2:4" ht="12.75">
      <c r="B16" s="8" t="s">
        <v>28</v>
      </c>
      <c r="C16" s="120">
        <v>38862</v>
      </c>
      <c r="D16" t="s">
        <v>36</v>
      </c>
    </row>
    <row r="17" ht="12.75">
      <c r="B17" s="8"/>
    </row>
    <row r="18" ht="12.75">
      <c r="B18" s="8"/>
    </row>
    <row r="19" spans="2:3" ht="12.75">
      <c r="B19" s="8" t="s">
        <v>16</v>
      </c>
      <c r="C19" s="7">
        <v>16</v>
      </c>
    </row>
    <row r="20" spans="2:4" ht="12.75">
      <c r="B20" s="8" t="s">
        <v>30</v>
      </c>
      <c r="C20" s="7">
        <v>2</v>
      </c>
      <c r="D20" t="s">
        <v>107</v>
      </c>
    </row>
    <row r="21" spans="2:4" ht="12.75">
      <c r="B21" s="8" t="s">
        <v>30</v>
      </c>
      <c r="C21" s="7">
        <v>3</v>
      </c>
      <c r="D21" t="s">
        <v>108</v>
      </c>
    </row>
    <row r="22" spans="2:4" ht="12.75">
      <c r="B22" s="8" t="s">
        <v>30</v>
      </c>
      <c r="C22" s="7">
        <v>4</v>
      </c>
      <c r="D22" t="s">
        <v>109</v>
      </c>
    </row>
    <row r="23" spans="2:3" ht="12.75">
      <c r="B23" s="8"/>
      <c r="C23" s="7"/>
    </row>
    <row r="24" spans="2:3" ht="12.75">
      <c r="B24" s="8"/>
      <c r="C24" s="7"/>
    </row>
    <row r="25" ht="12.75">
      <c r="C25" s="10"/>
    </row>
    <row r="26" spans="2:5" ht="12.75">
      <c r="B26" s="8" t="s">
        <v>4</v>
      </c>
      <c r="C26" s="10">
        <f>COUNT(D59:U59)</f>
        <v>6</v>
      </c>
      <c r="D26" t="s">
        <v>37</v>
      </c>
      <c r="E26" t="s">
        <v>38</v>
      </c>
    </row>
    <row r="27" spans="2:5" ht="12.75">
      <c r="B27" s="8" t="s">
        <v>24</v>
      </c>
      <c r="C27" s="1">
        <f>IF(Races_Sailed&gt;6,1,0)</f>
        <v>0</v>
      </c>
      <c r="D27" t="s">
        <v>37</v>
      </c>
      <c r="E27" t="s">
        <v>38</v>
      </c>
    </row>
    <row r="28" spans="2:3" ht="13.5" thickBot="1">
      <c r="B28" s="8" t="s">
        <v>94</v>
      </c>
      <c r="C28" s="124" t="s">
        <v>96</v>
      </c>
    </row>
    <row r="29" spans="4:21" ht="12.75">
      <c r="D29" s="69" t="s">
        <v>18</v>
      </c>
      <c r="E29" s="70"/>
      <c r="F29" s="70"/>
      <c r="G29" s="69" t="s">
        <v>19</v>
      </c>
      <c r="H29" s="70"/>
      <c r="I29" s="77"/>
      <c r="J29" s="70" t="s">
        <v>20</v>
      </c>
      <c r="K29" s="70"/>
      <c r="L29" s="70"/>
      <c r="M29" s="69" t="s">
        <v>21</v>
      </c>
      <c r="N29" s="70"/>
      <c r="O29" s="77"/>
      <c r="P29" s="70" t="s">
        <v>22</v>
      </c>
      <c r="Q29" s="70"/>
      <c r="R29" s="70"/>
      <c r="S29" s="78" t="s">
        <v>23</v>
      </c>
      <c r="T29" s="71"/>
      <c r="U29" s="72"/>
    </row>
    <row r="30" spans="2:23" ht="13.5" thickBot="1">
      <c r="B30" s="1"/>
      <c r="C30" s="1"/>
      <c r="D30" s="73">
        <v>1</v>
      </c>
      <c r="E30" s="58">
        <v>2</v>
      </c>
      <c r="F30" s="58">
        <v>3</v>
      </c>
      <c r="G30" s="73">
        <v>1</v>
      </c>
      <c r="H30" s="58">
        <v>2</v>
      </c>
      <c r="I30" s="74">
        <v>3</v>
      </c>
      <c r="J30" s="58">
        <v>1</v>
      </c>
      <c r="K30" s="58">
        <v>2</v>
      </c>
      <c r="L30" s="58">
        <v>3</v>
      </c>
      <c r="M30" s="73">
        <v>1</v>
      </c>
      <c r="N30" s="58">
        <v>2</v>
      </c>
      <c r="O30" s="74">
        <v>3</v>
      </c>
      <c r="P30" s="58">
        <v>1</v>
      </c>
      <c r="Q30" s="58">
        <v>2</v>
      </c>
      <c r="R30" s="58">
        <v>3</v>
      </c>
      <c r="S30" s="73">
        <v>1</v>
      </c>
      <c r="T30" s="58">
        <v>2</v>
      </c>
      <c r="U30" s="74">
        <v>3</v>
      </c>
      <c r="V30" s="1"/>
      <c r="W30" s="1"/>
    </row>
    <row r="31" spans="1:23" ht="13.5" thickBot="1">
      <c r="A31" s="91" t="s">
        <v>77</v>
      </c>
      <c r="B31" s="92" t="s">
        <v>76</v>
      </c>
      <c r="C31" s="92" t="s">
        <v>78</v>
      </c>
      <c r="D31" s="125">
        <f>C16</f>
        <v>38862</v>
      </c>
      <c r="E31" s="126">
        <f>D31</f>
        <v>38862</v>
      </c>
      <c r="F31" s="127">
        <f>E31</f>
        <v>38862</v>
      </c>
      <c r="G31" s="128">
        <f>D31+7</f>
        <v>38869</v>
      </c>
      <c r="H31" s="126">
        <f>G31</f>
        <v>38869</v>
      </c>
      <c r="I31" s="129">
        <f>H31</f>
        <v>38869</v>
      </c>
      <c r="J31" s="125">
        <f>G31+7</f>
        <v>38876</v>
      </c>
      <c r="K31" s="126">
        <f>J31</f>
        <v>38876</v>
      </c>
      <c r="L31" s="127">
        <f>K31</f>
        <v>38876</v>
      </c>
      <c r="M31" s="128">
        <f>J31+7</f>
        <v>38883</v>
      </c>
      <c r="N31" s="126">
        <f>M31</f>
        <v>38883</v>
      </c>
      <c r="O31" s="129">
        <f>N31</f>
        <v>38883</v>
      </c>
      <c r="P31" s="125">
        <f>M31+7</f>
        <v>38890</v>
      </c>
      <c r="Q31" s="126">
        <f>P31</f>
        <v>38890</v>
      </c>
      <c r="R31" s="127">
        <f>Q31</f>
        <v>38890</v>
      </c>
      <c r="S31" s="128">
        <f>P31+7</f>
        <v>38897</v>
      </c>
      <c r="T31" s="126">
        <f>S31</f>
        <v>38897</v>
      </c>
      <c r="U31" s="129">
        <f>T31</f>
        <v>38897</v>
      </c>
      <c r="V31" s="1"/>
      <c r="W31" s="1"/>
    </row>
    <row r="32" spans="1:22" ht="13.5" thickBot="1">
      <c r="A32" s="101">
        <v>16</v>
      </c>
      <c r="B32" s="102" t="s">
        <v>12</v>
      </c>
      <c r="C32" s="103" t="s">
        <v>46</v>
      </c>
      <c r="D32" s="60">
        <f>MATCH($A32,'from RC spring'!B$6:B$23,0)</f>
        <v>3</v>
      </c>
      <c r="E32" s="60">
        <f>MATCH($A32,'from RC spring'!C$6:C$23,0)</f>
        <v>4</v>
      </c>
      <c r="F32" s="60">
        <f>MATCH($A32,'from RC spring'!D$6:D$23,0)</f>
        <v>16</v>
      </c>
      <c r="G32" s="60"/>
      <c r="H32" s="60"/>
      <c r="I32" s="60"/>
      <c r="J32" s="60"/>
      <c r="K32" s="60"/>
      <c r="L32" s="60"/>
      <c r="M32" s="60">
        <f>MATCH($A32,'from RC spring'!E$6:E$23,0)</f>
        <v>9</v>
      </c>
      <c r="N32" s="60">
        <f>MATCH($A32,'from RC spring'!F$6:F$23,0)</f>
        <v>2</v>
      </c>
      <c r="O32" s="60">
        <f>MATCH($A32,'from RC spring'!G$6:G$23,0)</f>
        <v>5</v>
      </c>
      <c r="P32" s="60"/>
      <c r="Q32" s="60"/>
      <c r="R32" s="60"/>
      <c r="S32" s="60"/>
      <c r="T32" s="60"/>
      <c r="U32" s="60"/>
      <c r="V32" t="str">
        <f aca="true" t="shared" si="0" ref="V32:V56">IF(B32=0,"",B32)</f>
        <v>Shamrock IV</v>
      </c>
    </row>
    <row r="33" spans="1:22" ht="13.5" thickBot="1">
      <c r="A33" s="87">
        <v>52</v>
      </c>
      <c r="B33" s="81" t="s">
        <v>33</v>
      </c>
      <c r="C33" s="82" t="s">
        <v>39</v>
      </c>
      <c r="D33" s="60">
        <f>MATCH($A33,'from RC spring'!B$6:B$23,0)</f>
        <v>4</v>
      </c>
      <c r="E33" s="60">
        <f>MATCH($A33,'from RC spring'!C$6:C$23,0)</f>
        <v>2</v>
      </c>
      <c r="F33" s="60">
        <f>MATCH($A33,'from RC spring'!D$6:D$23,0)</f>
        <v>4</v>
      </c>
      <c r="G33" s="60"/>
      <c r="H33" s="60"/>
      <c r="I33" s="60"/>
      <c r="J33" s="60"/>
      <c r="K33" s="60"/>
      <c r="L33" s="60"/>
      <c r="M33" s="60">
        <f>MATCH($A33,'from RC spring'!E$6:E$23,0)</f>
        <v>2</v>
      </c>
      <c r="N33" s="60">
        <f>MATCH($A33,'from RC spring'!F$6:F$23,0)</f>
        <v>5</v>
      </c>
      <c r="O33" s="60">
        <f>MATCH($A33,'from RC spring'!G$6:G$23,0)</f>
        <v>1</v>
      </c>
      <c r="P33" s="60"/>
      <c r="Q33" s="60"/>
      <c r="R33" s="60"/>
      <c r="S33" s="60"/>
      <c r="T33" s="60"/>
      <c r="U33" s="60"/>
      <c r="V33" t="str">
        <f t="shared" si="0"/>
        <v>Pinocchio</v>
      </c>
    </row>
    <row r="34" spans="1:22" ht="13.5" thickBot="1">
      <c r="A34" s="87">
        <v>97</v>
      </c>
      <c r="B34" s="81" t="s">
        <v>2</v>
      </c>
      <c r="C34" s="82" t="s">
        <v>42</v>
      </c>
      <c r="D34" s="60">
        <f>MATCH($A34,'from RC spring'!B$6:B$23,0)</f>
        <v>13</v>
      </c>
      <c r="E34" s="60">
        <f>MATCH($A34,'from RC spring'!C$6:C$23,0)</f>
        <v>15</v>
      </c>
      <c r="F34" s="60">
        <f>MATCH($A34,'from RC spring'!D$6:D$23,0)</f>
        <v>5</v>
      </c>
      <c r="G34" s="60"/>
      <c r="H34" s="60"/>
      <c r="I34" s="60"/>
      <c r="J34" s="60"/>
      <c r="K34" s="60"/>
      <c r="L34" s="60"/>
      <c r="M34" s="60">
        <f>MATCH($A34,'from RC spring'!E$6:E$23,0)</f>
        <v>13</v>
      </c>
      <c r="N34" s="60">
        <f>MATCH($A34,'from RC spring'!F$6:F$23,0)</f>
        <v>13</v>
      </c>
      <c r="O34" s="60">
        <f>MATCH($A34,'from RC spring'!G$6:G$23,0)</f>
        <v>13</v>
      </c>
      <c r="P34" s="60"/>
      <c r="Q34" s="60"/>
      <c r="R34" s="60"/>
      <c r="S34" s="60"/>
      <c r="T34" s="60"/>
      <c r="U34" s="60"/>
      <c r="V34" t="str">
        <f t="shared" si="0"/>
        <v>Schatz</v>
      </c>
    </row>
    <row r="35" spans="1:22" ht="13.5" thickBot="1">
      <c r="A35" s="87">
        <v>155</v>
      </c>
      <c r="B35" s="81" t="s">
        <v>59</v>
      </c>
      <c r="C35" s="82" t="s">
        <v>44</v>
      </c>
      <c r="D35" s="60">
        <f>MATCH($A35,'from RC spring'!B$6:B$23,0)</f>
        <v>7</v>
      </c>
      <c r="E35" s="60">
        <f>MATCH($A35,'from RC spring'!C$6:C$23,0)</f>
        <v>8</v>
      </c>
      <c r="F35" s="60">
        <f>MATCH($A35,'from RC spring'!D$6:D$23,0)</f>
        <v>8</v>
      </c>
      <c r="G35" s="60"/>
      <c r="H35" s="60"/>
      <c r="I35" s="60"/>
      <c r="J35" s="60"/>
      <c r="K35" s="60"/>
      <c r="L35" s="60"/>
      <c r="M35" s="60">
        <f>MATCH($A35,'from RC spring'!E$6:E$23,0)</f>
        <v>5</v>
      </c>
      <c r="N35" s="60">
        <f>MATCH($A35,'from RC spring'!F$6:F$23,0)</f>
        <v>1</v>
      </c>
      <c r="O35" s="60" t="s">
        <v>105</v>
      </c>
      <c r="P35" s="60"/>
      <c r="Q35" s="60"/>
      <c r="R35" s="60"/>
      <c r="S35" s="60"/>
      <c r="T35" s="60"/>
      <c r="U35" s="60"/>
      <c r="V35" t="str">
        <f t="shared" si="0"/>
        <v>FKA</v>
      </c>
    </row>
    <row r="36" spans="1:22" ht="13.5" thickBot="1">
      <c r="A36" s="88">
        <v>158</v>
      </c>
      <c r="B36" s="106" t="s">
        <v>15</v>
      </c>
      <c r="C36" s="107" t="s">
        <v>99</v>
      </c>
      <c r="D36" s="60">
        <f>MATCH($A36,'from RC spring'!B$6:B$23,0)</f>
        <v>9</v>
      </c>
      <c r="E36" s="60">
        <f>MATCH($A36,'from RC spring'!C$6:C$23,0)</f>
        <v>10</v>
      </c>
      <c r="F36" s="60">
        <f>MATCH($A36,'from RC spring'!D$6:D$23,0)</f>
        <v>7</v>
      </c>
      <c r="G36" s="60"/>
      <c r="H36" s="60"/>
      <c r="I36" s="60"/>
      <c r="J36" s="60"/>
      <c r="K36" s="60"/>
      <c r="L36" s="60"/>
      <c r="M36" s="60">
        <f>MATCH($A36,'from RC spring'!E$6:E$23,0)</f>
        <v>6</v>
      </c>
      <c r="N36" s="60">
        <f>MATCH($A36,'from RC spring'!F$6:F$23,0)</f>
        <v>8</v>
      </c>
      <c r="O36" s="60">
        <f>MATCH($A36,'from RC spring'!G$6:G$23,0)</f>
        <v>12</v>
      </c>
      <c r="P36" s="60"/>
      <c r="Q36" s="60"/>
      <c r="R36" s="60"/>
      <c r="S36" s="60"/>
      <c r="T36" s="60"/>
      <c r="U36" s="60"/>
      <c r="V36" t="str">
        <f t="shared" si="0"/>
        <v>Excitable Boy</v>
      </c>
    </row>
    <row r="37" spans="1:22" ht="13.5" thickBot="1">
      <c r="A37" s="93">
        <v>175</v>
      </c>
      <c r="B37" s="94" t="s">
        <v>11</v>
      </c>
      <c r="C37" s="95" t="s">
        <v>43</v>
      </c>
      <c r="D37" s="60">
        <f>MATCH($A37,'from RC spring'!B$6:B$23,0)</f>
        <v>12</v>
      </c>
      <c r="E37" s="60">
        <f>MATCH($A37,'from RC spring'!C$6:C$23,0)</f>
        <v>16</v>
      </c>
      <c r="F37" s="60">
        <f>MATCH($A37,'from RC spring'!D$6:D$23,0)</f>
        <v>13</v>
      </c>
      <c r="G37" s="60"/>
      <c r="H37" s="60"/>
      <c r="I37" s="60"/>
      <c r="J37" s="60"/>
      <c r="K37" s="60"/>
      <c r="L37" s="60"/>
      <c r="M37" s="60">
        <f>MATCH($A37,'from RC spring'!E$6:E$23,0)</f>
        <v>11</v>
      </c>
      <c r="N37" s="60">
        <f>MATCH($A37,'from RC spring'!F$6:F$23,0)</f>
        <v>14</v>
      </c>
      <c r="O37" s="60">
        <f>MATCH($A37,'from RC spring'!G$6:G$23,0)</f>
        <v>9</v>
      </c>
      <c r="P37" s="60"/>
      <c r="Q37" s="60"/>
      <c r="R37" s="60"/>
      <c r="S37" s="60"/>
      <c r="T37" s="60"/>
      <c r="U37" s="60"/>
      <c r="V37" t="str">
        <f t="shared" si="0"/>
        <v>Over the Edge</v>
      </c>
    </row>
    <row r="38" spans="1:22" ht="13.5" thickBot="1">
      <c r="A38" s="87">
        <v>249</v>
      </c>
      <c r="B38" s="81" t="s">
        <v>1</v>
      </c>
      <c r="C38" s="82" t="s">
        <v>41</v>
      </c>
      <c r="D38" s="60">
        <f>MATCH($A38,'from RC spring'!B$6:B$23,0)</f>
        <v>11</v>
      </c>
      <c r="E38" s="60">
        <f>MATCH($A38,'from RC spring'!C$6:C$23,0)</f>
        <v>14</v>
      </c>
      <c r="F38" s="60">
        <f>MATCH($A38,'from RC spring'!D$6:D$23,0)</f>
        <v>15</v>
      </c>
      <c r="G38" s="60"/>
      <c r="H38" s="60"/>
      <c r="I38" s="60"/>
      <c r="J38" s="60"/>
      <c r="K38" s="60"/>
      <c r="L38" s="60"/>
      <c r="M38" s="60">
        <f>MATCH($A38,'from RC spring'!E$6:E$23,0)</f>
        <v>12</v>
      </c>
      <c r="N38" s="60">
        <f>MATCH($A38,'from RC spring'!F$6:F$23,0)</f>
        <v>12</v>
      </c>
      <c r="O38" s="60">
        <f>MATCH($A38,'from RC spring'!G$6:G$23,0)</f>
        <v>11</v>
      </c>
      <c r="P38" s="60"/>
      <c r="Q38" s="60"/>
      <c r="R38" s="60"/>
      <c r="S38" s="60"/>
      <c r="T38" s="60"/>
      <c r="U38" s="60"/>
      <c r="V38" t="str">
        <f t="shared" si="0"/>
        <v>Dolce</v>
      </c>
    </row>
    <row r="39" spans="1:22" ht="13.5" thickBot="1">
      <c r="A39" s="87">
        <v>265</v>
      </c>
      <c r="B39" s="81" t="s">
        <v>3</v>
      </c>
      <c r="C39" s="82" t="s">
        <v>100</v>
      </c>
      <c r="D39" s="60">
        <f>MATCH($A39,'from RC spring'!B$6:B$23,0)</f>
        <v>10</v>
      </c>
      <c r="E39" s="60">
        <f>MATCH($A39,'from RC spring'!C$6:C$23,0)</f>
        <v>1</v>
      </c>
      <c r="F39" s="60">
        <f>MATCH($A39,'from RC spring'!D$6:D$23,0)</f>
        <v>1</v>
      </c>
      <c r="G39" s="60"/>
      <c r="H39" s="60"/>
      <c r="I39" s="60"/>
      <c r="J39" s="60"/>
      <c r="K39" s="60"/>
      <c r="L39" s="60"/>
      <c r="M39" s="60">
        <f>MATCH($A39,'from RC spring'!E$6:E$23,0)</f>
        <v>1</v>
      </c>
      <c r="N39" s="60">
        <f>MATCH($A39,'from RC spring'!F$6:F$23,0)</f>
        <v>6</v>
      </c>
      <c r="O39" s="60">
        <f>MATCH($A39,'from RC spring'!G$6:G$23,0)</f>
        <v>4</v>
      </c>
      <c r="P39" s="60"/>
      <c r="Q39" s="60"/>
      <c r="R39" s="60"/>
      <c r="S39" s="60"/>
      <c r="T39" s="60"/>
      <c r="U39" s="60"/>
      <c r="V39" t="str">
        <f t="shared" si="0"/>
        <v>Gostosa</v>
      </c>
    </row>
    <row r="40" spans="1:22" ht="13.5" thickBot="1">
      <c r="A40" s="87">
        <v>281</v>
      </c>
      <c r="B40" s="81" t="s">
        <v>0</v>
      </c>
      <c r="C40" s="82" t="s">
        <v>40</v>
      </c>
      <c r="D40" s="60">
        <f>MATCH($A40,'from RC spring'!B$6:B$23,0)</f>
        <v>6</v>
      </c>
      <c r="E40" s="60">
        <f>MATCH($A40,'from RC spring'!C$6:C$23,0)</f>
        <v>9</v>
      </c>
      <c r="F40" s="60">
        <f>MATCH($A40,'from RC spring'!D$6:D$23,0)</f>
        <v>6</v>
      </c>
      <c r="G40" s="60"/>
      <c r="H40" s="60"/>
      <c r="I40" s="60"/>
      <c r="J40" s="60"/>
      <c r="K40" s="60"/>
      <c r="L40" s="60"/>
      <c r="M40" s="60">
        <f>MATCH($A40,'from RC spring'!E$6:E$23,0)</f>
        <v>8</v>
      </c>
      <c r="N40" s="60">
        <f>MATCH($A40,'from RC spring'!F$6:F$23,0)</f>
        <v>9</v>
      </c>
      <c r="O40" s="60">
        <f>MATCH($A40,'from RC spring'!G$6:G$23,0)</f>
        <v>6</v>
      </c>
      <c r="P40" s="60"/>
      <c r="Q40" s="60"/>
      <c r="R40" s="60"/>
      <c r="S40" s="60"/>
      <c r="T40" s="60"/>
      <c r="U40" s="60"/>
      <c r="V40" t="str">
        <f t="shared" si="0"/>
        <v>Eightball</v>
      </c>
    </row>
    <row r="41" spans="1:22" ht="13.5" thickBot="1">
      <c r="A41" s="108">
        <v>484</v>
      </c>
      <c r="B41" s="109" t="s">
        <v>14</v>
      </c>
      <c r="C41" s="110" t="s">
        <v>101</v>
      </c>
      <c r="D41" s="60">
        <f>MATCH($A41,'from RC spring'!B$6:B$23,0)</f>
        <v>15</v>
      </c>
      <c r="E41" s="60">
        <f>MATCH($A41,'from RC spring'!C$6:C$23,0)</f>
        <v>12</v>
      </c>
      <c r="F41" s="60">
        <f>MATCH($A41,'from RC spring'!D$6:D$23,0)</f>
        <v>14</v>
      </c>
      <c r="G41" s="60"/>
      <c r="H41" s="60"/>
      <c r="I41" s="60"/>
      <c r="J41" s="60"/>
      <c r="K41" s="60"/>
      <c r="L41" s="60"/>
      <c r="M41" s="60" t="s">
        <v>103</v>
      </c>
      <c r="N41" s="60" t="s">
        <v>104</v>
      </c>
      <c r="O41" s="60" t="s">
        <v>104</v>
      </c>
      <c r="P41" s="60"/>
      <c r="Q41" s="60"/>
      <c r="R41" s="60"/>
      <c r="S41" s="60"/>
      <c r="T41" s="60"/>
      <c r="U41" s="60"/>
      <c r="V41" t="str">
        <f t="shared" si="0"/>
        <v>Jolly Mon</v>
      </c>
    </row>
    <row r="42" spans="1:22" ht="13.5" thickBot="1">
      <c r="A42" s="101">
        <v>485</v>
      </c>
      <c r="B42" s="102" t="s">
        <v>13</v>
      </c>
      <c r="C42" s="103" t="s">
        <v>45</v>
      </c>
      <c r="D42" s="60">
        <f>MATCH($A42,'from RC spring'!B$6:B$23,0)</f>
        <v>2</v>
      </c>
      <c r="E42" s="60">
        <f>MATCH($A42,'from RC spring'!C$6:C$23,0)</f>
        <v>5</v>
      </c>
      <c r="F42" s="60">
        <f>MATCH($A42,'from RC spring'!D$6:D$23,0)</f>
        <v>2</v>
      </c>
      <c r="G42" s="60"/>
      <c r="H42" s="60"/>
      <c r="I42" s="60"/>
      <c r="J42" s="60"/>
      <c r="K42" s="60"/>
      <c r="L42" s="60"/>
      <c r="M42" s="60">
        <f>MATCH($A42,'from RC spring'!E$6:E$23,0)</f>
        <v>7</v>
      </c>
      <c r="N42" s="60">
        <f>MATCH($A42,'from RC spring'!F$6:F$23,0)</f>
        <v>3</v>
      </c>
      <c r="O42" s="60">
        <f>MATCH($A42,'from RC spring'!G$6:G$23,0)</f>
        <v>2</v>
      </c>
      <c r="P42" s="60"/>
      <c r="Q42" s="60"/>
      <c r="R42" s="60"/>
      <c r="S42" s="60"/>
      <c r="T42" s="60"/>
      <c r="U42" s="60"/>
      <c r="V42" t="str">
        <f t="shared" si="0"/>
        <v>Argo III</v>
      </c>
    </row>
    <row r="43" spans="1:22" ht="13.5" thickBot="1">
      <c r="A43" s="87">
        <v>588</v>
      </c>
      <c r="B43" s="81" t="s">
        <v>31</v>
      </c>
      <c r="C43" s="82" t="s">
        <v>48</v>
      </c>
      <c r="D43" s="60">
        <f>MATCH($A43,'from RC spring'!B$6:B$23,0)</f>
        <v>14</v>
      </c>
      <c r="E43" s="60">
        <f>MATCH($A43,'from RC spring'!C$6:C$23,0)</f>
        <v>6</v>
      </c>
      <c r="F43" s="60">
        <f>MATCH($A43,'from RC spring'!D$6:D$23,0)</f>
        <v>11</v>
      </c>
      <c r="G43" s="60"/>
      <c r="H43" s="60"/>
      <c r="I43" s="60"/>
      <c r="J43" s="60"/>
      <c r="K43" s="60"/>
      <c r="L43" s="60"/>
      <c r="M43" s="60">
        <f>MATCH($A43,'from RC spring'!E$6:E$23,0)</f>
        <v>14</v>
      </c>
      <c r="N43" s="60">
        <f>MATCH($A43,'from RC spring'!F$6:F$23,0)</f>
        <v>7</v>
      </c>
      <c r="O43" s="60">
        <f>MATCH($A43,'from RC spring'!G$6:G$23,0)</f>
        <v>10</v>
      </c>
      <c r="P43" s="60"/>
      <c r="Q43" s="60"/>
      <c r="R43" s="60"/>
      <c r="S43" s="60"/>
      <c r="T43" s="60"/>
      <c r="U43" s="60"/>
      <c r="V43" t="str">
        <f t="shared" si="0"/>
        <v>Gallant Fox</v>
      </c>
    </row>
    <row r="44" spans="1:22" ht="13.5" thickBot="1">
      <c r="A44" s="87">
        <v>676</v>
      </c>
      <c r="B44" s="81" t="s">
        <v>32</v>
      </c>
      <c r="C44" s="82" t="s">
        <v>49</v>
      </c>
      <c r="D44" s="60">
        <f>MATCH($A44,'from RC spring'!B$6:B$23,0)</f>
        <v>8</v>
      </c>
      <c r="E44" s="60">
        <f>MATCH($A44,'from RC spring'!C$6:C$23,0)</f>
        <v>11</v>
      </c>
      <c r="F44" s="60">
        <f>MATCH($A44,'from RC spring'!D$6:D$23,0)</f>
        <v>9</v>
      </c>
      <c r="G44" s="60"/>
      <c r="H44" s="60"/>
      <c r="I44" s="60"/>
      <c r="J44" s="60"/>
      <c r="K44" s="60"/>
      <c r="L44" s="60"/>
      <c r="M44" s="60">
        <f>MATCH($A44,'from RC spring'!E$6:E$23,0)</f>
        <v>15</v>
      </c>
      <c r="N44" s="60">
        <f>MATCH($A44,'from RC spring'!F$6:F$23,0)</f>
        <v>11</v>
      </c>
      <c r="O44" s="60">
        <f>MATCH($A44,'from RC spring'!G$6:G$23,0)</f>
        <v>8</v>
      </c>
      <c r="P44" s="60"/>
      <c r="Q44" s="60"/>
      <c r="R44" s="60"/>
      <c r="S44" s="60"/>
      <c r="T44" s="60"/>
      <c r="U44" s="60"/>
      <c r="V44" t="str">
        <f t="shared" si="0"/>
        <v>Paradox</v>
      </c>
    </row>
    <row r="45" spans="1:22" ht="13.5" thickBot="1">
      <c r="A45" s="87">
        <v>679</v>
      </c>
      <c r="B45" s="81" t="s">
        <v>26</v>
      </c>
      <c r="C45" s="82" t="s">
        <v>47</v>
      </c>
      <c r="D45" s="60">
        <f>MATCH($A45,'from RC spring'!B$6:B$23,0)</f>
        <v>16</v>
      </c>
      <c r="E45" s="60">
        <f>MATCH($A45,'from RC spring'!C$6:C$23,0)</f>
        <v>13</v>
      </c>
      <c r="F45" s="60">
        <f>MATCH($A45,'from RC spring'!D$6:D$23,0)</f>
        <v>12</v>
      </c>
      <c r="G45" s="60"/>
      <c r="H45" s="60"/>
      <c r="I45" s="60"/>
      <c r="J45" s="60"/>
      <c r="K45" s="60"/>
      <c r="L45" s="60"/>
      <c r="M45" s="60">
        <f>MATCH($A45,'from RC spring'!E$6:E$23,0)</f>
        <v>3</v>
      </c>
      <c r="N45" s="60">
        <f>MATCH($A45,'from RC spring'!F$6:F$23,0)</f>
        <v>10</v>
      </c>
      <c r="O45" s="60">
        <f>MATCH($A45,'from RC spring'!G$6:G$23,0)</f>
        <v>7</v>
      </c>
      <c r="P45" s="60"/>
      <c r="Q45" s="60"/>
      <c r="R45" s="60"/>
      <c r="S45" s="60"/>
      <c r="T45" s="60"/>
      <c r="U45" s="60"/>
      <c r="V45" t="str">
        <f t="shared" si="0"/>
        <v>Misty-two-six</v>
      </c>
    </row>
    <row r="46" spans="1:22" ht="13.5" thickBot="1">
      <c r="A46" s="88">
        <v>220</v>
      </c>
      <c r="B46" s="106">
        <v>220</v>
      </c>
      <c r="C46" s="107" t="s">
        <v>88</v>
      </c>
      <c r="D46" s="60">
        <f>MATCH($A46,'from RC spring'!B$6:B$23,0)</f>
        <v>1</v>
      </c>
      <c r="E46" s="60">
        <f>MATCH($A46,'from RC spring'!C$6:C$23,0)</f>
        <v>3</v>
      </c>
      <c r="F46" s="60">
        <f>MATCH($A46,'from RC spring'!D$6:D$23,0)</f>
        <v>10</v>
      </c>
      <c r="G46" s="60"/>
      <c r="H46" s="60"/>
      <c r="I46" s="60"/>
      <c r="J46" s="60"/>
      <c r="K46" s="60"/>
      <c r="L46" s="60"/>
      <c r="M46" s="60">
        <f>MATCH($A46,'from RC spring'!E$6:E$23,0)</f>
        <v>10</v>
      </c>
      <c r="N46" s="60" t="s">
        <v>104</v>
      </c>
      <c r="O46" s="60" t="s">
        <v>104</v>
      </c>
      <c r="P46" s="60"/>
      <c r="Q46" s="60"/>
      <c r="R46" s="60"/>
      <c r="S46" s="60"/>
      <c r="T46" s="60"/>
      <c r="U46" s="60"/>
      <c r="V46">
        <f t="shared" si="0"/>
        <v>220</v>
      </c>
    </row>
    <row r="47" spans="1:22" ht="12.75">
      <c r="A47" s="93">
        <v>82</v>
      </c>
      <c r="B47" s="94" t="s">
        <v>92</v>
      </c>
      <c r="C47" s="95" t="s">
        <v>93</v>
      </c>
      <c r="D47" s="60">
        <f>MATCH($A47,'from RC spring'!B$6:B$23,0)</f>
        <v>5</v>
      </c>
      <c r="E47" s="60">
        <f>MATCH($A47,'from RC spring'!C$6:C$23,0)</f>
        <v>7</v>
      </c>
      <c r="F47" s="60">
        <f>MATCH($A47,'from RC spring'!D$6:D$23,0)</f>
        <v>3</v>
      </c>
      <c r="G47" s="96"/>
      <c r="H47" s="97"/>
      <c r="I47" s="99"/>
      <c r="J47" s="100"/>
      <c r="K47" s="97"/>
      <c r="L47" s="98"/>
      <c r="M47" s="60">
        <f>MATCH($A47,'from RC spring'!E$6:E$23,0)</f>
        <v>4</v>
      </c>
      <c r="N47" s="60">
        <f>MATCH($A47,'from RC spring'!F$6:F$23,0)</f>
        <v>4</v>
      </c>
      <c r="O47" s="60">
        <f>MATCH($A47,'from RC spring'!G$6:G$23,0)</f>
        <v>3</v>
      </c>
      <c r="P47" s="100"/>
      <c r="Q47" s="97"/>
      <c r="R47" s="98"/>
      <c r="S47" s="96"/>
      <c r="T47" s="97"/>
      <c r="U47" s="99"/>
      <c r="V47" t="str">
        <f t="shared" si="0"/>
        <v>Blues Power</v>
      </c>
    </row>
    <row r="48" spans="1:22" ht="12.75">
      <c r="A48" s="87">
        <v>154</v>
      </c>
      <c r="B48" s="79" t="s">
        <v>110</v>
      </c>
      <c r="C48" s="80" t="s">
        <v>111</v>
      </c>
      <c r="D48" s="63" t="s">
        <v>104</v>
      </c>
      <c r="E48" s="44" t="s">
        <v>104</v>
      </c>
      <c r="F48" s="68" t="s">
        <v>104</v>
      </c>
      <c r="G48" s="63"/>
      <c r="H48" s="44"/>
      <c r="I48" s="64"/>
      <c r="J48" s="59"/>
      <c r="K48" s="44"/>
      <c r="L48" s="68"/>
      <c r="M48" s="63" t="s">
        <v>104</v>
      </c>
      <c r="N48" s="44" t="s">
        <v>104</v>
      </c>
      <c r="O48" s="64" t="s">
        <v>104</v>
      </c>
      <c r="P48" s="59"/>
      <c r="Q48" s="44"/>
      <c r="R48" s="68"/>
      <c r="S48" s="63"/>
      <c r="T48" s="44"/>
      <c r="U48" s="64"/>
      <c r="V48" t="str">
        <f t="shared" si="0"/>
        <v>Panic-A-Track</v>
      </c>
    </row>
    <row r="49" spans="1:22" ht="12.75">
      <c r="A49" s="87"/>
      <c r="B49" s="79"/>
      <c r="C49" s="80"/>
      <c r="D49" s="63"/>
      <c r="E49" s="44"/>
      <c r="F49" s="68"/>
      <c r="G49" s="63"/>
      <c r="H49" s="44"/>
      <c r="I49" s="64"/>
      <c r="J49" s="59"/>
      <c r="K49" s="44"/>
      <c r="L49" s="68"/>
      <c r="M49" s="63"/>
      <c r="N49" s="44"/>
      <c r="O49" s="64"/>
      <c r="P49" s="59"/>
      <c r="Q49" s="44"/>
      <c r="R49" s="68"/>
      <c r="S49" s="63"/>
      <c r="T49" s="44"/>
      <c r="U49" s="64"/>
      <c r="V49">
        <f t="shared" si="0"/>
      </c>
    </row>
    <row r="50" spans="1:23" ht="12.75">
      <c r="A50" s="87"/>
      <c r="B50" s="79"/>
      <c r="C50" s="80"/>
      <c r="D50" s="63"/>
      <c r="E50" s="44"/>
      <c r="F50" s="68"/>
      <c r="G50" s="63"/>
      <c r="H50" s="44"/>
      <c r="I50" s="64"/>
      <c r="J50" s="59"/>
      <c r="K50" s="44"/>
      <c r="L50" s="68"/>
      <c r="M50" s="63"/>
      <c r="N50" s="44"/>
      <c r="O50" s="64"/>
      <c r="P50" s="59"/>
      <c r="Q50" s="44"/>
      <c r="R50" s="68"/>
      <c r="S50" s="63"/>
      <c r="T50" s="44"/>
      <c r="U50" s="64"/>
      <c r="V50">
        <f t="shared" si="0"/>
      </c>
      <c r="W50">
        <f>IF(B50=0,"",B50)</f>
      </c>
    </row>
    <row r="51" spans="1:21" ht="13.5" thickBot="1">
      <c r="A51" s="108"/>
      <c r="B51" s="116"/>
      <c r="C51" s="117"/>
      <c r="D51" s="111"/>
      <c r="E51" s="112"/>
      <c r="F51" s="113"/>
      <c r="G51" s="111"/>
      <c r="H51" s="112"/>
      <c r="I51" s="114"/>
      <c r="J51" s="115"/>
      <c r="K51" s="112"/>
      <c r="L51" s="113"/>
      <c r="M51" s="111"/>
      <c r="N51" s="112"/>
      <c r="O51" s="114"/>
      <c r="P51" s="115"/>
      <c r="Q51" s="112"/>
      <c r="R51" s="113"/>
      <c r="S51" s="111"/>
      <c r="T51" s="112"/>
      <c r="U51" s="114"/>
    </row>
    <row r="52" spans="1:21" ht="12.75">
      <c r="A52" s="101"/>
      <c r="B52" s="118"/>
      <c r="C52" s="119"/>
      <c r="D52" s="60"/>
      <c r="E52" s="61"/>
      <c r="F52" s="104"/>
      <c r="G52" s="60"/>
      <c r="H52" s="61"/>
      <c r="I52" s="62"/>
      <c r="J52" s="105"/>
      <c r="K52" s="61"/>
      <c r="L52" s="104"/>
      <c r="M52" s="60"/>
      <c r="N52" s="61"/>
      <c r="O52" s="62"/>
      <c r="P52" s="105"/>
      <c r="Q52" s="61"/>
      <c r="R52" s="104"/>
      <c r="S52" s="60"/>
      <c r="T52" s="61"/>
      <c r="U52" s="62"/>
    </row>
    <row r="53" spans="1:29" ht="12.75">
      <c r="A53" s="87"/>
      <c r="B53" s="79"/>
      <c r="C53" s="80"/>
      <c r="D53" s="63"/>
      <c r="E53" s="44"/>
      <c r="F53" s="68"/>
      <c r="G53" s="63"/>
      <c r="H53" s="44"/>
      <c r="I53" s="64"/>
      <c r="J53" s="59"/>
      <c r="K53" s="44"/>
      <c r="L53" s="68"/>
      <c r="M53" s="63"/>
      <c r="N53" s="44"/>
      <c r="O53" s="64"/>
      <c r="P53" s="59"/>
      <c r="Q53" s="44"/>
      <c r="R53" s="68"/>
      <c r="S53" s="63"/>
      <c r="T53" s="44"/>
      <c r="U53" s="64"/>
      <c r="AB53" t="s">
        <v>79</v>
      </c>
      <c r="AC53" s="39">
        <f>MATCH(Races_Sailed,$D59:$U59,0)</f>
        <v>12</v>
      </c>
    </row>
    <row r="54" spans="1:29" ht="12.75">
      <c r="A54" s="87"/>
      <c r="B54" s="79"/>
      <c r="C54" s="80"/>
      <c r="D54" s="63"/>
      <c r="E54" s="44"/>
      <c r="F54" s="68"/>
      <c r="G54" s="63"/>
      <c r="H54" s="44"/>
      <c r="I54" s="64"/>
      <c r="J54" s="59"/>
      <c r="K54" s="44"/>
      <c r="L54" s="68"/>
      <c r="M54" s="63"/>
      <c r="N54" s="44"/>
      <c r="O54" s="64"/>
      <c r="P54" s="59"/>
      <c r="Q54" s="44"/>
      <c r="R54" s="68"/>
      <c r="S54" s="63"/>
      <c r="T54" s="44"/>
      <c r="U54" s="64"/>
      <c r="AB54" t="s">
        <v>80</v>
      </c>
      <c r="AC54" s="39">
        <f>MATCH(Races_Sailed-1,$D59:$U59,0)</f>
        <v>11</v>
      </c>
    </row>
    <row r="55" spans="1:29" ht="12.75">
      <c r="A55" s="87"/>
      <c r="B55" s="79"/>
      <c r="C55" s="80"/>
      <c r="D55" s="63"/>
      <c r="E55" s="44"/>
      <c r="F55" s="68"/>
      <c r="G55" s="63"/>
      <c r="H55" s="44"/>
      <c r="I55" s="64"/>
      <c r="J55" s="59"/>
      <c r="K55" s="44"/>
      <c r="L55" s="68"/>
      <c r="M55" s="63"/>
      <c r="N55" s="44"/>
      <c r="O55" s="64"/>
      <c r="P55" s="59"/>
      <c r="Q55" s="44"/>
      <c r="R55" s="68"/>
      <c r="S55" s="63"/>
      <c r="T55" s="44"/>
      <c r="U55" s="64"/>
      <c r="AB55" t="s">
        <v>81</v>
      </c>
      <c r="AC55" s="58">
        <f>COUNT($W$62:$W$86)</f>
        <v>17</v>
      </c>
    </row>
    <row r="56" spans="1:23" ht="13.5" thickBot="1">
      <c r="A56" s="88"/>
      <c r="B56" s="89"/>
      <c r="C56" s="90"/>
      <c r="D56" s="65"/>
      <c r="E56" s="66"/>
      <c r="F56" s="75"/>
      <c r="G56" s="65"/>
      <c r="H56" s="66"/>
      <c r="I56" s="67"/>
      <c r="J56" s="76"/>
      <c r="K56" s="66"/>
      <c r="L56" s="75"/>
      <c r="M56" s="65"/>
      <c r="N56" s="66"/>
      <c r="O56" s="67"/>
      <c r="P56" s="76"/>
      <c r="Q56" s="66"/>
      <c r="R56" s="75"/>
      <c r="S56" s="65"/>
      <c r="T56" s="66"/>
      <c r="U56" s="67"/>
      <c r="V56">
        <f t="shared" si="0"/>
      </c>
      <c r="W56">
        <f>IF(B56=0,"",B56)</f>
      </c>
    </row>
    <row r="57" spans="2:23" ht="12.75">
      <c r="B57" s="8" t="s">
        <v>29</v>
      </c>
      <c r="S57" s="1"/>
      <c r="T57" s="1"/>
      <c r="U57" s="1"/>
      <c r="V57" s="1"/>
      <c r="W57" s="2"/>
    </row>
    <row r="58" spans="3:49" ht="12.75">
      <c r="C58" s="8" t="s">
        <v>82</v>
      </c>
      <c r="D58" s="5">
        <f>COUNTA(D32:D56)-COUNTIF(D32:D56,"dnc")</f>
        <v>16</v>
      </c>
      <c r="E58" s="5">
        <f aca="true" t="shared" si="1" ref="E58:U58">COUNTA(E32:E56)-COUNTIF(E32:E56,"dnc")</f>
        <v>16</v>
      </c>
      <c r="F58" s="5">
        <f t="shared" si="1"/>
        <v>16</v>
      </c>
      <c r="G58" s="5">
        <f t="shared" si="1"/>
        <v>0</v>
      </c>
      <c r="H58" s="5">
        <f t="shared" si="1"/>
        <v>0</v>
      </c>
      <c r="I58" s="5">
        <f t="shared" si="1"/>
        <v>0</v>
      </c>
      <c r="J58" s="5">
        <f t="shared" si="1"/>
        <v>0</v>
      </c>
      <c r="K58" s="5">
        <f t="shared" si="1"/>
        <v>0</v>
      </c>
      <c r="L58" s="5">
        <f t="shared" si="1"/>
        <v>0</v>
      </c>
      <c r="M58" s="5">
        <f t="shared" si="1"/>
        <v>16</v>
      </c>
      <c r="N58" s="5">
        <f t="shared" si="1"/>
        <v>14</v>
      </c>
      <c r="O58" s="5">
        <f t="shared" si="1"/>
        <v>14</v>
      </c>
      <c r="P58" s="5">
        <f t="shared" si="1"/>
        <v>0</v>
      </c>
      <c r="Q58" s="5">
        <f t="shared" si="1"/>
        <v>0</v>
      </c>
      <c r="R58" s="5">
        <f t="shared" si="1"/>
        <v>0</v>
      </c>
      <c r="S58" s="5">
        <f t="shared" si="1"/>
        <v>0</v>
      </c>
      <c r="T58" s="5">
        <f t="shared" si="1"/>
        <v>0</v>
      </c>
      <c r="U58" s="5">
        <f t="shared" si="1"/>
        <v>0</v>
      </c>
      <c r="V58" s="1"/>
      <c r="W58" s="1"/>
      <c r="X58" s="1"/>
      <c r="Y58" s="1"/>
      <c r="Z58" s="1"/>
      <c r="AA58" s="1"/>
      <c r="AD58" s="29"/>
      <c r="AE58" s="32" t="s">
        <v>64</v>
      </c>
      <c r="AF58" s="33"/>
      <c r="AG58" s="33"/>
      <c r="AH58" s="33"/>
      <c r="AI58" s="33"/>
      <c r="AJ58" s="33"/>
      <c r="AK58" s="33"/>
      <c r="AL58" s="33"/>
      <c r="AM58" s="33"/>
      <c r="AN58" s="33"/>
      <c r="AO58" s="33"/>
      <c r="AP58" s="34"/>
      <c r="AQ58" s="29" t="s">
        <v>63</v>
      </c>
      <c r="AR58" s="29" t="s">
        <v>72</v>
      </c>
      <c r="AS58" s="29" t="s">
        <v>72</v>
      </c>
      <c r="AT58" s="29" t="s">
        <v>69</v>
      </c>
      <c r="AU58" s="29" t="s">
        <v>71</v>
      </c>
      <c r="AV58" s="29" t="s">
        <v>74</v>
      </c>
      <c r="AW58" s="42" t="s">
        <v>73</v>
      </c>
    </row>
    <row r="59" spans="2:49" ht="12.75">
      <c r="B59" s="38"/>
      <c r="C59" s="38" t="s">
        <v>68</v>
      </c>
      <c r="D59" s="58">
        <f>IF(D58&gt;3,1,"")</f>
        <v>1</v>
      </c>
      <c r="E59" s="58">
        <f>IF(E58&gt;3,COUNT($D59:D59)+1,"")</f>
        <v>2</v>
      </c>
      <c r="F59" s="58">
        <f>IF(F58&gt;3,COUNT($D59:E59)+1,"")</f>
        <v>3</v>
      </c>
      <c r="G59" s="58">
        <f>IF(G58&gt;3,COUNT($D59:F59)+1,"")</f>
      </c>
      <c r="H59" s="58">
        <f>IF(H58&gt;3,COUNT($D59:G59)+1,"")</f>
      </c>
      <c r="I59" s="58">
        <f>IF(I58&gt;3,COUNT($D59:H59)+1,"")</f>
      </c>
      <c r="J59" s="58">
        <f>IF(J58&gt;3,COUNT($D59:I59)+1,"")</f>
      </c>
      <c r="K59" s="58">
        <f>IF(K58&gt;3,COUNT($D59:J59)+1,"")</f>
      </c>
      <c r="L59" s="58">
        <f>IF(L58&gt;3,COUNT($D59:K59)+1,"")</f>
      </c>
      <c r="M59" s="58">
        <f>IF(M58&gt;3,COUNT($D59:L59)+1,"")</f>
        <v>4</v>
      </c>
      <c r="N59" s="58">
        <f>IF(N58&gt;3,COUNT($D59:M59)+1,"")</f>
        <v>5</v>
      </c>
      <c r="O59" s="58">
        <f>IF(O58&gt;3,COUNT($D59:N59)+1,"")</f>
        <v>6</v>
      </c>
      <c r="P59" s="58">
        <f>IF(P58&gt;3,COUNT($D59:O59)+1,"")</f>
      </c>
      <c r="Q59" s="58">
        <f>IF(Q58&gt;3,COUNT($D59:P59)+1,"")</f>
      </c>
      <c r="R59" s="58">
        <f>IF(R58&gt;3,COUNT($D59:Q59)+1,"")</f>
      </c>
      <c r="S59" s="58">
        <f>IF(S58&gt;3,COUNT($D59:R59)+1,"")</f>
      </c>
      <c r="T59" s="58">
        <f>IF(T58&gt;3,COUNT($D59:S59)+1,"")</f>
      </c>
      <c r="U59" s="58">
        <f>IF(U58&gt;3,COUNT($D59:T59)+1,"")</f>
      </c>
      <c r="V59" s="1"/>
      <c r="W59" s="1"/>
      <c r="X59" s="1"/>
      <c r="Y59" s="1"/>
      <c r="Z59" s="1"/>
      <c r="AA59" s="1"/>
      <c r="AD59" s="30"/>
      <c r="AE59" s="18"/>
      <c r="AF59" s="19"/>
      <c r="AG59" s="19"/>
      <c r="AH59" s="19"/>
      <c r="AI59" s="19"/>
      <c r="AJ59" s="19"/>
      <c r="AK59" s="19"/>
      <c r="AL59" s="19"/>
      <c r="AM59" s="19"/>
      <c r="AN59" s="19"/>
      <c r="AO59" s="19"/>
      <c r="AP59" s="19"/>
      <c r="AQ59" s="30"/>
      <c r="AR59" s="30"/>
      <c r="AS59" s="30"/>
      <c r="AT59" s="30"/>
      <c r="AU59" s="30"/>
      <c r="AV59" s="30"/>
      <c r="AW59" s="41"/>
    </row>
    <row r="60" spans="2:49" ht="24.75" customHeight="1">
      <c r="B60" s="121" t="s">
        <v>85</v>
      </c>
      <c r="C60" s="4"/>
      <c r="D60" s="3"/>
      <c r="E60" s="3"/>
      <c r="F60" s="3"/>
      <c r="G60" s="3"/>
      <c r="H60" s="3"/>
      <c r="I60" s="3"/>
      <c r="J60" s="3"/>
      <c r="K60" s="3"/>
      <c r="L60" s="3"/>
      <c r="M60" s="3"/>
      <c r="N60" s="3"/>
      <c r="O60" s="3"/>
      <c r="P60" s="6"/>
      <c r="Q60" s="6"/>
      <c r="R60" s="6"/>
      <c r="S60" s="6"/>
      <c r="T60" s="6"/>
      <c r="U60" s="6"/>
      <c r="V60" s="1"/>
      <c r="W60" s="1" t="s">
        <v>60</v>
      </c>
      <c r="X60" s="1" t="s">
        <v>6</v>
      </c>
      <c r="Y60" s="1" t="s">
        <v>9</v>
      </c>
      <c r="Z60" s="1" t="s">
        <v>7</v>
      </c>
      <c r="AA60" s="1"/>
      <c r="AD60" s="30" t="s">
        <v>83</v>
      </c>
      <c r="AE60" s="18" t="s">
        <v>61</v>
      </c>
      <c r="AF60" s="19"/>
      <c r="AG60" s="19"/>
      <c r="AH60" s="19"/>
      <c r="AI60" s="19"/>
      <c r="AJ60" s="20"/>
      <c r="AK60" s="18" t="s">
        <v>62</v>
      </c>
      <c r="AL60" s="19"/>
      <c r="AM60" s="19"/>
      <c r="AN60" s="19"/>
      <c r="AO60" s="19"/>
      <c r="AP60" s="19"/>
      <c r="AQ60" s="30" t="s">
        <v>50</v>
      </c>
      <c r="AR60" s="30" t="s">
        <v>65</v>
      </c>
      <c r="AS60" s="30" t="s">
        <v>65</v>
      </c>
      <c r="AT60" s="30" t="s">
        <v>70</v>
      </c>
      <c r="AU60" s="30" t="s">
        <v>69</v>
      </c>
      <c r="AV60" s="30" t="s">
        <v>75</v>
      </c>
      <c r="AW60" s="41" t="s">
        <v>65</v>
      </c>
    </row>
    <row r="61" spans="1:49" s="15" customFormat="1" ht="12.75">
      <c r="A61" s="17" t="s">
        <v>77</v>
      </c>
      <c r="B61" s="15" t="s">
        <v>76</v>
      </c>
      <c r="C61" s="15" t="s">
        <v>78</v>
      </c>
      <c r="D61" s="16">
        <f>D31</f>
        <v>38862</v>
      </c>
      <c r="E61" s="16">
        <f aca="true" t="shared" si="2" ref="E61:U61">E31</f>
        <v>38862</v>
      </c>
      <c r="F61" s="16">
        <f t="shared" si="2"/>
        <v>38862</v>
      </c>
      <c r="G61" s="16">
        <f t="shared" si="2"/>
        <v>38869</v>
      </c>
      <c r="H61" s="16">
        <f t="shared" si="2"/>
        <v>38869</v>
      </c>
      <c r="I61" s="16">
        <f t="shared" si="2"/>
        <v>38869</v>
      </c>
      <c r="J61" s="16">
        <f t="shared" si="2"/>
        <v>38876</v>
      </c>
      <c r="K61" s="16">
        <f t="shared" si="2"/>
        <v>38876</v>
      </c>
      <c r="L61" s="16">
        <f t="shared" si="2"/>
        <v>38876</v>
      </c>
      <c r="M61" s="16">
        <f t="shared" si="2"/>
        <v>38883</v>
      </c>
      <c r="N61" s="16">
        <f t="shared" si="2"/>
        <v>38883</v>
      </c>
      <c r="O61" s="16">
        <f t="shared" si="2"/>
        <v>38883</v>
      </c>
      <c r="P61" s="16">
        <f t="shared" si="2"/>
        <v>38890</v>
      </c>
      <c r="Q61" s="16">
        <f t="shared" si="2"/>
        <v>38890</v>
      </c>
      <c r="R61" s="16">
        <f t="shared" si="2"/>
        <v>38890</v>
      </c>
      <c r="S61" s="16">
        <f t="shared" si="2"/>
        <v>38897</v>
      </c>
      <c r="T61" s="16">
        <f t="shared" si="2"/>
        <v>38897</v>
      </c>
      <c r="U61" s="16">
        <f t="shared" si="2"/>
        <v>38897</v>
      </c>
      <c r="V61" s="17" t="s">
        <v>8</v>
      </c>
      <c r="W61" s="17" t="s">
        <v>5</v>
      </c>
      <c r="X61" s="17" t="s">
        <v>51</v>
      </c>
      <c r="Y61" s="17" t="s">
        <v>10</v>
      </c>
      <c r="Z61" s="17" t="s">
        <v>8</v>
      </c>
      <c r="AA61" s="17" t="s">
        <v>17</v>
      </c>
      <c r="AB61" s="15" t="s">
        <v>76</v>
      </c>
      <c r="AD61" s="31" t="s">
        <v>84</v>
      </c>
      <c r="AE61" s="21" t="s">
        <v>52</v>
      </c>
      <c r="AF61" s="15" t="s">
        <v>53</v>
      </c>
      <c r="AG61" s="15" t="s">
        <v>54</v>
      </c>
      <c r="AH61" s="15" t="s">
        <v>55</v>
      </c>
      <c r="AI61" s="15" t="s">
        <v>56</v>
      </c>
      <c r="AJ61" s="22" t="s">
        <v>57</v>
      </c>
      <c r="AK61" s="21" t="s">
        <v>52</v>
      </c>
      <c r="AL61" s="15" t="s">
        <v>53</v>
      </c>
      <c r="AM61" s="15" t="s">
        <v>54</v>
      </c>
      <c r="AN61" s="15" t="s">
        <v>55</v>
      </c>
      <c r="AO61" s="15" t="s">
        <v>56</v>
      </c>
      <c r="AP61" s="15" t="s">
        <v>57</v>
      </c>
      <c r="AQ61" s="31" t="s">
        <v>58</v>
      </c>
      <c r="AR61" s="31" t="s">
        <v>66</v>
      </c>
      <c r="AS61" s="31" t="s">
        <v>67</v>
      </c>
      <c r="AT61" s="31" t="s">
        <v>5</v>
      </c>
      <c r="AU61" s="31" t="s">
        <v>5</v>
      </c>
      <c r="AV61" s="31" t="s">
        <v>71</v>
      </c>
      <c r="AW61" s="31" t="s">
        <v>67</v>
      </c>
    </row>
    <row r="62" spans="1:49" ht="12.75">
      <c r="A62" s="49">
        <f>IF($A32=0,"",$A32)</f>
        <v>16</v>
      </c>
      <c r="B62" s="50" t="str">
        <f aca="true" t="shared" si="3" ref="B62:B79">IF($B32=0,"",$B32)</f>
        <v>Shamrock IV</v>
      </c>
      <c r="C62" s="50" t="str">
        <f>IF($C32=0,"",$C32)</f>
        <v>Mullen</v>
      </c>
      <c r="D62" s="47">
        <f aca="true" t="shared" si="4" ref="D62:F77">IF(OR(D32="dnf",D32="dsq",D32="ocs",D32="raf"),D$58+1,IF(D32="dnc",IF($AQ62=1,"bye",D$58+1),D32))</f>
        <v>3</v>
      </c>
      <c r="E62" s="47">
        <f t="shared" si="4"/>
        <v>4</v>
      </c>
      <c r="F62" s="47">
        <f t="shared" si="4"/>
        <v>16</v>
      </c>
      <c r="G62" s="47">
        <f aca="true" t="shared" si="5" ref="G62:I86">IF(OR(G32="dnf",G32="dsq",G32="ocs",G32="raf"),G$58+1,IF(G32="dnc",IF($AQ62=2,"bye",G$58+1),G32))</f>
        <v>0</v>
      </c>
      <c r="H62" s="47">
        <f t="shared" si="5"/>
        <v>0</v>
      </c>
      <c r="I62" s="47">
        <f t="shared" si="5"/>
        <v>0</v>
      </c>
      <c r="J62" s="47">
        <f aca="true" t="shared" si="6" ref="J62:L86">IF(OR(J32="dnf",J32="dsq",J32="ocs",J32="raf"),J$58+1,IF(J32="dnc",IF($AQ62=3,"bye",J$58+1),J32))</f>
        <v>0</v>
      </c>
      <c r="K62" s="47">
        <f t="shared" si="6"/>
        <v>0</v>
      </c>
      <c r="L62" s="47">
        <f t="shared" si="6"/>
        <v>0</v>
      </c>
      <c r="M62" s="47">
        <f aca="true" t="shared" si="7" ref="M62:O86">IF(OR(M32="dnf",M32="dsq",M32="ocs",M32="raf"),M$58+1,IF(M32="dnc",IF($AQ62=4,"bye",M$58+1),M32))</f>
        <v>9</v>
      </c>
      <c r="N62" s="47">
        <f t="shared" si="7"/>
        <v>2</v>
      </c>
      <c r="O62" s="47">
        <f t="shared" si="7"/>
        <v>5</v>
      </c>
      <c r="P62" s="47">
        <f aca="true" t="shared" si="8" ref="P62:R86">IF(OR(P32="dnf",P32="dsq",P32="ocs",P32="raf"),P$58+1,IF(P32="dnc",IF($AQ62=5,"bye",P$58+1),P32))</f>
        <v>0</v>
      </c>
      <c r="Q62" s="47">
        <f t="shared" si="8"/>
        <v>0</v>
      </c>
      <c r="R62" s="47">
        <f t="shared" si="8"/>
        <v>0</v>
      </c>
      <c r="S62" s="47">
        <f aca="true" t="shared" si="9" ref="S62:U86">IF(OR(S32="dnf",S32="dsq",S32="ocs",S32="raf"),S$58+1,IF(S32="dnc",IF($AQ62=6,"bye",S$58+1),S32))</f>
        <v>0</v>
      </c>
      <c r="T62" s="47">
        <f t="shared" si="9"/>
        <v>0</v>
      </c>
      <c r="U62" s="47">
        <f t="shared" si="9"/>
        <v>0</v>
      </c>
      <c r="V62" s="47">
        <f aca="true" t="shared" si="10" ref="V62:V78">IF(AQ62&gt;0,INDEX(AK62:AP62,AQ62),0)</f>
        <v>0</v>
      </c>
      <c r="W62" s="47">
        <f>IF(SUM(D62:U62)&gt;0,SUM(D62:U62),"")</f>
        <v>39</v>
      </c>
      <c r="X62" s="47">
        <f>IF(Throwouts&gt;0,LARGE((D62:U62),1),0)+IF(Throwouts&gt;1,LARGE((D62:U62),2),0)+IF(Throwouts&gt;2,LARGE((D62:U62),2),0)+IF(Throwouts&gt;3,LARGE((D62:U62),3),0)</f>
        <v>0</v>
      </c>
      <c r="Y62" s="47">
        <f>IF(W62="",0,W62-X62)</f>
        <v>39</v>
      </c>
      <c r="Z62" s="48">
        <f>IF(W62="",0,Y62*(Races_Sailed-Throwouts)/(Races_Sailed-Throwouts-V62)+(AS62*0.001)+(AW62*0.00001))</f>
        <v>39.00605</v>
      </c>
      <c r="AA62" s="49">
        <f>IF(RANK(Z62,Z$62:Z$86,1)=1,"",RANK(Z62,Z$62:Z$86,1)-25+ScoredBoats)</f>
        <v>6</v>
      </c>
      <c r="AB62" s="50" t="str">
        <f aca="true" t="shared" si="11" ref="AB62:AB79">IF($B32=0,"",$B32)</f>
        <v>Shamrock IV</v>
      </c>
      <c r="AC62" s="85"/>
      <c r="AD62" s="37">
        <f aca="true" t="shared" si="12" ref="AD62:AD86">IF(AA93="",0,MATCH(AA93,AA$62:AA$86,0))</f>
        <v>2</v>
      </c>
      <c r="AE62" s="23">
        <f aca="true" t="shared" si="13" ref="AE62:AE86">IF($D32="dnc",$D$58+1,0)+IF($E32="dnc",$E$58+1,0)+IF($F32="dnc",$F$58+1,0)</f>
        <v>0</v>
      </c>
      <c r="AF62" s="24">
        <f aca="true" t="shared" si="14" ref="AF62:AF86">IF($G32="dnc",$G$58+1,0)+IF($H32="dnc",$H$58+1,0)+IF($I32="dnc",$I$58+1,0)</f>
        <v>0</v>
      </c>
      <c r="AG62" s="24">
        <f aca="true" t="shared" si="15" ref="AG62:AG86">IF($J32="dnc",$J$58+1,0)+IF($K32="dnc",$K$58+1,0)+IF($L32="dnc",$L$58+1,0)</f>
        <v>0</v>
      </c>
      <c r="AH62" s="24">
        <f aca="true" t="shared" si="16" ref="AH62:AH86">IF($M32="dnc",$M$58+1,0)+IF($N32="dnc",$N$58+1,0)+IF($O32="dnc",$O$58+1,0)</f>
        <v>0</v>
      </c>
      <c r="AI62" s="24">
        <f aca="true" t="shared" si="17" ref="AI62:AI86">IF($P32="dnc",$P$58+1,0)+IF($Q32="dnc",$Q$58+1,0)+IF($R32="dnc",$R$58+1,0)</f>
        <v>0</v>
      </c>
      <c r="AJ62" s="25">
        <f aca="true" t="shared" si="18" ref="AJ62:AJ86">IF($S32="dnc",$S$58+1,0)+IF($T32="dnc",$T$58+1,0)+IF($U32="dnc",$U$58+1,0)</f>
        <v>0</v>
      </c>
      <c r="AK62" s="23">
        <f>COUNTIF(D32:F32,"dnc")</f>
        <v>0</v>
      </c>
      <c r="AL62" s="24">
        <f>COUNTIF(G32:I32,"dnc")</f>
        <v>0</v>
      </c>
      <c r="AM62" s="24">
        <f>COUNTIF(J32:L32,"dnc")</f>
        <v>0</v>
      </c>
      <c r="AN62" s="24">
        <f>COUNTIF(M32:O32,"dnc")</f>
        <v>0</v>
      </c>
      <c r="AO62" s="24">
        <f>COUNTIF(P32:R32,"dnc")</f>
        <v>0</v>
      </c>
      <c r="AP62" s="24">
        <f>COUNTIF(S32:U32,"dnc")</f>
        <v>0</v>
      </c>
      <c r="AQ62" s="35">
        <f>IF(SUM(AE62:AJ62)&gt;0,MATCH(MAX(AE62:AJ62),AE62:AJ62,0),0)</f>
        <v>0</v>
      </c>
      <c r="AR62" s="40">
        <f>IF(W62&gt;0,((((((((((((((((COUNTIF(D62:U62,1))*10+COUNTIF(D62:U62,2))*10+COUNTIF(D62:U62,3))*10+COUNTIF(D62:U62,4))*10+COUNTIF(D62:U62,5))*10+COUNTIF(D62:U62,6))*10+COUNTIF(D62:U62,7))*10+COUNTIF(D62:U62,8))*10+COUNTIF(D62:U62,9))*10+COUNTIF(D62:U62,10))*10+COUNTIF(D62:U62,11))*10+COUNTIF(D62:U62,12))*10+COUNTIF(D62:U62,13))*10+COUNTIF(D62:U62,14))*10+COUNTIF(D62:U62,15))*10+COUNTIF(D62:U62,16))*10+COUNTIF(D62:U62,17),0)</f>
        <v>1111000100000010</v>
      </c>
      <c r="AS62" s="37">
        <f>IF($Y62=0,0,(RANK($AR62,$AR$62:$AR$86,0)))</f>
        <v>6</v>
      </c>
      <c r="AT62" s="45">
        <f aca="true" t="shared" si="19" ref="AT62:AT86">IF(INDEX($D62:$U62,LastRaceIndex)="bye",$Y62/(Races_Sailed-Throwouts),INDEX($D62:$U62,LastRaceIndex))</f>
        <v>5</v>
      </c>
      <c r="AU62" s="45">
        <f aca="true" t="shared" si="20" ref="AU62:AU86">IF(INDEX($D62:$U62,NextLastIndex)="bye",$Y62/(Races_Sailed-Throwouts),INDEX($D62:$U62,NextLastIndex))</f>
        <v>2</v>
      </c>
      <c r="AV62" s="46">
        <f>AT62*100+AU62</f>
        <v>502</v>
      </c>
      <c r="AW62" s="37">
        <f>IF($Y62="",0,(RANK($AV62,$AV$62:$AV$86,1))-25+C$19)</f>
        <v>5</v>
      </c>
    </row>
    <row r="63" spans="1:49" ht="12.75">
      <c r="A63" s="49">
        <f aca="true" t="shared" si="21" ref="A63:A85">IF($A33=0,"",$A33)</f>
        <v>52</v>
      </c>
      <c r="B63" s="50" t="str">
        <f t="shared" si="3"/>
        <v>Pinocchio</v>
      </c>
      <c r="C63" s="50" t="str">
        <f aca="true" t="shared" si="22" ref="C63:C79">IF($C33=0,"",$C33)</f>
        <v>Knowles</v>
      </c>
      <c r="D63" s="47">
        <f t="shared" si="4"/>
        <v>4</v>
      </c>
      <c r="E63" s="47">
        <f t="shared" si="4"/>
        <v>2</v>
      </c>
      <c r="F63" s="47">
        <f t="shared" si="4"/>
        <v>4</v>
      </c>
      <c r="G63" s="47">
        <f t="shared" si="5"/>
        <v>0</v>
      </c>
      <c r="H63" s="47">
        <f t="shared" si="5"/>
        <v>0</v>
      </c>
      <c r="I63" s="47">
        <f t="shared" si="5"/>
        <v>0</v>
      </c>
      <c r="J63" s="47">
        <f t="shared" si="6"/>
        <v>0</v>
      </c>
      <c r="K63" s="47">
        <f t="shared" si="6"/>
        <v>0</v>
      </c>
      <c r="L63" s="47">
        <f t="shared" si="6"/>
        <v>0</v>
      </c>
      <c r="M63" s="47">
        <f t="shared" si="7"/>
        <v>2</v>
      </c>
      <c r="N63" s="47">
        <f t="shared" si="7"/>
        <v>5</v>
      </c>
      <c r="O63" s="47">
        <f t="shared" si="7"/>
        <v>1</v>
      </c>
      <c r="P63" s="47">
        <f t="shared" si="8"/>
        <v>0</v>
      </c>
      <c r="Q63" s="47">
        <f t="shared" si="8"/>
        <v>0</v>
      </c>
      <c r="R63" s="47">
        <f t="shared" si="8"/>
        <v>0</v>
      </c>
      <c r="S63" s="47">
        <f t="shared" si="9"/>
        <v>0</v>
      </c>
      <c r="T63" s="47">
        <f t="shared" si="9"/>
        <v>0</v>
      </c>
      <c r="U63" s="47">
        <f t="shared" si="9"/>
        <v>0</v>
      </c>
      <c r="V63" s="47">
        <f t="shared" si="10"/>
        <v>0</v>
      </c>
      <c r="W63" s="47">
        <f aca="true" t="shared" si="23" ref="W63:W86">IF(SUM(D63:U63)&gt;0,SUM(D63:U63),"")</f>
        <v>18</v>
      </c>
      <c r="X63" s="47">
        <f aca="true" t="shared" si="24" ref="X63:X86">IF(Throwouts&gt;0,LARGE((D63:U63),1),0)+IF(Throwouts&gt;1,LARGE((D63:U63),2),0)+IF(Throwouts&gt;2,LARGE((D63:U63),2),0)+IF(Throwouts&gt;3,LARGE((D63:U63),3),0)</f>
        <v>0</v>
      </c>
      <c r="Y63" s="47">
        <f aca="true" t="shared" si="25" ref="Y63:Y86">IF(W63="",0,W63-X63)</f>
        <v>18</v>
      </c>
      <c r="Z63" s="48">
        <f aca="true" t="shared" si="26" ref="Z63:Z86">IF(W63="",0,Y63*(Races_Sailed-Throwouts)/(Races_Sailed-Throwouts-V63)+(AS63*0.001)+(AW63*0.00001))</f>
        <v>18.002</v>
      </c>
      <c r="AA63" s="49">
        <f aca="true" t="shared" si="27" ref="AA63:AA86">IF(RANK(Z63,Z$62:Z$86,1)=1,"",RANK(Z63,Z$62:Z$86,1)-25+ScoredBoats)</f>
        <v>1</v>
      </c>
      <c r="AB63" s="50" t="str">
        <f t="shared" si="11"/>
        <v>Pinocchio</v>
      </c>
      <c r="AC63" s="85"/>
      <c r="AD63" s="37">
        <f t="shared" si="12"/>
        <v>11</v>
      </c>
      <c r="AE63" s="23">
        <f t="shared" si="13"/>
        <v>0</v>
      </c>
      <c r="AF63" s="24">
        <f t="shared" si="14"/>
        <v>0</v>
      </c>
      <c r="AG63" s="24">
        <f t="shared" si="15"/>
        <v>0</v>
      </c>
      <c r="AH63" s="24">
        <f t="shared" si="16"/>
        <v>0</v>
      </c>
      <c r="AI63" s="24">
        <f t="shared" si="17"/>
        <v>0</v>
      </c>
      <c r="AJ63" s="25">
        <f t="shared" si="18"/>
        <v>0</v>
      </c>
      <c r="AK63" s="23">
        <f aca="true" t="shared" si="28" ref="AK63:AK86">COUNTIF(D33:F33,"dnc")</f>
        <v>0</v>
      </c>
      <c r="AL63" s="24">
        <f aca="true" t="shared" si="29" ref="AL63:AL86">COUNTIF(G33:I33,"dnc")</f>
        <v>0</v>
      </c>
      <c r="AM63" s="24">
        <f aca="true" t="shared" si="30" ref="AM63:AM86">COUNTIF(J33:L33,"dnc")</f>
        <v>0</v>
      </c>
      <c r="AN63" s="24">
        <f aca="true" t="shared" si="31" ref="AN63:AN86">COUNTIF(M33:O33,"dnc")</f>
        <v>0</v>
      </c>
      <c r="AO63" s="24">
        <f aca="true" t="shared" si="32" ref="AO63:AO86">COUNTIF(P33:R33,"dnc")</f>
        <v>0</v>
      </c>
      <c r="AP63" s="24">
        <f aca="true" t="shared" si="33" ref="AP63:AP86">COUNTIF(S33:U33,"dnc")</f>
        <v>0</v>
      </c>
      <c r="AQ63" s="35">
        <f aca="true" t="shared" si="34" ref="AQ63:AQ86">IF(SUM(AE63:AJ63)&gt;0,MATCH(MAX(AE63:AJ63),AE63:AJ63,0),0)</f>
        <v>0</v>
      </c>
      <c r="AR63" s="40">
        <f aca="true" t="shared" si="35" ref="AR63:AR86">IF(W63&gt;0,((((((((((((((((COUNTIF(D63:U63,1))*10+COUNTIF(D63:U63,2))*10+COUNTIF(D63:U63,3))*10+COUNTIF(D63:U63,4))*10+COUNTIF(D63:U63,5))*10+COUNTIF(D63:U63,6))*10+COUNTIF(D63:U63,7))*10+COUNTIF(D63:U63,8))*10+COUNTIF(D63:U63,9))*10+COUNTIF(D63:U63,10))*10+COUNTIF(D63:U63,11))*10+COUNTIF(D63:U63,12))*10+COUNTIF(D63:U63,13))*10+COUNTIF(D63:U63,14))*10+COUNTIF(D63:U63,15))*10+COUNTIF(D63:U63,16))*10+COUNTIF(D63:U63,17),0)</f>
        <v>12021000000000000</v>
      </c>
      <c r="AS63" s="37">
        <f aca="true" t="shared" si="36" ref="AS63:AS86">IF($Y63=0,0,(RANK($AR63,$AR$62:$AR$86,0)))</f>
        <v>2</v>
      </c>
      <c r="AT63" s="45">
        <f t="shared" si="19"/>
        <v>1</v>
      </c>
      <c r="AU63" s="45">
        <f t="shared" si="20"/>
        <v>5</v>
      </c>
      <c r="AV63" s="46">
        <f aca="true" t="shared" si="37" ref="AV63:AV86">AT63*100+AU63</f>
        <v>105</v>
      </c>
      <c r="AW63" s="37">
        <f aca="true" t="shared" si="38" ref="AW63:AW86">IF($Y63=0,0,(RANK($AV63,$AV$62:$AV$86,1))-25+C$19)</f>
        <v>0</v>
      </c>
    </row>
    <row r="64" spans="1:49" ht="12.75">
      <c r="A64" s="49">
        <f t="shared" si="21"/>
        <v>97</v>
      </c>
      <c r="B64" s="50" t="str">
        <f t="shared" si="3"/>
        <v>Schatz</v>
      </c>
      <c r="C64" s="50" t="str">
        <f t="shared" si="22"/>
        <v>Herte</v>
      </c>
      <c r="D64" s="47">
        <f t="shared" si="4"/>
        <v>13</v>
      </c>
      <c r="E64" s="47">
        <f t="shared" si="4"/>
        <v>15</v>
      </c>
      <c r="F64" s="47">
        <f t="shared" si="4"/>
        <v>5</v>
      </c>
      <c r="G64" s="47">
        <f t="shared" si="5"/>
        <v>0</v>
      </c>
      <c r="H64" s="47">
        <f t="shared" si="5"/>
        <v>0</v>
      </c>
      <c r="I64" s="47">
        <f t="shared" si="5"/>
        <v>0</v>
      </c>
      <c r="J64" s="47">
        <f t="shared" si="6"/>
        <v>0</v>
      </c>
      <c r="K64" s="47">
        <f t="shared" si="6"/>
        <v>0</v>
      </c>
      <c r="L64" s="47">
        <f t="shared" si="6"/>
        <v>0</v>
      </c>
      <c r="M64" s="47">
        <f t="shared" si="7"/>
        <v>13</v>
      </c>
      <c r="N64" s="47">
        <f t="shared" si="7"/>
        <v>13</v>
      </c>
      <c r="O64" s="47">
        <f t="shared" si="7"/>
        <v>13</v>
      </c>
      <c r="P64" s="47">
        <f t="shared" si="8"/>
        <v>0</v>
      </c>
      <c r="Q64" s="47">
        <f t="shared" si="8"/>
        <v>0</v>
      </c>
      <c r="R64" s="47">
        <f t="shared" si="8"/>
        <v>0</v>
      </c>
      <c r="S64" s="47">
        <f t="shared" si="9"/>
        <v>0</v>
      </c>
      <c r="T64" s="47">
        <f t="shared" si="9"/>
        <v>0</v>
      </c>
      <c r="U64" s="47">
        <f t="shared" si="9"/>
        <v>0</v>
      </c>
      <c r="V64" s="47">
        <f t="shared" si="10"/>
        <v>0</v>
      </c>
      <c r="W64" s="47">
        <f t="shared" si="23"/>
        <v>72</v>
      </c>
      <c r="X64" s="47">
        <f t="shared" si="24"/>
        <v>0</v>
      </c>
      <c r="Y64" s="47">
        <f t="shared" si="25"/>
        <v>72</v>
      </c>
      <c r="Z64" s="48">
        <f t="shared" si="26"/>
        <v>72.00914</v>
      </c>
      <c r="AA64" s="49">
        <f t="shared" si="27"/>
        <v>13</v>
      </c>
      <c r="AB64" s="50" t="str">
        <f t="shared" si="11"/>
        <v>Schatz</v>
      </c>
      <c r="AC64" s="85"/>
      <c r="AD64" s="37">
        <f t="shared" si="12"/>
        <v>8</v>
      </c>
      <c r="AE64" s="23">
        <f t="shared" si="13"/>
        <v>0</v>
      </c>
      <c r="AF64" s="24">
        <f t="shared" si="14"/>
        <v>0</v>
      </c>
      <c r="AG64" s="24">
        <f t="shared" si="15"/>
        <v>0</v>
      </c>
      <c r="AH64" s="24">
        <f t="shared" si="16"/>
        <v>0</v>
      </c>
      <c r="AI64" s="24">
        <f t="shared" si="17"/>
        <v>0</v>
      </c>
      <c r="AJ64" s="25">
        <f t="shared" si="18"/>
        <v>0</v>
      </c>
      <c r="AK64" s="23">
        <f t="shared" si="28"/>
        <v>0</v>
      </c>
      <c r="AL64" s="24">
        <f t="shared" si="29"/>
        <v>0</v>
      </c>
      <c r="AM64" s="24">
        <f t="shared" si="30"/>
        <v>0</v>
      </c>
      <c r="AN64" s="24">
        <f t="shared" si="31"/>
        <v>0</v>
      </c>
      <c r="AO64" s="24">
        <f t="shared" si="32"/>
        <v>0</v>
      </c>
      <c r="AP64" s="24">
        <f t="shared" si="33"/>
        <v>0</v>
      </c>
      <c r="AQ64" s="35">
        <f t="shared" si="34"/>
        <v>0</v>
      </c>
      <c r="AR64" s="40">
        <f t="shared" si="35"/>
        <v>1000000040100</v>
      </c>
      <c r="AS64" s="37">
        <f t="shared" si="36"/>
        <v>9</v>
      </c>
      <c r="AT64" s="45">
        <f t="shared" si="19"/>
        <v>13</v>
      </c>
      <c r="AU64" s="45">
        <f t="shared" si="20"/>
        <v>13</v>
      </c>
      <c r="AV64" s="46">
        <f t="shared" si="37"/>
        <v>1313</v>
      </c>
      <c r="AW64" s="37">
        <f t="shared" si="38"/>
        <v>14</v>
      </c>
    </row>
    <row r="65" spans="1:49" ht="12.75">
      <c r="A65" s="49">
        <f t="shared" si="21"/>
        <v>155</v>
      </c>
      <c r="B65" s="50" t="str">
        <f t="shared" si="3"/>
        <v>FKA</v>
      </c>
      <c r="C65" s="50" t="str">
        <f t="shared" si="22"/>
        <v>Beckwith</v>
      </c>
      <c r="D65" s="47">
        <f t="shared" si="4"/>
        <v>7</v>
      </c>
      <c r="E65" s="47">
        <f t="shared" si="4"/>
        <v>8</v>
      </c>
      <c r="F65" s="47">
        <f t="shared" si="4"/>
        <v>8</v>
      </c>
      <c r="G65" s="47">
        <f t="shared" si="5"/>
        <v>0</v>
      </c>
      <c r="H65" s="47">
        <f t="shared" si="5"/>
        <v>0</v>
      </c>
      <c r="I65" s="47">
        <f t="shared" si="5"/>
        <v>0</v>
      </c>
      <c r="J65" s="47">
        <f t="shared" si="6"/>
        <v>0</v>
      </c>
      <c r="K65" s="47">
        <f t="shared" si="6"/>
        <v>0</v>
      </c>
      <c r="L65" s="47">
        <f t="shared" si="6"/>
        <v>0</v>
      </c>
      <c r="M65" s="47">
        <f t="shared" si="7"/>
        <v>5</v>
      </c>
      <c r="N65" s="47">
        <f t="shared" si="7"/>
        <v>1</v>
      </c>
      <c r="O65" s="47">
        <f t="shared" si="7"/>
        <v>15</v>
      </c>
      <c r="P65" s="47">
        <f t="shared" si="8"/>
        <v>0</v>
      </c>
      <c r="Q65" s="47">
        <f t="shared" si="8"/>
        <v>0</v>
      </c>
      <c r="R65" s="47">
        <f t="shared" si="8"/>
        <v>0</v>
      </c>
      <c r="S65" s="47">
        <f t="shared" si="9"/>
        <v>0</v>
      </c>
      <c r="T65" s="47">
        <f t="shared" si="9"/>
        <v>0</v>
      </c>
      <c r="U65" s="47">
        <f t="shared" si="9"/>
        <v>0</v>
      </c>
      <c r="V65" s="47">
        <f t="shared" si="10"/>
        <v>0</v>
      </c>
      <c r="W65" s="47">
        <f t="shared" si="23"/>
        <v>44</v>
      </c>
      <c r="X65" s="47">
        <f t="shared" si="24"/>
        <v>0</v>
      </c>
      <c r="Y65" s="47">
        <f t="shared" si="25"/>
        <v>44</v>
      </c>
      <c r="Z65" s="48">
        <f t="shared" si="26"/>
        <v>44.004149999999996</v>
      </c>
      <c r="AA65" s="49">
        <f t="shared" si="27"/>
        <v>7</v>
      </c>
      <c r="AB65" s="50" t="str">
        <f t="shared" si="11"/>
        <v>FKA</v>
      </c>
      <c r="AC65" s="85"/>
      <c r="AD65" s="37">
        <f t="shared" si="12"/>
        <v>16</v>
      </c>
      <c r="AE65" s="23">
        <f t="shared" si="13"/>
        <v>0</v>
      </c>
      <c r="AF65" s="24">
        <f t="shared" si="14"/>
        <v>0</v>
      </c>
      <c r="AG65" s="24">
        <f t="shared" si="15"/>
        <v>0</v>
      </c>
      <c r="AH65" s="24">
        <f t="shared" si="16"/>
        <v>0</v>
      </c>
      <c r="AI65" s="24">
        <f t="shared" si="17"/>
        <v>0</v>
      </c>
      <c r="AJ65" s="25">
        <f t="shared" si="18"/>
        <v>0</v>
      </c>
      <c r="AK65" s="23">
        <f t="shared" si="28"/>
        <v>0</v>
      </c>
      <c r="AL65" s="24">
        <f t="shared" si="29"/>
        <v>0</v>
      </c>
      <c r="AM65" s="24">
        <f t="shared" si="30"/>
        <v>0</v>
      </c>
      <c r="AN65" s="24">
        <f t="shared" si="31"/>
        <v>0</v>
      </c>
      <c r="AO65" s="24">
        <f t="shared" si="32"/>
        <v>0</v>
      </c>
      <c r="AP65" s="24">
        <f t="shared" si="33"/>
        <v>0</v>
      </c>
      <c r="AQ65" s="35">
        <f t="shared" si="34"/>
        <v>0</v>
      </c>
      <c r="AR65" s="40">
        <f t="shared" si="35"/>
        <v>10001012000000100</v>
      </c>
      <c r="AS65" s="37">
        <f t="shared" si="36"/>
        <v>4</v>
      </c>
      <c r="AT65" s="45">
        <f t="shared" si="19"/>
        <v>15</v>
      </c>
      <c r="AU65" s="45">
        <f t="shared" si="20"/>
        <v>1</v>
      </c>
      <c r="AV65" s="46">
        <f t="shared" si="37"/>
        <v>1501</v>
      </c>
      <c r="AW65" s="37">
        <f t="shared" si="38"/>
        <v>15</v>
      </c>
    </row>
    <row r="66" spans="1:49" ht="12.75">
      <c r="A66" s="49">
        <f t="shared" si="21"/>
        <v>158</v>
      </c>
      <c r="B66" s="50" t="str">
        <f t="shared" si="3"/>
        <v>Excitable Boy</v>
      </c>
      <c r="C66" s="50" t="str">
        <f t="shared" si="22"/>
        <v>Delgado/Philpot</v>
      </c>
      <c r="D66" s="47">
        <f t="shared" si="4"/>
        <v>9</v>
      </c>
      <c r="E66" s="47">
        <f t="shared" si="4"/>
        <v>10</v>
      </c>
      <c r="F66" s="47">
        <f t="shared" si="4"/>
        <v>7</v>
      </c>
      <c r="G66" s="47">
        <f t="shared" si="5"/>
        <v>0</v>
      </c>
      <c r="H66" s="47">
        <f t="shared" si="5"/>
        <v>0</v>
      </c>
      <c r="I66" s="47">
        <f t="shared" si="5"/>
        <v>0</v>
      </c>
      <c r="J66" s="47">
        <f t="shared" si="6"/>
        <v>0</v>
      </c>
      <c r="K66" s="47">
        <f t="shared" si="6"/>
        <v>0</v>
      </c>
      <c r="L66" s="47">
        <f t="shared" si="6"/>
        <v>0</v>
      </c>
      <c r="M66" s="47">
        <f t="shared" si="7"/>
        <v>6</v>
      </c>
      <c r="N66" s="47">
        <f t="shared" si="7"/>
        <v>8</v>
      </c>
      <c r="O66" s="47">
        <f t="shared" si="7"/>
        <v>12</v>
      </c>
      <c r="P66" s="47">
        <f t="shared" si="8"/>
        <v>0</v>
      </c>
      <c r="Q66" s="47">
        <f t="shared" si="8"/>
        <v>0</v>
      </c>
      <c r="R66" s="47">
        <f t="shared" si="8"/>
        <v>0</v>
      </c>
      <c r="S66" s="47">
        <f t="shared" si="9"/>
        <v>0</v>
      </c>
      <c r="T66" s="47">
        <f t="shared" si="9"/>
        <v>0</v>
      </c>
      <c r="U66" s="47">
        <f t="shared" si="9"/>
        <v>0</v>
      </c>
      <c r="V66" s="47">
        <f t="shared" si="10"/>
        <v>0</v>
      </c>
      <c r="W66" s="47">
        <f t="shared" si="23"/>
        <v>52</v>
      </c>
      <c r="X66" s="47">
        <f t="shared" si="24"/>
        <v>0</v>
      </c>
      <c r="Y66" s="47">
        <f t="shared" si="25"/>
        <v>52</v>
      </c>
      <c r="Z66" s="48">
        <f t="shared" si="26"/>
        <v>52.01113</v>
      </c>
      <c r="AA66" s="49">
        <f t="shared" si="27"/>
        <v>9</v>
      </c>
      <c r="AB66" s="50" t="str">
        <f t="shared" si="11"/>
        <v>Excitable Boy</v>
      </c>
      <c r="AC66" s="85"/>
      <c r="AD66" s="37">
        <f t="shared" si="12"/>
        <v>15</v>
      </c>
      <c r="AE66" s="23">
        <f t="shared" si="13"/>
        <v>0</v>
      </c>
      <c r="AF66" s="24">
        <f t="shared" si="14"/>
        <v>0</v>
      </c>
      <c r="AG66" s="24">
        <f t="shared" si="15"/>
        <v>0</v>
      </c>
      <c r="AH66" s="24">
        <f t="shared" si="16"/>
        <v>0</v>
      </c>
      <c r="AI66" s="24">
        <f t="shared" si="17"/>
        <v>0</v>
      </c>
      <c r="AJ66" s="25">
        <f t="shared" si="18"/>
        <v>0</v>
      </c>
      <c r="AK66" s="23">
        <f t="shared" si="28"/>
        <v>0</v>
      </c>
      <c r="AL66" s="24">
        <f t="shared" si="29"/>
        <v>0</v>
      </c>
      <c r="AM66" s="24">
        <f t="shared" si="30"/>
        <v>0</v>
      </c>
      <c r="AN66" s="24">
        <f t="shared" si="31"/>
        <v>0</v>
      </c>
      <c r="AO66" s="24">
        <f t="shared" si="32"/>
        <v>0</v>
      </c>
      <c r="AP66" s="24">
        <f t="shared" si="33"/>
        <v>0</v>
      </c>
      <c r="AQ66" s="35">
        <f t="shared" si="34"/>
        <v>0</v>
      </c>
      <c r="AR66" s="40">
        <f t="shared" si="35"/>
        <v>111110100000</v>
      </c>
      <c r="AS66" s="37">
        <f t="shared" si="36"/>
        <v>11</v>
      </c>
      <c r="AT66" s="45">
        <f t="shared" si="19"/>
        <v>12</v>
      </c>
      <c r="AU66" s="45">
        <f t="shared" si="20"/>
        <v>8</v>
      </c>
      <c r="AV66" s="46">
        <f t="shared" si="37"/>
        <v>1208</v>
      </c>
      <c r="AW66" s="37">
        <f t="shared" si="38"/>
        <v>13</v>
      </c>
    </row>
    <row r="67" spans="1:49" ht="12.75">
      <c r="A67" s="49">
        <f t="shared" si="21"/>
        <v>175</v>
      </c>
      <c r="B67" s="50" t="str">
        <f t="shared" si="3"/>
        <v>Over the Edge</v>
      </c>
      <c r="C67" s="50" t="str">
        <f t="shared" si="22"/>
        <v>Scott</v>
      </c>
      <c r="D67" s="47">
        <f t="shared" si="4"/>
        <v>12</v>
      </c>
      <c r="E67" s="47">
        <f t="shared" si="4"/>
        <v>16</v>
      </c>
      <c r="F67" s="47">
        <f t="shared" si="4"/>
        <v>13</v>
      </c>
      <c r="G67" s="47">
        <f t="shared" si="5"/>
        <v>0</v>
      </c>
      <c r="H67" s="47">
        <f t="shared" si="5"/>
        <v>0</v>
      </c>
      <c r="I67" s="47">
        <f t="shared" si="5"/>
        <v>0</v>
      </c>
      <c r="J67" s="47">
        <f t="shared" si="6"/>
        <v>0</v>
      </c>
      <c r="K67" s="47">
        <f t="shared" si="6"/>
        <v>0</v>
      </c>
      <c r="L67" s="47">
        <f t="shared" si="6"/>
        <v>0</v>
      </c>
      <c r="M67" s="47">
        <f t="shared" si="7"/>
        <v>11</v>
      </c>
      <c r="N67" s="47">
        <f t="shared" si="7"/>
        <v>14</v>
      </c>
      <c r="O67" s="47">
        <f t="shared" si="7"/>
        <v>9</v>
      </c>
      <c r="P67" s="47">
        <f t="shared" si="8"/>
        <v>0</v>
      </c>
      <c r="Q67" s="47">
        <f t="shared" si="8"/>
        <v>0</v>
      </c>
      <c r="R67" s="47">
        <f t="shared" si="8"/>
        <v>0</v>
      </c>
      <c r="S67" s="47">
        <f t="shared" si="9"/>
        <v>0</v>
      </c>
      <c r="T67" s="47">
        <f t="shared" si="9"/>
        <v>0</v>
      </c>
      <c r="U67" s="47">
        <f t="shared" si="9"/>
        <v>0</v>
      </c>
      <c r="V67" s="47">
        <f t="shared" si="10"/>
        <v>0</v>
      </c>
      <c r="W67" s="47">
        <f t="shared" si="23"/>
        <v>75</v>
      </c>
      <c r="X67" s="47">
        <f t="shared" si="24"/>
        <v>0</v>
      </c>
      <c r="Y67" s="47">
        <f t="shared" si="25"/>
        <v>75</v>
      </c>
      <c r="Z67" s="48">
        <f t="shared" si="26"/>
        <v>75.01409</v>
      </c>
      <c r="AA67" s="49">
        <f t="shared" si="27"/>
        <v>14</v>
      </c>
      <c r="AB67" s="50" t="str">
        <f t="shared" si="11"/>
        <v>Over the Edge</v>
      </c>
      <c r="AC67" s="85"/>
      <c r="AD67" s="37">
        <f t="shared" si="12"/>
        <v>1</v>
      </c>
      <c r="AE67" s="23">
        <f t="shared" si="13"/>
        <v>0</v>
      </c>
      <c r="AF67" s="24">
        <f t="shared" si="14"/>
        <v>0</v>
      </c>
      <c r="AG67" s="24">
        <f t="shared" si="15"/>
        <v>0</v>
      </c>
      <c r="AH67" s="24">
        <f t="shared" si="16"/>
        <v>0</v>
      </c>
      <c r="AI67" s="24">
        <f t="shared" si="17"/>
        <v>0</v>
      </c>
      <c r="AJ67" s="25">
        <f t="shared" si="18"/>
        <v>0</v>
      </c>
      <c r="AK67" s="23">
        <f t="shared" si="28"/>
        <v>0</v>
      </c>
      <c r="AL67" s="24">
        <f t="shared" si="29"/>
        <v>0</v>
      </c>
      <c r="AM67" s="24">
        <f t="shared" si="30"/>
        <v>0</v>
      </c>
      <c r="AN67" s="24">
        <f t="shared" si="31"/>
        <v>0</v>
      </c>
      <c r="AO67" s="24">
        <f t="shared" si="32"/>
        <v>0</v>
      </c>
      <c r="AP67" s="24">
        <f t="shared" si="33"/>
        <v>0</v>
      </c>
      <c r="AQ67" s="35">
        <f t="shared" si="34"/>
        <v>0</v>
      </c>
      <c r="AR67" s="40">
        <f t="shared" si="35"/>
        <v>101111010</v>
      </c>
      <c r="AS67" s="37">
        <f t="shared" si="36"/>
        <v>14</v>
      </c>
      <c r="AT67" s="45">
        <f t="shared" si="19"/>
        <v>9</v>
      </c>
      <c r="AU67" s="45">
        <f t="shared" si="20"/>
        <v>14</v>
      </c>
      <c r="AV67" s="46">
        <f t="shared" si="37"/>
        <v>914</v>
      </c>
      <c r="AW67" s="37">
        <f t="shared" si="38"/>
        <v>9</v>
      </c>
    </row>
    <row r="68" spans="1:49" ht="12.75">
      <c r="A68" s="49">
        <f t="shared" si="21"/>
        <v>249</v>
      </c>
      <c r="B68" s="50" t="str">
        <f t="shared" si="3"/>
        <v>Dolce</v>
      </c>
      <c r="C68" s="50" t="str">
        <f t="shared" si="22"/>
        <v>Sonn</v>
      </c>
      <c r="D68" s="47">
        <f t="shared" si="4"/>
        <v>11</v>
      </c>
      <c r="E68" s="47">
        <f t="shared" si="4"/>
        <v>14</v>
      </c>
      <c r="F68" s="47">
        <f t="shared" si="4"/>
        <v>15</v>
      </c>
      <c r="G68" s="47">
        <f t="shared" si="5"/>
        <v>0</v>
      </c>
      <c r="H68" s="47">
        <f t="shared" si="5"/>
        <v>0</v>
      </c>
      <c r="I68" s="47">
        <f t="shared" si="5"/>
        <v>0</v>
      </c>
      <c r="J68" s="47">
        <f t="shared" si="6"/>
        <v>0</v>
      </c>
      <c r="K68" s="47">
        <f t="shared" si="6"/>
        <v>0</v>
      </c>
      <c r="L68" s="47">
        <f t="shared" si="6"/>
        <v>0</v>
      </c>
      <c r="M68" s="47">
        <f t="shared" si="7"/>
        <v>12</v>
      </c>
      <c r="N68" s="47">
        <f t="shared" si="7"/>
        <v>12</v>
      </c>
      <c r="O68" s="47">
        <f t="shared" si="7"/>
        <v>11</v>
      </c>
      <c r="P68" s="47">
        <f t="shared" si="8"/>
        <v>0</v>
      </c>
      <c r="Q68" s="47">
        <f t="shared" si="8"/>
        <v>0</v>
      </c>
      <c r="R68" s="47">
        <f t="shared" si="8"/>
        <v>0</v>
      </c>
      <c r="S68" s="47">
        <f t="shared" si="9"/>
        <v>0</v>
      </c>
      <c r="T68" s="47">
        <f t="shared" si="9"/>
        <v>0</v>
      </c>
      <c r="U68" s="47">
        <f t="shared" si="9"/>
        <v>0</v>
      </c>
      <c r="V68" s="47">
        <f t="shared" si="10"/>
        <v>0</v>
      </c>
      <c r="W68" s="47">
        <f t="shared" si="23"/>
        <v>75</v>
      </c>
      <c r="X68" s="47">
        <f t="shared" si="24"/>
        <v>0</v>
      </c>
      <c r="Y68" s="47">
        <f t="shared" si="25"/>
        <v>75</v>
      </c>
      <c r="Z68" s="48">
        <f t="shared" si="26"/>
        <v>75.01512</v>
      </c>
      <c r="AA68" s="49">
        <f t="shared" si="27"/>
        <v>15</v>
      </c>
      <c r="AB68" s="50" t="str">
        <f t="shared" si="11"/>
        <v>Dolce</v>
      </c>
      <c r="AC68" s="85"/>
      <c r="AD68" s="37">
        <f t="shared" si="12"/>
        <v>4</v>
      </c>
      <c r="AE68" s="23">
        <f t="shared" si="13"/>
        <v>0</v>
      </c>
      <c r="AF68" s="24">
        <f t="shared" si="14"/>
        <v>0</v>
      </c>
      <c r="AG68" s="24">
        <f t="shared" si="15"/>
        <v>0</v>
      </c>
      <c r="AH68" s="24">
        <f t="shared" si="16"/>
        <v>0</v>
      </c>
      <c r="AI68" s="24">
        <f t="shared" si="17"/>
        <v>0</v>
      </c>
      <c r="AJ68" s="25">
        <f t="shared" si="18"/>
        <v>0</v>
      </c>
      <c r="AK68" s="23">
        <f t="shared" si="28"/>
        <v>0</v>
      </c>
      <c r="AL68" s="24">
        <f t="shared" si="29"/>
        <v>0</v>
      </c>
      <c r="AM68" s="24">
        <f t="shared" si="30"/>
        <v>0</v>
      </c>
      <c r="AN68" s="24">
        <f t="shared" si="31"/>
        <v>0</v>
      </c>
      <c r="AO68" s="24">
        <f t="shared" si="32"/>
        <v>0</v>
      </c>
      <c r="AP68" s="24">
        <f t="shared" si="33"/>
        <v>0</v>
      </c>
      <c r="AQ68" s="35">
        <f t="shared" si="34"/>
        <v>0</v>
      </c>
      <c r="AR68" s="40">
        <f t="shared" si="35"/>
        <v>2201100</v>
      </c>
      <c r="AS68" s="37">
        <f t="shared" si="36"/>
        <v>15</v>
      </c>
      <c r="AT68" s="45">
        <f t="shared" si="19"/>
        <v>11</v>
      </c>
      <c r="AU68" s="45">
        <f t="shared" si="20"/>
        <v>12</v>
      </c>
      <c r="AV68" s="46">
        <f t="shared" si="37"/>
        <v>1112</v>
      </c>
      <c r="AW68" s="37">
        <f t="shared" si="38"/>
        <v>12</v>
      </c>
    </row>
    <row r="69" spans="1:49" ht="12.75">
      <c r="A69" s="49">
        <f t="shared" si="21"/>
        <v>265</v>
      </c>
      <c r="B69" s="50" t="str">
        <f t="shared" si="3"/>
        <v>Gostosa</v>
      </c>
      <c r="C69" s="50" t="str">
        <f t="shared" si="22"/>
        <v>Hayes/Kirchhoff</v>
      </c>
      <c r="D69" s="47">
        <f t="shared" si="4"/>
        <v>10</v>
      </c>
      <c r="E69" s="47">
        <f t="shared" si="4"/>
        <v>1</v>
      </c>
      <c r="F69" s="47">
        <f t="shared" si="4"/>
        <v>1</v>
      </c>
      <c r="G69" s="47">
        <f t="shared" si="5"/>
        <v>0</v>
      </c>
      <c r="H69" s="47">
        <f t="shared" si="5"/>
        <v>0</v>
      </c>
      <c r="I69" s="47">
        <f t="shared" si="5"/>
        <v>0</v>
      </c>
      <c r="J69" s="47">
        <f t="shared" si="6"/>
        <v>0</v>
      </c>
      <c r="K69" s="47">
        <f t="shared" si="6"/>
        <v>0</v>
      </c>
      <c r="L69" s="47">
        <f t="shared" si="6"/>
        <v>0</v>
      </c>
      <c r="M69" s="47">
        <f t="shared" si="7"/>
        <v>1</v>
      </c>
      <c r="N69" s="47">
        <f t="shared" si="7"/>
        <v>6</v>
      </c>
      <c r="O69" s="47">
        <f t="shared" si="7"/>
        <v>4</v>
      </c>
      <c r="P69" s="47">
        <f t="shared" si="8"/>
        <v>0</v>
      </c>
      <c r="Q69" s="47">
        <f t="shared" si="8"/>
        <v>0</v>
      </c>
      <c r="R69" s="47">
        <f t="shared" si="8"/>
        <v>0</v>
      </c>
      <c r="S69" s="47">
        <f t="shared" si="9"/>
        <v>0</v>
      </c>
      <c r="T69" s="47">
        <f t="shared" si="9"/>
        <v>0</v>
      </c>
      <c r="U69" s="47">
        <f t="shared" si="9"/>
        <v>0</v>
      </c>
      <c r="V69" s="47">
        <f t="shared" si="10"/>
        <v>0</v>
      </c>
      <c r="W69" s="47">
        <f t="shared" si="23"/>
        <v>23</v>
      </c>
      <c r="X69" s="47">
        <f t="shared" si="24"/>
        <v>0</v>
      </c>
      <c r="Y69" s="47">
        <f t="shared" si="25"/>
        <v>23</v>
      </c>
      <c r="Z69" s="48">
        <f t="shared" si="26"/>
        <v>23.00104</v>
      </c>
      <c r="AA69" s="49">
        <f t="shared" si="27"/>
        <v>3</v>
      </c>
      <c r="AB69" s="50" t="str">
        <f t="shared" si="11"/>
        <v>Gostosa</v>
      </c>
      <c r="AC69" s="85"/>
      <c r="AD69" s="37">
        <f t="shared" si="12"/>
        <v>9</v>
      </c>
      <c r="AE69" s="23">
        <f t="shared" si="13"/>
        <v>0</v>
      </c>
      <c r="AF69" s="24">
        <f t="shared" si="14"/>
        <v>0</v>
      </c>
      <c r="AG69" s="24">
        <f t="shared" si="15"/>
        <v>0</v>
      </c>
      <c r="AH69" s="24">
        <f t="shared" si="16"/>
        <v>0</v>
      </c>
      <c r="AI69" s="24">
        <f t="shared" si="17"/>
        <v>0</v>
      </c>
      <c r="AJ69" s="25">
        <f t="shared" si="18"/>
        <v>0</v>
      </c>
      <c r="AK69" s="23">
        <f t="shared" si="28"/>
        <v>0</v>
      </c>
      <c r="AL69" s="24">
        <f t="shared" si="29"/>
        <v>0</v>
      </c>
      <c r="AM69" s="24">
        <f t="shared" si="30"/>
        <v>0</v>
      </c>
      <c r="AN69" s="24">
        <f t="shared" si="31"/>
        <v>0</v>
      </c>
      <c r="AO69" s="24">
        <f t="shared" si="32"/>
        <v>0</v>
      </c>
      <c r="AP69" s="24">
        <f t="shared" si="33"/>
        <v>0</v>
      </c>
      <c r="AQ69" s="35">
        <f t="shared" si="34"/>
        <v>0</v>
      </c>
      <c r="AR69" s="40">
        <f t="shared" si="35"/>
        <v>30010100010000000</v>
      </c>
      <c r="AS69" s="37">
        <f t="shared" si="36"/>
        <v>1</v>
      </c>
      <c r="AT69" s="45">
        <f t="shared" si="19"/>
        <v>4</v>
      </c>
      <c r="AU69" s="45">
        <f t="shared" si="20"/>
        <v>6</v>
      </c>
      <c r="AV69" s="46">
        <f t="shared" si="37"/>
        <v>406</v>
      </c>
      <c r="AW69" s="37">
        <f t="shared" si="38"/>
        <v>4</v>
      </c>
    </row>
    <row r="70" spans="1:49" ht="12.75">
      <c r="A70" s="49">
        <f t="shared" si="21"/>
        <v>281</v>
      </c>
      <c r="B70" s="50" t="str">
        <f t="shared" si="3"/>
        <v>Eightball</v>
      </c>
      <c r="C70" s="50" t="str">
        <f t="shared" si="22"/>
        <v>Bunting</v>
      </c>
      <c r="D70" s="47">
        <f t="shared" si="4"/>
        <v>6</v>
      </c>
      <c r="E70" s="47">
        <f t="shared" si="4"/>
        <v>9</v>
      </c>
      <c r="F70" s="47">
        <f t="shared" si="4"/>
        <v>6</v>
      </c>
      <c r="G70" s="47">
        <f t="shared" si="5"/>
        <v>0</v>
      </c>
      <c r="H70" s="47">
        <f t="shared" si="5"/>
        <v>0</v>
      </c>
      <c r="I70" s="47">
        <f t="shared" si="5"/>
        <v>0</v>
      </c>
      <c r="J70" s="47">
        <f t="shared" si="6"/>
        <v>0</v>
      </c>
      <c r="K70" s="47">
        <f t="shared" si="6"/>
        <v>0</v>
      </c>
      <c r="L70" s="47">
        <f t="shared" si="6"/>
        <v>0</v>
      </c>
      <c r="M70" s="47">
        <f t="shared" si="7"/>
        <v>8</v>
      </c>
      <c r="N70" s="47">
        <f t="shared" si="7"/>
        <v>9</v>
      </c>
      <c r="O70" s="47">
        <f t="shared" si="7"/>
        <v>6</v>
      </c>
      <c r="P70" s="47">
        <f t="shared" si="8"/>
        <v>0</v>
      </c>
      <c r="Q70" s="47">
        <f t="shared" si="8"/>
        <v>0</v>
      </c>
      <c r="R70" s="47">
        <f t="shared" si="8"/>
        <v>0</v>
      </c>
      <c r="S70" s="47">
        <f t="shared" si="9"/>
        <v>0</v>
      </c>
      <c r="T70" s="47">
        <f t="shared" si="9"/>
        <v>0</v>
      </c>
      <c r="U70" s="47">
        <f t="shared" si="9"/>
        <v>0</v>
      </c>
      <c r="V70" s="47">
        <f t="shared" si="10"/>
        <v>0</v>
      </c>
      <c r="W70" s="47">
        <f t="shared" si="23"/>
        <v>44</v>
      </c>
      <c r="X70" s="47">
        <f t="shared" si="24"/>
        <v>0</v>
      </c>
      <c r="Y70" s="47">
        <f t="shared" si="25"/>
        <v>44</v>
      </c>
      <c r="Z70" s="48">
        <f t="shared" si="26"/>
        <v>44.010059999999996</v>
      </c>
      <c r="AA70" s="49">
        <f t="shared" si="27"/>
        <v>8</v>
      </c>
      <c r="AB70" s="50" t="str">
        <f t="shared" si="11"/>
        <v>Eightball</v>
      </c>
      <c r="AC70" s="85"/>
      <c r="AD70" s="37">
        <f t="shared" si="12"/>
        <v>5</v>
      </c>
      <c r="AE70" s="23">
        <f t="shared" si="13"/>
        <v>0</v>
      </c>
      <c r="AF70" s="24">
        <f t="shared" si="14"/>
        <v>0</v>
      </c>
      <c r="AG70" s="24">
        <f t="shared" si="15"/>
        <v>0</v>
      </c>
      <c r="AH70" s="24">
        <f t="shared" si="16"/>
        <v>0</v>
      </c>
      <c r="AI70" s="24">
        <f t="shared" si="17"/>
        <v>0</v>
      </c>
      <c r="AJ70" s="25">
        <f t="shared" si="18"/>
        <v>0</v>
      </c>
      <c r="AK70" s="23">
        <f t="shared" si="28"/>
        <v>0</v>
      </c>
      <c r="AL70" s="24">
        <f t="shared" si="29"/>
        <v>0</v>
      </c>
      <c r="AM70" s="24">
        <f t="shared" si="30"/>
        <v>0</v>
      </c>
      <c r="AN70" s="24">
        <f t="shared" si="31"/>
        <v>0</v>
      </c>
      <c r="AO70" s="24">
        <f t="shared" si="32"/>
        <v>0</v>
      </c>
      <c r="AP70" s="24">
        <f t="shared" si="33"/>
        <v>0</v>
      </c>
      <c r="AQ70" s="35">
        <f t="shared" si="34"/>
        <v>0</v>
      </c>
      <c r="AR70" s="40">
        <f t="shared" si="35"/>
        <v>301200000000</v>
      </c>
      <c r="AS70" s="37">
        <f t="shared" si="36"/>
        <v>10</v>
      </c>
      <c r="AT70" s="45">
        <f t="shared" si="19"/>
        <v>6</v>
      </c>
      <c r="AU70" s="45">
        <f t="shared" si="20"/>
        <v>9</v>
      </c>
      <c r="AV70" s="46">
        <f t="shared" si="37"/>
        <v>609</v>
      </c>
      <c r="AW70" s="37">
        <f t="shared" si="38"/>
        <v>6</v>
      </c>
    </row>
    <row r="71" spans="1:49" ht="12.75">
      <c r="A71" s="49">
        <f t="shared" si="21"/>
        <v>484</v>
      </c>
      <c r="B71" s="50" t="str">
        <f t="shared" si="3"/>
        <v>Jolly Mon</v>
      </c>
      <c r="C71" s="50" t="str">
        <f t="shared" si="22"/>
        <v>LaVin/Rochlis</v>
      </c>
      <c r="D71" s="47">
        <f t="shared" si="4"/>
        <v>15</v>
      </c>
      <c r="E71" s="47">
        <f t="shared" si="4"/>
        <v>12</v>
      </c>
      <c r="F71" s="47">
        <f t="shared" si="4"/>
        <v>14</v>
      </c>
      <c r="G71" s="47">
        <f t="shared" si="5"/>
        <v>0</v>
      </c>
      <c r="H71" s="47">
        <f t="shared" si="5"/>
        <v>0</v>
      </c>
      <c r="I71" s="47">
        <f t="shared" si="5"/>
        <v>0</v>
      </c>
      <c r="J71" s="47">
        <f t="shared" si="6"/>
        <v>0</v>
      </c>
      <c r="K71" s="47">
        <f t="shared" si="6"/>
        <v>0</v>
      </c>
      <c r="L71" s="47">
        <f t="shared" si="6"/>
        <v>0</v>
      </c>
      <c r="M71" s="47">
        <f t="shared" si="7"/>
        <v>17</v>
      </c>
      <c r="N71" s="47" t="str">
        <f t="shared" si="7"/>
        <v>bye</v>
      </c>
      <c r="O71" s="47" t="str">
        <f t="shared" si="7"/>
        <v>bye</v>
      </c>
      <c r="P71" s="47">
        <f t="shared" si="8"/>
        <v>0</v>
      </c>
      <c r="Q71" s="47">
        <f t="shared" si="8"/>
        <v>0</v>
      </c>
      <c r="R71" s="47">
        <f t="shared" si="8"/>
        <v>0</v>
      </c>
      <c r="S71" s="47">
        <f t="shared" si="9"/>
        <v>0</v>
      </c>
      <c r="T71" s="47">
        <f t="shared" si="9"/>
        <v>0</v>
      </c>
      <c r="U71" s="47">
        <f t="shared" si="9"/>
        <v>0</v>
      </c>
      <c r="V71" s="47">
        <f t="shared" si="10"/>
        <v>2</v>
      </c>
      <c r="W71" s="47">
        <f t="shared" si="23"/>
        <v>58</v>
      </c>
      <c r="X71" s="47">
        <f t="shared" si="24"/>
        <v>0</v>
      </c>
      <c r="Y71" s="47">
        <f t="shared" si="25"/>
        <v>58</v>
      </c>
      <c r="Z71" s="48">
        <f t="shared" si="26"/>
        <v>87.01610000000001</v>
      </c>
      <c r="AA71" s="49">
        <f t="shared" si="27"/>
        <v>16</v>
      </c>
      <c r="AB71" s="50" t="str">
        <f t="shared" si="11"/>
        <v>Jolly Mon</v>
      </c>
      <c r="AC71" s="85"/>
      <c r="AD71" s="37">
        <f t="shared" si="12"/>
        <v>14</v>
      </c>
      <c r="AE71" s="23">
        <f t="shared" si="13"/>
        <v>0</v>
      </c>
      <c r="AF71" s="24">
        <f t="shared" si="14"/>
        <v>0</v>
      </c>
      <c r="AG71" s="24">
        <f t="shared" si="15"/>
        <v>0</v>
      </c>
      <c r="AH71" s="24">
        <f t="shared" si="16"/>
        <v>30</v>
      </c>
      <c r="AI71" s="24">
        <f t="shared" si="17"/>
        <v>0</v>
      </c>
      <c r="AJ71" s="25">
        <f t="shared" si="18"/>
        <v>0</v>
      </c>
      <c r="AK71" s="23">
        <f t="shared" si="28"/>
        <v>0</v>
      </c>
      <c r="AL71" s="24">
        <f t="shared" si="29"/>
        <v>0</v>
      </c>
      <c r="AM71" s="24">
        <f t="shared" si="30"/>
        <v>0</v>
      </c>
      <c r="AN71" s="24">
        <f t="shared" si="31"/>
        <v>2</v>
      </c>
      <c r="AO71" s="24">
        <f t="shared" si="32"/>
        <v>0</v>
      </c>
      <c r="AP71" s="24">
        <f t="shared" si="33"/>
        <v>0</v>
      </c>
      <c r="AQ71" s="35">
        <f t="shared" si="34"/>
        <v>4</v>
      </c>
      <c r="AR71" s="40">
        <f t="shared" si="35"/>
        <v>101101</v>
      </c>
      <c r="AS71" s="37">
        <f t="shared" si="36"/>
        <v>16</v>
      </c>
      <c r="AT71" s="45">
        <f t="shared" si="19"/>
        <v>9.666666666666666</v>
      </c>
      <c r="AU71" s="45">
        <f t="shared" si="20"/>
        <v>9.666666666666666</v>
      </c>
      <c r="AV71" s="46">
        <f t="shared" si="37"/>
        <v>976.3333333333333</v>
      </c>
      <c r="AW71" s="37">
        <f t="shared" si="38"/>
        <v>10</v>
      </c>
    </row>
    <row r="72" spans="1:49" ht="12.75">
      <c r="A72" s="49">
        <f t="shared" si="21"/>
        <v>485</v>
      </c>
      <c r="B72" s="50" t="str">
        <f t="shared" si="3"/>
        <v>Argo III</v>
      </c>
      <c r="C72" s="50" t="str">
        <f t="shared" si="22"/>
        <v>Nickerson</v>
      </c>
      <c r="D72" s="47">
        <f t="shared" si="4"/>
        <v>2</v>
      </c>
      <c r="E72" s="47">
        <f t="shared" si="4"/>
        <v>5</v>
      </c>
      <c r="F72" s="47">
        <f t="shared" si="4"/>
        <v>2</v>
      </c>
      <c r="G72" s="47">
        <f t="shared" si="5"/>
        <v>0</v>
      </c>
      <c r="H72" s="47">
        <f t="shared" si="5"/>
        <v>0</v>
      </c>
      <c r="I72" s="47">
        <f t="shared" si="5"/>
        <v>0</v>
      </c>
      <c r="J72" s="47">
        <f t="shared" si="6"/>
        <v>0</v>
      </c>
      <c r="K72" s="47">
        <f t="shared" si="6"/>
        <v>0</v>
      </c>
      <c r="L72" s="47">
        <f t="shared" si="6"/>
        <v>0</v>
      </c>
      <c r="M72" s="47">
        <f t="shared" si="7"/>
        <v>7</v>
      </c>
      <c r="N72" s="47">
        <f t="shared" si="7"/>
        <v>3</v>
      </c>
      <c r="O72" s="47">
        <f t="shared" si="7"/>
        <v>2</v>
      </c>
      <c r="P72" s="47">
        <f t="shared" si="8"/>
        <v>0</v>
      </c>
      <c r="Q72" s="47">
        <f t="shared" si="8"/>
        <v>0</v>
      </c>
      <c r="R72" s="47">
        <f t="shared" si="8"/>
        <v>0</v>
      </c>
      <c r="S72" s="47">
        <f t="shared" si="9"/>
        <v>0</v>
      </c>
      <c r="T72" s="47">
        <f t="shared" si="9"/>
        <v>0</v>
      </c>
      <c r="U72" s="47">
        <f t="shared" si="9"/>
        <v>0</v>
      </c>
      <c r="V72" s="47">
        <f t="shared" si="10"/>
        <v>0</v>
      </c>
      <c r="W72" s="47">
        <f t="shared" si="23"/>
        <v>21</v>
      </c>
      <c r="X72" s="47">
        <f t="shared" si="24"/>
        <v>0</v>
      </c>
      <c r="Y72" s="47">
        <f t="shared" si="25"/>
        <v>21</v>
      </c>
      <c r="Z72" s="48">
        <f t="shared" si="26"/>
        <v>21.00501</v>
      </c>
      <c r="AA72" s="49">
        <f t="shared" si="27"/>
        <v>2</v>
      </c>
      <c r="AB72" s="50" t="str">
        <f t="shared" si="11"/>
        <v>Argo III</v>
      </c>
      <c r="AC72" s="85"/>
      <c r="AD72" s="37">
        <f t="shared" si="12"/>
        <v>12</v>
      </c>
      <c r="AE72" s="23">
        <f t="shared" si="13"/>
        <v>0</v>
      </c>
      <c r="AF72" s="24">
        <f t="shared" si="14"/>
        <v>0</v>
      </c>
      <c r="AG72" s="24">
        <f t="shared" si="15"/>
        <v>0</v>
      </c>
      <c r="AH72" s="24">
        <f t="shared" si="16"/>
        <v>0</v>
      </c>
      <c r="AI72" s="24">
        <f t="shared" si="17"/>
        <v>0</v>
      </c>
      <c r="AJ72" s="25">
        <f t="shared" si="18"/>
        <v>0</v>
      </c>
      <c r="AK72" s="23">
        <f t="shared" si="28"/>
        <v>0</v>
      </c>
      <c r="AL72" s="24">
        <f t="shared" si="29"/>
        <v>0</v>
      </c>
      <c r="AM72" s="24">
        <f t="shared" si="30"/>
        <v>0</v>
      </c>
      <c r="AN72" s="24">
        <f t="shared" si="31"/>
        <v>0</v>
      </c>
      <c r="AO72" s="24">
        <f t="shared" si="32"/>
        <v>0</v>
      </c>
      <c r="AP72" s="24">
        <f t="shared" si="33"/>
        <v>0</v>
      </c>
      <c r="AQ72" s="35">
        <f t="shared" si="34"/>
        <v>0</v>
      </c>
      <c r="AR72" s="40">
        <f t="shared" si="35"/>
        <v>3101010000000000</v>
      </c>
      <c r="AS72" s="37">
        <f t="shared" si="36"/>
        <v>5</v>
      </c>
      <c r="AT72" s="45">
        <f t="shared" si="19"/>
        <v>2</v>
      </c>
      <c r="AU72" s="45">
        <f t="shared" si="20"/>
        <v>3</v>
      </c>
      <c r="AV72" s="46">
        <f t="shared" si="37"/>
        <v>203</v>
      </c>
      <c r="AW72" s="37">
        <f t="shared" si="38"/>
        <v>1</v>
      </c>
    </row>
    <row r="73" spans="1:49" ht="12.75">
      <c r="A73" s="49">
        <f t="shared" si="21"/>
        <v>588</v>
      </c>
      <c r="B73" s="50" t="str">
        <f t="shared" si="3"/>
        <v>Gallant Fox</v>
      </c>
      <c r="C73" s="50" t="str">
        <f t="shared" si="22"/>
        <v>Dempsey</v>
      </c>
      <c r="D73" s="47">
        <f t="shared" si="4"/>
        <v>14</v>
      </c>
      <c r="E73" s="47">
        <f t="shared" si="4"/>
        <v>6</v>
      </c>
      <c r="F73" s="47">
        <f t="shared" si="4"/>
        <v>11</v>
      </c>
      <c r="G73" s="47">
        <f t="shared" si="5"/>
        <v>0</v>
      </c>
      <c r="H73" s="47">
        <f t="shared" si="5"/>
        <v>0</v>
      </c>
      <c r="I73" s="47">
        <f t="shared" si="5"/>
        <v>0</v>
      </c>
      <c r="J73" s="47">
        <f t="shared" si="6"/>
        <v>0</v>
      </c>
      <c r="K73" s="47">
        <f t="shared" si="6"/>
        <v>0</v>
      </c>
      <c r="L73" s="47">
        <f t="shared" si="6"/>
        <v>0</v>
      </c>
      <c r="M73" s="47">
        <f t="shared" si="7"/>
        <v>14</v>
      </c>
      <c r="N73" s="47">
        <f t="shared" si="7"/>
        <v>7</v>
      </c>
      <c r="O73" s="47">
        <f t="shared" si="7"/>
        <v>10</v>
      </c>
      <c r="P73" s="47">
        <f t="shared" si="8"/>
        <v>0</v>
      </c>
      <c r="Q73" s="47">
        <f t="shared" si="8"/>
        <v>0</v>
      </c>
      <c r="R73" s="47">
        <f t="shared" si="8"/>
        <v>0</v>
      </c>
      <c r="S73" s="47">
        <f t="shared" si="9"/>
        <v>0</v>
      </c>
      <c r="T73" s="47">
        <f t="shared" si="9"/>
        <v>0</v>
      </c>
      <c r="U73" s="47">
        <f t="shared" si="9"/>
        <v>0</v>
      </c>
      <c r="V73" s="47">
        <f t="shared" si="10"/>
        <v>0</v>
      </c>
      <c r="W73" s="47">
        <f t="shared" si="23"/>
        <v>62</v>
      </c>
      <c r="X73" s="47">
        <f t="shared" si="24"/>
        <v>0</v>
      </c>
      <c r="Y73" s="47">
        <f t="shared" si="25"/>
        <v>62</v>
      </c>
      <c r="Z73" s="48">
        <f t="shared" si="26"/>
        <v>62.01211</v>
      </c>
      <c r="AA73" s="49">
        <f t="shared" si="27"/>
        <v>11</v>
      </c>
      <c r="AB73" s="50" t="str">
        <f t="shared" si="11"/>
        <v>Gallant Fox</v>
      </c>
      <c r="AC73" s="85"/>
      <c r="AD73" s="37">
        <f t="shared" si="12"/>
        <v>13</v>
      </c>
      <c r="AE73" s="23">
        <f t="shared" si="13"/>
        <v>0</v>
      </c>
      <c r="AF73" s="24">
        <f t="shared" si="14"/>
        <v>0</v>
      </c>
      <c r="AG73" s="24">
        <f t="shared" si="15"/>
        <v>0</v>
      </c>
      <c r="AH73" s="24">
        <f t="shared" si="16"/>
        <v>0</v>
      </c>
      <c r="AI73" s="24">
        <f t="shared" si="17"/>
        <v>0</v>
      </c>
      <c r="AJ73" s="25">
        <f t="shared" si="18"/>
        <v>0</v>
      </c>
      <c r="AK73" s="23">
        <f t="shared" si="28"/>
        <v>0</v>
      </c>
      <c r="AL73" s="24">
        <f t="shared" si="29"/>
        <v>0</v>
      </c>
      <c r="AM73" s="24">
        <f t="shared" si="30"/>
        <v>0</v>
      </c>
      <c r="AN73" s="24">
        <f t="shared" si="31"/>
        <v>0</v>
      </c>
      <c r="AO73" s="24">
        <f t="shared" si="32"/>
        <v>0</v>
      </c>
      <c r="AP73" s="24">
        <f t="shared" si="33"/>
        <v>0</v>
      </c>
      <c r="AQ73" s="35">
        <f t="shared" si="34"/>
        <v>0</v>
      </c>
      <c r="AR73" s="40">
        <f t="shared" si="35"/>
        <v>110011002000</v>
      </c>
      <c r="AS73" s="37">
        <f t="shared" si="36"/>
        <v>12</v>
      </c>
      <c r="AT73" s="45">
        <f t="shared" si="19"/>
        <v>10</v>
      </c>
      <c r="AU73" s="45">
        <f t="shared" si="20"/>
        <v>7</v>
      </c>
      <c r="AV73" s="46">
        <f t="shared" si="37"/>
        <v>1007</v>
      </c>
      <c r="AW73" s="37">
        <f t="shared" si="38"/>
        <v>11</v>
      </c>
    </row>
    <row r="74" spans="1:49" ht="12.75">
      <c r="A74" s="49">
        <f t="shared" si="21"/>
        <v>676</v>
      </c>
      <c r="B74" s="50" t="str">
        <f t="shared" si="3"/>
        <v>Paradox</v>
      </c>
      <c r="C74" s="50" t="str">
        <f t="shared" si="22"/>
        <v>Stowe</v>
      </c>
      <c r="D74" s="47">
        <f t="shared" si="4"/>
        <v>8</v>
      </c>
      <c r="E74" s="47">
        <f t="shared" si="4"/>
        <v>11</v>
      </c>
      <c r="F74" s="47">
        <f t="shared" si="4"/>
        <v>9</v>
      </c>
      <c r="G74" s="47">
        <f t="shared" si="5"/>
        <v>0</v>
      </c>
      <c r="H74" s="47">
        <f t="shared" si="5"/>
        <v>0</v>
      </c>
      <c r="I74" s="47">
        <f t="shared" si="5"/>
        <v>0</v>
      </c>
      <c r="J74" s="47">
        <f t="shared" si="6"/>
        <v>0</v>
      </c>
      <c r="K74" s="47">
        <f t="shared" si="6"/>
        <v>0</v>
      </c>
      <c r="L74" s="47">
        <f t="shared" si="6"/>
        <v>0</v>
      </c>
      <c r="M74" s="47">
        <f t="shared" si="7"/>
        <v>15</v>
      </c>
      <c r="N74" s="47">
        <f t="shared" si="7"/>
        <v>11</v>
      </c>
      <c r="O74" s="47">
        <f t="shared" si="7"/>
        <v>8</v>
      </c>
      <c r="P74" s="47">
        <f t="shared" si="8"/>
        <v>0</v>
      </c>
      <c r="Q74" s="47">
        <f t="shared" si="8"/>
        <v>0</v>
      </c>
      <c r="R74" s="47">
        <f t="shared" si="8"/>
        <v>0</v>
      </c>
      <c r="S74" s="47">
        <f t="shared" si="9"/>
        <v>0</v>
      </c>
      <c r="T74" s="47">
        <f t="shared" si="9"/>
        <v>0</v>
      </c>
      <c r="U74" s="47">
        <f t="shared" si="9"/>
        <v>0</v>
      </c>
      <c r="V74" s="47">
        <f t="shared" si="10"/>
        <v>0</v>
      </c>
      <c r="W74" s="47">
        <f t="shared" si="23"/>
        <v>62</v>
      </c>
      <c r="X74" s="47">
        <f t="shared" si="24"/>
        <v>0</v>
      </c>
      <c r="Y74" s="47">
        <f t="shared" si="25"/>
        <v>62</v>
      </c>
      <c r="Z74" s="48">
        <f t="shared" si="26"/>
        <v>62.013079999999995</v>
      </c>
      <c r="AA74" s="49">
        <f t="shared" si="27"/>
        <v>12</v>
      </c>
      <c r="AB74" s="50" t="str">
        <f t="shared" si="11"/>
        <v>Paradox</v>
      </c>
      <c r="AC74" s="85"/>
      <c r="AD74" s="37">
        <f t="shared" si="12"/>
        <v>3</v>
      </c>
      <c r="AE74" s="23">
        <f t="shared" si="13"/>
        <v>0</v>
      </c>
      <c r="AF74" s="24">
        <f t="shared" si="14"/>
        <v>0</v>
      </c>
      <c r="AG74" s="24">
        <f t="shared" si="15"/>
        <v>0</v>
      </c>
      <c r="AH74" s="24">
        <f t="shared" si="16"/>
        <v>0</v>
      </c>
      <c r="AI74" s="24">
        <f t="shared" si="17"/>
        <v>0</v>
      </c>
      <c r="AJ74" s="25">
        <f t="shared" si="18"/>
        <v>0</v>
      </c>
      <c r="AK74" s="23">
        <f t="shared" si="28"/>
        <v>0</v>
      </c>
      <c r="AL74" s="24">
        <f t="shared" si="29"/>
        <v>0</v>
      </c>
      <c r="AM74" s="24">
        <f t="shared" si="30"/>
        <v>0</v>
      </c>
      <c r="AN74" s="24">
        <f t="shared" si="31"/>
        <v>0</v>
      </c>
      <c r="AO74" s="24">
        <f t="shared" si="32"/>
        <v>0</v>
      </c>
      <c r="AP74" s="24">
        <f t="shared" si="33"/>
        <v>0</v>
      </c>
      <c r="AQ74" s="35">
        <f t="shared" si="34"/>
        <v>0</v>
      </c>
      <c r="AR74" s="40">
        <f t="shared" si="35"/>
        <v>2102000100</v>
      </c>
      <c r="AS74" s="37">
        <f t="shared" si="36"/>
        <v>13</v>
      </c>
      <c r="AT74" s="45">
        <f t="shared" si="19"/>
        <v>8</v>
      </c>
      <c r="AU74" s="45">
        <f t="shared" si="20"/>
        <v>11</v>
      </c>
      <c r="AV74" s="46">
        <f t="shared" si="37"/>
        <v>811</v>
      </c>
      <c r="AW74" s="37">
        <f t="shared" si="38"/>
        <v>8</v>
      </c>
    </row>
    <row r="75" spans="1:49" ht="12.75">
      <c r="A75" s="49">
        <f t="shared" si="21"/>
        <v>679</v>
      </c>
      <c r="B75" s="50" t="str">
        <f t="shared" si="3"/>
        <v>Misty-two-six</v>
      </c>
      <c r="C75" s="50" t="str">
        <f t="shared" si="22"/>
        <v>Sibson</v>
      </c>
      <c r="D75" s="47">
        <f t="shared" si="4"/>
        <v>16</v>
      </c>
      <c r="E75" s="47">
        <f t="shared" si="4"/>
        <v>13</v>
      </c>
      <c r="F75" s="47">
        <f t="shared" si="4"/>
        <v>12</v>
      </c>
      <c r="G75" s="47">
        <f t="shared" si="5"/>
        <v>0</v>
      </c>
      <c r="H75" s="47">
        <f t="shared" si="5"/>
        <v>0</v>
      </c>
      <c r="I75" s="47">
        <f t="shared" si="5"/>
        <v>0</v>
      </c>
      <c r="J75" s="47">
        <f t="shared" si="6"/>
        <v>0</v>
      </c>
      <c r="K75" s="47">
        <f t="shared" si="6"/>
        <v>0</v>
      </c>
      <c r="L75" s="47">
        <f t="shared" si="6"/>
        <v>0</v>
      </c>
      <c r="M75" s="47">
        <f t="shared" si="7"/>
        <v>3</v>
      </c>
      <c r="N75" s="47">
        <f t="shared" si="7"/>
        <v>10</v>
      </c>
      <c r="O75" s="47">
        <f t="shared" si="7"/>
        <v>7</v>
      </c>
      <c r="P75" s="47">
        <f t="shared" si="8"/>
        <v>0</v>
      </c>
      <c r="Q75" s="47">
        <f t="shared" si="8"/>
        <v>0</v>
      </c>
      <c r="R75" s="47">
        <f t="shared" si="8"/>
        <v>0</v>
      </c>
      <c r="S75" s="47">
        <f t="shared" si="9"/>
        <v>0</v>
      </c>
      <c r="T75" s="47">
        <f t="shared" si="9"/>
        <v>0</v>
      </c>
      <c r="U75" s="47">
        <f t="shared" si="9"/>
        <v>0</v>
      </c>
      <c r="V75" s="47">
        <f t="shared" si="10"/>
        <v>0</v>
      </c>
      <c r="W75" s="47">
        <f t="shared" si="23"/>
        <v>61</v>
      </c>
      <c r="X75" s="47">
        <f t="shared" si="24"/>
        <v>0</v>
      </c>
      <c r="Y75" s="47">
        <f t="shared" si="25"/>
        <v>61</v>
      </c>
      <c r="Z75" s="48">
        <f t="shared" si="26"/>
        <v>61.008070000000004</v>
      </c>
      <c r="AA75" s="49">
        <f t="shared" si="27"/>
        <v>10</v>
      </c>
      <c r="AB75" s="50" t="str">
        <f t="shared" si="11"/>
        <v>Misty-two-six</v>
      </c>
      <c r="AC75" s="85"/>
      <c r="AD75" s="37">
        <f t="shared" si="12"/>
        <v>6</v>
      </c>
      <c r="AE75" s="23">
        <f t="shared" si="13"/>
        <v>0</v>
      </c>
      <c r="AF75" s="24">
        <f t="shared" si="14"/>
        <v>0</v>
      </c>
      <c r="AG75" s="24">
        <f t="shared" si="15"/>
        <v>0</v>
      </c>
      <c r="AH75" s="24">
        <f t="shared" si="16"/>
        <v>0</v>
      </c>
      <c r="AI75" s="24">
        <f t="shared" si="17"/>
        <v>0</v>
      </c>
      <c r="AJ75" s="25">
        <f t="shared" si="18"/>
        <v>0</v>
      </c>
      <c r="AK75" s="23">
        <f t="shared" si="28"/>
        <v>0</v>
      </c>
      <c r="AL75" s="24">
        <f t="shared" si="29"/>
        <v>0</v>
      </c>
      <c r="AM75" s="24">
        <f t="shared" si="30"/>
        <v>0</v>
      </c>
      <c r="AN75" s="24">
        <f t="shared" si="31"/>
        <v>0</v>
      </c>
      <c r="AO75" s="24">
        <f t="shared" si="32"/>
        <v>0</v>
      </c>
      <c r="AP75" s="24">
        <f t="shared" si="33"/>
        <v>0</v>
      </c>
      <c r="AQ75" s="35">
        <f t="shared" si="34"/>
        <v>0</v>
      </c>
      <c r="AR75" s="40">
        <f t="shared" si="35"/>
        <v>100010010110010</v>
      </c>
      <c r="AS75" s="37">
        <f t="shared" si="36"/>
        <v>8</v>
      </c>
      <c r="AT75" s="45">
        <f t="shared" si="19"/>
        <v>7</v>
      </c>
      <c r="AU75" s="45">
        <f t="shared" si="20"/>
        <v>10</v>
      </c>
      <c r="AV75" s="46">
        <f t="shared" si="37"/>
        <v>710</v>
      </c>
      <c r="AW75" s="37">
        <f t="shared" si="38"/>
        <v>7</v>
      </c>
    </row>
    <row r="76" spans="1:49" ht="12.75">
      <c r="A76" s="49">
        <f t="shared" si="21"/>
        <v>220</v>
      </c>
      <c r="B76" s="50">
        <f t="shared" si="3"/>
        <v>220</v>
      </c>
      <c r="C76" s="50" t="str">
        <f t="shared" si="22"/>
        <v>Blais</v>
      </c>
      <c r="D76" s="47">
        <f t="shared" si="4"/>
        <v>1</v>
      </c>
      <c r="E76" s="47">
        <f t="shared" si="4"/>
        <v>3</v>
      </c>
      <c r="F76" s="47">
        <f t="shared" si="4"/>
        <v>10</v>
      </c>
      <c r="G76" s="47">
        <f t="shared" si="5"/>
        <v>0</v>
      </c>
      <c r="H76" s="47">
        <f t="shared" si="5"/>
        <v>0</v>
      </c>
      <c r="I76" s="47">
        <f t="shared" si="5"/>
        <v>0</v>
      </c>
      <c r="J76" s="47">
        <f t="shared" si="6"/>
        <v>0</v>
      </c>
      <c r="K76" s="47">
        <f t="shared" si="6"/>
        <v>0</v>
      </c>
      <c r="L76" s="47">
        <f t="shared" si="6"/>
        <v>0</v>
      </c>
      <c r="M76" s="47">
        <f t="shared" si="7"/>
        <v>10</v>
      </c>
      <c r="N76" s="47" t="str">
        <f t="shared" si="7"/>
        <v>bye</v>
      </c>
      <c r="O76" s="47" t="str">
        <f t="shared" si="7"/>
        <v>bye</v>
      </c>
      <c r="P76" s="47">
        <f t="shared" si="8"/>
        <v>0</v>
      </c>
      <c r="Q76" s="47">
        <f t="shared" si="8"/>
        <v>0</v>
      </c>
      <c r="R76" s="47">
        <f t="shared" si="8"/>
        <v>0</v>
      </c>
      <c r="S76" s="47">
        <f t="shared" si="9"/>
        <v>0</v>
      </c>
      <c r="T76" s="47">
        <f t="shared" si="9"/>
        <v>0</v>
      </c>
      <c r="U76" s="47">
        <f t="shared" si="9"/>
        <v>0</v>
      </c>
      <c r="V76" s="47">
        <f t="shared" si="10"/>
        <v>2</v>
      </c>
      <c r="W76" s="47">
        <f t="shared" si="23"/>
        <v>24</v>
      </c>
      <c r="X76" s="47">
        <f t="shared" si="24"/>
        <v>0</v>
      </c>
      <c r="Y76" s="47">
        <f t="shared" si="25"/>
        <v>24</v>
      </c>
      <c r="Z76" s="48">
        <f t="shared" si="26"/>
        <v>36.00303</v>
      </c>
      <c r="AA76" s="49">
        <f t="shared" si="27"/>
        <v>5</v>
      </c>
      <c r="AB76" s="50">
        <f t="shared" si="11"/>
        <v>220</v>
      </c>
      <c r="AC76" s="85"/>
      <c r="AD76" s="37">
        <f t="shared" si="12"/>
        <v>7</v>
      </c>
      <c r="AE76" s="23">
        <f t="shared" si="13"/>
        <v>0</v>
      </c>
      <c r="AF76" s="24">
        <f t="shared" si="14"/>
        <v>0</v>
      </c>
      <c r="AG76" s="24">
        <f t="shared" si="15"/>
        <v>0</v>
      </c>
      <c r="AH76" s="24">
        <f t="shared" si="16"/>
        <v>30</v>
      </c>
      <c r="AI76" s="24">
        <f t="shared" si="17"/>
        <v>0</v>
      </c>
      <c r="AJ76" s="25">
        <f t="shared" si="18"/>
        <v>0</v>
      </c>
      <c r="AK76" s="23">
        <f t="shared" si="28"/>
        <v>0</v>
      </c>
      <c r="AL76" s="24">
        <f t="shared" si="29"/>
        <v>0</v>
      </c>
      <c r="AM76" s="24">
        <f t="shared" si="30"/>
        <v>0</v>
      </c>
      <c r="AN76" s="24">
        <f t="shared" si="31"/>
        <v>2</v>
      </c>
      <c r="AO76" s="24">
        <f t="shared" si="32"/>
        <v>0</v>
      </c>
      <c r="AP76" s="24">
        <f t="shared" si="33"/>
        <v>0</v>
      </c>
      <c r="AQ76" s="35">
        <f t="shared" si="34"/>
        <v>4</v>
      </c>
      <c r="AR76" s="40">
        <f t="shared" si="35"/>
        <v>10100000020000000</v>
      </c>
      <c r="AS76" s="37">
        <f t="shared" si="36"/>
        <v>3</v>
      </c>
      <c r="AT76" s="45">
        <f t="shared" si="19"/>
        <v>4</v>
      </c>
      <c r="AU76" s="45">
        <f t="shared" si="20"/>
        <v>4</v>
      </c>
      <c r="AV76" s="46">
        <f t="shared" si="37"/>
        <v>404</v>
      </c>
      <c r="AW76" s="37">
        <f t="shared" si="38"/>
        <v>3</v>
      </c>
    </row>
    <row r="77" spans="1:49" ht="12.75">
      <c r="A77" s="49">
        <f t="shared" si="21"/>
        <v>82</v>
      </c>
      <c r="B77" s="50" t="str">
        <f t="shared" si="3"/>
        <v>Blues Power</v>
      </c>
      <c r="C77" s="50" t="str">
        <f t="shared" si="22"/>
        <v>Lemaire</v>
      </c>
      <c r="D77" s="47">
        <f t="shared" si="4"/>
        <v>5</v>
      </c>
      <c r="E77" s="47">
        <f t="shared" si="4"/>
        <v>7</v>
      </c>
      <c r="F77" s="47">
        <f t="shared" si="4"/>
        <v>3</v>
      </c>
      <c r="G77" s="47">
        <f t="shared" si="5"/>
        <v>0</v>
      </c>
      <c r="H77" s="47">
        <f t="shared" si="5"/>
        <v>0</v>
      </c>
      <c r="I77" s="47">
        <f t="shared" si="5"/>
        <v>0</v>
      </c>
      <c r="J77" s="47">
        <f t="shared" si="6"/>
        <v>0</v>
      </c>
      <c r="K77" s="47">
        <f t="shared" si="6"/>
        <v>0</v>
      </c>
      <c r="L77" s="47">
        <f t="shared" si="6"/>
        <v>0</v>
      </c>
      <c r="M77" s="47">
        <f t="shared" si="7"/>
        <v>4</v>
      </c>
      <c r="N77" s="47">
        <f t="shared" si="7"/>
        <v>4</v>
      </c>
      <c r="O77" s="47">
        <f t="shared" si="7"/>
        <v>3</v>
      </c>
      <c r="P77" s="47">
        <f t="shared" si="8"/>
        <v>0</v>
      </c>
      <c r="Q77" s="47">
        <f t="shared" si="8"/>
        <v>0</v>
      </c>
      <c r="R77" s="47">
        <f t="shared" si="8"/>
        <v>0</v>
      </c>
      <c r="S77" s="47">
        <f t="shared" si="9"/>
        <v>0</v>
      </c>
      <c r="T77" s="47">
        <f t="shared" si="9"/>
        <v>0</v>
      </c>
      <c r="U77" s="47">
        <f t="shared" si="9"/>
        <v>0</v>
      </c>
      <c r="V77" s="47">
        <f t="shared" si="10"/>
        <v>0</v>
      </c>
      <c r="W77" s="47">
        <f t="shared" si="23"/>
        <v>26</v>
      </c>
      <c r="X77" s="47">
        <f t="shared" si="24"/>
        <v>0</v>
      </c>
      <c r="Y77" s="47">
        <f t="shared" si="25"/>
        <v>26</v>
      </c>
      <c r="Z77" s="48">
        <f t="shared" si="26"/>
        <v>26.00702</v>
      </c>
      <c r="AA77" s="49">
        <f t="shared" si="27"/>
        <v>4</v>
      </c>
      <c r="AB77" s="50" t="str">
        <f t="shared" si="11"/>
        <v>Blues Power</v>
      </c>
      <c r="AC77" s="85"/>
      <c r="AD77" s="37">
        <f t="shared" si="12"/>
        <v>10</v>
      </c>
      <c r="AE77" s="23">
        <f t="shared" si="13"/>
        <v>0</v>
      </c>
      <c r="AF77" s="24">
        <f t="shared" si="14"/>
        <v>0</v>
      </c>
      <c r="AG77" s="24">
        <f t="shared" si="15"/>
        <v>0</v>
      </c>
      <c r="AH77" s="24">
        <f t="shared" si="16"/>
        <v>0</v>
      </c>
      <c r="AI77" s="24">
        <f t="shared" si="17"/>
        <v>0</v>
      </c>
      <c r="AJ77" s="25">
        <f t="shared" si="18"/>
        <v>0</v>
      </c>
      <c r="AK77" s="23">
        <f t="shared" si="28"/>
        <v>0</v>
      </c>
      <c r="AL77" s="24">
        <f t="shared" si="29"/>
        <v>0</v>
      </c>
      <c r="AM77" s="24">
        <f t="shared" si="30"/>
        <v>0</v>
      </c>
      <c r="AN77" s="24">
        <f t="shared" si="31"/>
        <v>0</v>
      </c>
      <c r="AO77" s="24">
        <f t="shared" si="32"/>
        <v>0</v>
      </c>
      <c r="AP77" s="24">
        <f t="shared" si="33"/>
        <v>0</v>
      </c>
      <c r="AQ77" s="35">
        <f t="shared" si="34"/>
        <v>0</v>
      </c>
      <c r="AR77" s="40">
        <f t="shared" si="35"/>
        <v>221010000000000</v>
      </c>
      <c r="AS77" s="37">
        <f t="shared" si="36"/>
        <v>7</v>
      </c>
      <c r="AT77" s="45">
        <f t="shared" si="19"/>
        <v>3</v>
      </c>
      <c r="AU77" s="45">
        <f t="shared" si="20"/>
        <v>4</v>
      </c>
      <c r="AV77" s="46">
        <f t="shared" si="37"/>
        <v>304</v>
      </c>
      <c r="AW77" s="37">
        <f t="shared" si="38"/>
        <v>2</v>
      </c>
    </row>
    <row r="78" spans="1:49" ht="12.75">
      <c r="A78" s="49">
        <f t="shared" si="21"/>
        <v>154</v>
      </c>
      <c r="B78" s="50" t="str">
        <f t="shared" si="3"/>
        <v>Panic-A-Track</v>
      </c>
      <c r="C78" s="50" t="str">
        <f t="shared" si="22"/>
        <v>Gilchrist</v>
      </c>
      <c r="D78" s="47" t="str">
        <f aca="true" t="shared" si="39" ref="D78:D86">IF(OR(D48="dnf",D48="dsq",D48="ocs",D48="raf"),D$58+1,IF(D48="dnc",IF($AQ78=1,"bye",D$58+1),D48))</f>
        <v>bye</v>
      </c>
      <c r="E78" s="47" t="str">
        <f aca="true" t="shared" si="40" ref="E78:F86">IF(OR(E48="dnf",E48="dsq",E48="ocs",E48="raf"),E$58+1,IF(E48="dnc",IF($AQ78=1,"bye",E$58+1),E48))</f>
        <v>bye</v>
      </c>
      <c r="F78" s="47" t="str">
        <f t="shared" si="40"/>
        <v>bye</v>
      </c>
      <c r="G78" s="47">
        <f t="shared" si="5"/>
        <v>0</v>
      </c>
      <c r="H78" s="47">
        <f t="shared" si="5"/>
        <v>0</v>
      </c>
      <c r="I78" s="47">
        <f t="shared" si="5"/>
        <v>0</v>
      </c>
      <c r="J78" s="47">
        <f t="shared" si="6"/>
        <v>0</v>
      </c>
      <c r="K78" s="47">
        <f t="shared" si="6"/>
        <v>0</v>
      </c>
      <c r="L78" s="47">
        <f t="shared" si="6"/>
        <v>0</v>
      </c>
      <c r="M78" s="47">
        <f t="shared" si="7"/>
        <v>17</v>
      </c>
      <c r="N78" s="47">
        <f t="shared" si="7"/>
        <v>15</v>
      </c>
      <c r="O78" s="47">
        <f t="shared" si="7"/>
        <v>15</v>
      </c>
      <c r="P78" s="47">
        <f t="shared" si="8"/>
        <v>0</v>
      </c>
      <c r="Q78" s="47">
        <f t="shared" si="8"/>
        <v>0</v>
      </c>
      <c r="R78" s="47">
        <f t="shared" si="8"/>
        <v>0</v>
      </c>
      <c r="S78" s="47">
        <f t="shared" si="9"/>
        <v>0</v>
      </c>
      <c r="T78" s="47">
        <f t="shared" si="9"/>
        <v>0</v>
      </c>
      <c r="U78" s="47">
        <f t="shared" si="9"/>
        <v>0</v>
      </c>
      <c r="V78" s="47">
        <f t="shared" si="10"/>
        <v>3</v>
      </c>
      <c r="W78" s="47">
        <f t="shared" si="23"/>
        <v>47</v>
      </c>
      <c r="X78" s="47">
        <f t="shared" si="24"/>
        <v>0</v>
      </c>
      <c r="Y78" s="47">
        <f t="shared" si="25"/>
        <v>47</v>
      </c>
      <c r="Z78" s="48">
        <f t="shared" si="26"/>
        <v>94.01715999999999</v>
      </c>
      <c r="AA78" s="49">
        <f t="shared" si="27"/>
        <v>17</v>
      </c>
      <c r="AB78" s="50" t="str">
        <f t="shared" si="11"/>
        <v>Panic-A-Track</v>
      </c>
      <c r="AC78" s="85"/>
      <c r="AD78" s="37">
        <f t="shared" si="12"/>
        <v>17</v>
      </c>
      <c r="AE78" s="23">
        <f t="shared" si="13"/>
        <v>51</v>
      </c>
      <c r="AF78" s="24">
        <f t="shared" si="14"/>
        <v>0</v>
      </c>
      <c r="AG78" s="24">
        <f t="shared" si="15"/>
        <v>0</v>
      </c>
      <c r="AH78" s="24">
        <f t="shared" si="16"/>
        <v>47</v>
      </c>
      <c r="AI78" s="24">
        <f t="shared" si="17"/>
        <v>0</v>
      </c>
      <c r="AJ78" s="25">
        <f t="shared" si="18"/>
        <v>0</v>
      </c>
      <c r="AK78" s="23">
        <f t="shared" si="28"/>
        <v>3</v>
      </c>
      <c r="AL78" s="24">
        <f t="shared" si="29"/>
        <v>0</v>
      </c>
      <c r="AM78" s="24">
        <f t="shared" si="30"/>
        <v>0</v>
      </c>
      <c r="AN78" s="24">
        <f t="shared" si="31"/>
        <v>3</v>
      </c>
      <c r="AO78" s="24">
        <f t="shared" si="32"/>
        <v>0</v>
      </c>
      <c r="AP78" s="24">
        <f t="shared" si="33"/>
        <v>0</v>
      </c>
      <c r="AQ78" s="35">
        <f t="shared" si="34"/>
        <v>1</v>
      </c>
      <c r="AR78" s="40">
        <f t="shared" si="35"/>
        <v>201</v>
      </c>
      <c r="AS78" s="37">
        <f t="shared" si="36"/>
        <v>17</v>
      </c>
      <c r="AT78" s="45">
        <f t="shared" si="19"/>
        <v>15</v>
      </c>
      <c r="AU78" s="45">
        <f t="shared" si="20"/>
        <v>15</v>
      </c>
      <c r="AV78" s="46">
        <f t="shared" si="37"/>
        <v>1515</v>
      </c>
      <c r="AW78" s="37">
        <f t="shared" si="38"/>
        <v>16</v>
      </c>
    </row>
    <row r="79" spans="1:49" ht="12.75">
      <c r="A79" s="49">
        <f t="shared" si="21"/>
      </c>
      <c r="B79" s="50">
        <f t="shared" si="3"/>
      </c>
      <c r="C79" s="50">
        <f t="shared" si="22"/>
      </c>
      <c r="D79" s="47">
        <f t="shared" si="39"/>
        <v>0</v>
      </c>
      <c r="E79" s="47">
        <f t="shared" si="40"/>
        <v>0</v>
      </c>
      <c r="F79" s="47">
        <f t="shared" si="40"/>
        <v>0</v>
      </c>
      <c r="G79" s="47">
        <f t="shared" si="5"/>
        <v>0</v>
      </c>
      <c r="H79" s="47">
        <f t="shared" si="5"/>
        <v>0</v>
      </c>
      <c r="I79" s="47">
        <f t="shared" si="5"/>
        <v>0</v>
      </c>
      <c r="J79" s="47">
        <f t="shared" si="6"/>
        <v>0</v>
      </c>
      <c r="K79" s="47">
        <f t="shared" si="6"/>
        <v>0</v>
      </c>
      <c r="L79" s="47">
        <f t="shared" si="6"/>
        <v>0</v>
      </c>
      <c r="M79" s="47">
        <f t="shared" si="7"/>
        <v>0</v>
      </c>
      <c r="N79" s="47">
        <f t="shared" si="7"/>
        <v>0</v>
      </c>
      <c r="O79" s="47">
        <f t="shared" si="7"/>
        <v>0</v>
      </c>
      <c r="P79" s="47">
        <f t="shared" si="8"/>
        <v>0</v>
      </c>
      <c r="Q79" s="47">
        <f t="shared" si="8"/>
        <v>0</v>
      </c>
      <c r="R79" s="47">
        <f t="shared" si="8"/>
        <v>0</v>
      </c>
      <c r="S79" s="47">
        <f t="shared" si="9"/>
        <v>0</v>
      </c>
      <c r="T79" s="47">
        <f t="shared" si="9"/>
        <v>0</v>
      </c>
      <c r="U79" s="47">
        <f t="shared" si="9"/>
        <v>0</v>
      </c>
      <c r="V79" s="47">
        <f>COUNTIF(D79:U79,"bye")</f>
        <v>0</v>
      </c>
      <c r="W79" s="47">
        <f t="shared" si="23"/>
      </c>
      <c r="X79" s="47">
        <f t="shared" si="24"/>
        <v>0</v>
      </c>
      <c r="Y79" s="47">
        <f t="shared" si="25"/>
        <v>0</v>
      </c>
      <c r="Z79" s="48">
        <f t="shared" si="26"/>
        <v>0</v>
      </c>
      <c r="AA79" s="49">
        <f t="shared" si="27"/>
      </c>
      <c r="AB79" s="50">
        <f t="shared" si="11"/>
      </c>
      <c r="AC79" s="85"/>
      <c r="AD79" s="37">
        <f t="shared" si="12"/>
        <v>0</v>
      </c>
      <c r="AE79" s="23">
        <f t="shared" si="13"/>
        <v>0</v>
      </c>
      <c r="AF79" s="24">
        <f t="shared" si="14"/>
        <v>0</v>
      </c>
      <c r="AG79" s="24">
        <f t="shared" si="15"/>
        <v>0</v>
      </c>
      <c r="AH79" s="24">
        <f t="shared" si="16"/>
        <v>0</v>
      </c>
      <c r="AI79" s="24">
        <f t="shared" si="17"/>
        <v>0</v>
      </c>
      <c r="AJ79" s="25">
        <f t="shared" si="18"/>
        <v>0</v>
      </c>
      <c r="AK79" s="23">
        <f t="shared" si="28"/>
        <v>0</v>
      </c>
      <c r="AL79" s="24">
        <f t="shared" si="29"/>
        <v>0</v>
      </c>
      <c r="AM79" s="24">
        <f t="shared" si="30"/>
        <v>0</v>
      </c>
      <c r="AN79" s="24">
        <f t="shared" si="31"/>
        <v>0</v>
      </c>
      <c r="AO79" s="24">
        <f t="shared" si="32"/>
        <v>0</v>
      </c>
      <c r="AP79" s="24">
        <f t="shared" si="33"/>
        <v>0</v>
      </c>
      <c r="AQ79" s="35">
        <f t="shared" si="34"/>
        <v>0</v>
      </c>
      <c r="AR79" s="40">
        <f t="shared" si="35"/>
        <v>0</v>
      </c>
      <c r="AS79" s="37">
        <f t="shared" si="36"/>
        <v>0</v>
      </c>
      <c r="AT79" s="36">
        <f t="shared" si="19"/>
        <v>0</v>
      </c>
      <c r="AU79" s="36">
        <f t="shared" si="20"/>
        <v>0</v>
      </c>
      <c r="AV79" s="37">
        <f t="shared" si="37"/>
        <v>0</v>
      </c>
      <c r="AW79" s="37">
        <f t="shared" si="38"/>
        <v>0</v>
      </c>
    </row>
    <row r="80" spans="1:49" ht="12.75">
      <c r="A80" s="49">
        <f t="shared" si="21"/>
      </c>
      <c r="B80" s="50"/>
      <c r="C80" s="50"/>
      <c r="D80" s="47">
        <f t="shared" si="39"/>
        <v>0</v>
      </c>
      <c r="E80" s="47">
        <f t="shared" si="40"/>
        <v>0</v>
      </c>
      <c r="F80" s="47">
        <f t="shared" si="40"/>
        <v>0</v>
      </c>
      <c r="G80" s="47">
        <f t="shared" si="5"/>
        <v>0</v>
      </c>
      <c r="H80" s="47">
        <f t="shared" si="5"/>
        <v>0</v>
      </c>
      <c r="I80" s="47">
        <f t="shared" si="5"/>
        <v>0</v>
      </c>
      <c r="J80" s="47">
        <f t="shared" si="6"/>
        <v>0</v>
      </c>
      <c r="K80" s="47">
        <f t="shared" si="6"/>
        <v>0</v>
      </c>
      <c r="L80" s="47">
        <f t="shared" si="6"/>
        <v>0</v>
      </c>
      <c r="M80" s="47">
        <f t="shared" si="7"/>
        <v>0</v>
      </c>
      <c r="N80" s="47">
        <f t="shared" si="7"/>
        <v>0</v>
      </c>
      <c r="O80" s="47">
        <f t="shared" si="7"/>
        <v>0</v>
      </c>
      <c r="P80" s="47">
        <f t="shared" si="8"/>
        <v>0</v>
      </c>
      <c r="Q80" s="47">
        <f t="shared" si="8"/>
        <v>0</v>
      </c>
      <c r="R80" s="47">
        <f t="shared" si="8"/>
        <v>0</v>
      </c>
      <c r="S80" s="47">
        <f t="shared" si="9"/>
        <v>0</v>
      </c>
      <c r="T80" s="47">
        <f t="shared" si="9"/>
        <v>0</v>
      </c>
      <c r="U80" s="47">
        <f t="shared" si="9"/>
        <v>0</v>
      </c>
      <c r="V80" s="47"/>
      <c r="W80" s="47">
        <f t="shared" si="23"/>
      </c>
      <c r="X80" s="47">
        <f t="shared" si="24"/>
        <v>0</v>
      </c>
      <c r="Y80" s="47">
        <f t="shared" si="25"/>
        <v>0</v>
      </c>
      <c r="Z80" s="48">
        <f t="shared" si="26"/>
        <v>0</v>
      </c>
      <c r="AA80" s="49">
        <f t="shared" si="27"/>
      </c>
      <c r="AB80" s="50"/>
      <c r="AC80" s="85"/>
      <c r="AD80" s="37">
        <f t="shared" si="12"/>
        <v>0</v>
      </c>
      <c r="AE80" s="23">
        <f t="shared" si="13"/>
        <v>0</v>
      </c>
      <c r="AF80" s="24">
        <f t="shared" si="14"/>
        <v>0</v>
      </c>
      <c r="AG80" s="24">
        <f t="shared" si="15"/>
        <v>0</v>
      </c>
      <c r="AH80" s="24">
        <f t="shared" si="16"/>
        <v>0</v>
      </c>
      <c r="AI80" s="24">
        <f t="shared" si="17"/>
        <v>0</v>
      </c>
      <c r="AJ80" s="25">
        <f t="shared" si="18"/>
        <v>0</v>
      </c>
      <c r="AK80" s="23">
        <f t="shared" si="28"/>
        <v>0</v>
      </c>
      <c r="AL80" s="24">
        <f t="shared" si="29"/>
        <v>0</v>
      </c>
      <c r="AM80" s="24">
        <f t="shared" si="30"/>
        <v>0</v>
      </c>
      <c r="AN80" s="24">
        <f t="shared" si="31"/>
        <v>0</v>
      </c>
      <c r="AO80" s="24">
        <f t="shared" si="32"/>
        <v>0</v>
      </c>
      <c r="AP80" s="24">
        <f t="shared" si="33"/>
        <v>0</v>
      </c>
      <c r="AQ80" s="35">
        <f t="shared" si="34"/>
        <v>0</v>
      </c>
      <c r="AR80" s="40">
        <f t="shared" si="35"/>
        <v>0</v>
      </c>
      <c r="AS80" s="37">
        <f t="shared" si="36"/>
        <v>0</v>
      </c>
      <c r="AT80" s="36">
        <f t="shared" si="19"/>
        <v>0</v>
      </c>
      <c r="AU80" s="36">
        <f t="shared" si="20"/>
        <v>0</v>
      </c>
      <c r="AV80" s="37">
        <f t="shared" si="37"/>
        <v>0</v>
      </c>
      <c r="AW80" s="37">
        <f t="shared" si="38"/>
        <v>0</v>
      </c>
    </row>
    <row r="81" spans="1:49" ht="12.75">
      <c r="A81" s="49">
        <f t="shared" si="21"/>
      </c>
      <c r="B81" s="50"/>
      <c r="C81" s="50"/>
      <c r="D81" s="47">
        <f t="shared" si="39"/>
        <v>0</v>
      </c>
      <c r="E81" s="47">
        <f t="shared" si="40"/>
        <v>0</v>
      </c>
      <c r="F81" s="47">
        <f t="shared" si="40"/>
        <v>0</v>
      </c>
      <c r="G81" s="47">
        <f t="shared" si="5"/>
        <v>0</v>
      </c>
      <c r="H81" s="47">
        <f t="shared" si="5"/>
        <v>0</v>
      </c>
      <c r="I81" s="47">
        <f t="shared" si="5"/>
        <v>0</v>
      </c>
      <c r="J81" s="47">
        <f t="shared" si="6"/>
        <v>0</v>
      </c>
      <c r="K81" s="47">
        <f t="shared" si="6"/>
        <v>0</v>
      </c>
      <c r="L81" s="47">
        <f t="shared" si="6"/>
        <v>0</v>
      </c>
      <c r="M81" s="47">
        <f t="shared" si="7"/>
        <v>0</v>
      </c>
      <c r="N81" s="47">
        <f t="shared" si="7"/>
        <v>0</v>
      </c>
      <c r="O81" s="47">
        <f t="shared" si="7"/>
        <v>0</v>
      </c>
      <c r="P81" s="47">
        <f t="shared" si="8"/>
        <v>0</v>
      </c>
      <c r="Q81" s="47">
        <f t="shared" si="8"/>
        <v>0</v>
      </c>
      <c r="R81" s="47">
        <f t="shared" si="8"/>
        <v>0</v>
      </c>
      <c r="S81" s="47">
        <f t="shared" si="9"/>
        <v>0</v>
      </c>
      <c r="T81" s="47">
        <f t="shared" si="9"/>
        <v>0</v>
      </c>
      <c r="U81" s="47">
        <f t="shared" si="9"/>
        <v>0</v>
      </c>
      <c r="V81" s="47"/>
      <c r="W81" s="47">
        <f t="shared" si="23"/>
      </c>
      <c r="X81" s="47">
        <f t="shared" si="24"/>
        <v>0</v>
      </c>
      <c r="Y81" s="47">
        <f t="shared" si="25"/>
        <v>0</v>
      </c>
      <c r="Z81" s="48">
        <f t="shared" si="26"/>
        <v>0</v>
      </c>
      <c r="AA81" s="49">
        <f t="shared" si="27"/>
      </c>
      <c r="AB81" s="50"/>
      <c r="AC81" s="85"/>
      <c r="AD81" s="37">
        <f t="shared" si="12"/>
        <v>0</v>
      </c>
      <c r="AE81" s="23">
        <f t="shared" si="13"/>
        <v>0</v>
      </c>
      <c r="AF81" s="24">
        <f t="shared" si="14"/>
        <v>0</v>
      </c>
      <c r="AG81" s="24">
        <f t="shared" si="15"/>
        <v>0</v>
      </c>
      <c r="AH81" s="24">
        <f t="shared" si="16"/>
        <v>0</v>
      </c>
      <c r="AI81" s="24">
        <f t="shared" si="17"/>
        <v>0</v>
      </c>
      <c r="AJ81" s="25">
        <f t="shared" si="18"/>
        <v>0</v>
      </c>
      <c r="AK81" s="23">
        <f t="shared" si="28"/>
        <v>0</v>
      </c>
      <c r="AL81" s="24">
        <f t="shared" si="29"/>
        <v>0</v>
      </c>
      <c r="AM81" s="24">
        <f t="shared" si="30"/>
        <v>0</v>
      </c>
      <c r="AN81" s="24">
        <f t="shared" si="31"/>
        <v>0</v>
      </c>
      <c r="AO81" s="24">
        <f t="shared" si="32"/>
        <v>0</v>
      </c>
      <c r="AP81" s="24">
        <f t="shared" si="33"/>
        <v>0</v>
      </c>
      <c r="AQ81" s="35">
        <f t="shared" si="34"/>
        <v>0</v>
      </c>
      <c r="AR81" s="40">
        <f t="shared" si="35"/>
        <v>0</v>
      </c>
      <c r="AS81" s="37">
        <f t="shared" si="36"/>
        <v>0</v>
      </c>
      <c r="AT81" s="36">
        <f t="shared" si="19"/>
        <v>0</v>
      </c>
      <c r="AU81" s="36">
        <f t="shared" si="20"/>
        <v>0</v>
      </c>
      <c r="AV81" s="37">
        <f t="shared" si="37"/>
        <v>0</v>
      </c>
      <c r="AW81" s="37">
        <f t="shared" si="38"/>
        <v>0</v>
      </c>
    </row>
    <row r="82" spans="1:49" ht="12.75">
      <c r="A82" s="49">
        <f t="shared" si="21"/>
      </c>
      <c r="B82" s="50"/>
      <c r="C82" s="50"/>
      <c r="D82" s="47">
        <f t="shared" si="39"/>
        <v>0</v>
      </c>
      <c r="E82" s="47">
        <f t="shared" si="40"/>
        <v>0</v>
      </c>
      <c r="F82" s="47">
        <f t="shared" si="40"/>
        <v>0</v>
      </c>
      <c r="G82" s="47">
        <f t="shared" si="5"/>
        <v>0</v>
      </c>
      <c r="H82" s="47">
        <f t="shared" si="5"/>
        <v>0</v>
      </c>
      <c r="I82" s="47">
        <f t="shared" si="5"/>
        <v>0</v>
      </c>
      <c r="J82" s="47">
        <f t="shared" si="6"/>
        <v>0</v>
      </c>
      <c r="K82" s="47">
        <f t="shared" si="6"/>
        <v>0</v>
      </c>
      <c r="L82" s="47">
        <f t="shared" si="6"/>
        <v>0</v>
      </c>
      <c r="M82" s="47">
        <f t="shared" si="7"/>
        <v>0</v>
      </c>
      <c r="N82" s="47">
        <f t="shared" si="7"/>
        <v>0</v>
      </c>
      <c r="O82" s="47">
        <f t="shared" si="7"/>
        <v>0</v>
      </c>
      <c r="P82" s="47">
        <f t="shared" si="8"/>
        <v>0</v>
      </c>
      <c r="Q82" s="47">
        <f t="shared" si="8"/>
        <v>0</v>
      </c>
      <c r="R82" s="47">
        <f t="shared" si="8"/>
        <v>0</v>
      </c>
      <c r="S82" s="47">
        <f t="shared" si="9"/>
        <v>0</v>
      </c>
      <c r="T82" s="47">
        <f t="shared" si="9"/>
        <v>0</v>
      </c>
      <c r="U82" s="47">
        <f t="shared" si="9"/>
        <v>0</v>
      </c>
      <c r="V82" s="50"/>
      <c r="W82" s="47">
        <f t="shared" si="23"/>
      </c>
      <c r="X82" s="47">
        <f t="shared" si="24"/>
        <v>0</v>
      </c>
      <c r="Y82" s="47">
        <f t="shared" si="25"/>
        <v>0</v>
      </c>
      <c r="Z82" s="48">
        <f t="shared" si="26"/>
        <v>0</v>
      </c>
      <c r="AA82" s="49">
        <f t="shared" si="27"/>
      </c>
      <c r="AB82" s="50"/>
      <c r="AC82" s="85"/>
      <c r="AD82" s="37">
        <f t="shared" si="12"/>
        <v>0</v>
      </c>
      <c r="AE82" s="23">
        <f t="shared" si="13"/>
        <v>0</v>
      </c>
      <c r="AF82" s="24">
        <f t="shared" si="14"/>
        <v>0</v>
      </c>
      <c r="AG82" s="24">
        <f t="shared" si="15"/>
        <v>0</v>
      </c>
      <c r="AH82" s="24">
        <f t="shared" si="16"/>
        <v>0</v>
      </c>
      <c r="AI82" s="24">
        <f t="shared" si="17"/>
        <v>0</v>
      </c>
      <c r="AJ82" s="25">
        <f t="shared" si="18"/>
        <v>0</v>
      </c>
      <c r="AK82" s="23">
        <f t="shared" si="28"/>
        <v>0</v>
      </c>
      <c r="AL82" s="24">
        <f t="shared" si="29"/>
        <v>0</v>
      </c>
      <c r="AM82" s="24">
        <f t="shared" si="30"/>
        <v>0</v>
      </c>
      <c r="AN82" s="24">
        <f t="shared" si="31"/>
        <v>0</v>
      </c>
      <c r="AO82" s="24">
        <f t="shared" si="32"/>
        <v>0</v>
      </c>
      <c r="AP82" s="24">
        <f t="shared" si="33"/>
        <v>0</v>
      </c>
      <c r="AQ82" s="35">
        <f t="shared" si="34"/>
        <v>0</v>
      </c>
      <c r="AR82" s="40">
        <f t="shared" si="35"/>
        <v>0</v>
      </c>
      <c r="AS82" s="37">
        <f t="shared" si="36"/>
        <v>0</v>
      </c>
      <c r="AT82" s="36">
        <f t="shared" si="19"/>
        <v>0</v>
      </c>
      <c r="AU82" s="36">
        <f t="shared" si="20"/>
        <v>0</v>
      </c>
      <c r="AV82" s="37">
        <f t="shared" si="37"/>
        <v>0</v>
      </c>
      <c r="AW82" s="37">
        <f t="shared" si="38"/>
        <v>0</v>
      </c>
    </row>
    <row r="83" spans="1:49" ht="12.75">
      <c r="A83" s="49">
        <f t="shared" si="21"/>
      </c>
      <c r="B83" s="50"/>
      <c r="C83" s="50"/>
      <c r="D83" s="47">
        <f t="shared" si="39"/>
        <v>0</v>
      </c>
      <c r="E83" s="47">
        <f t="shared" si="40"/>
        <v>0</v>
      </c>
      <c r="F83" s="47">
        <f t="shared" si="40"/>
        <v>0</v>
      </c>
      <c r="G83" s="47">
        <f t="shared" si="5"/>
        <v>0</v>
      </c>
      <c r="H83" s="47">
        <f t="shared" si="5"/>
        <v>0</v>
      </c>
      <c r="I83" s="47">
        <f t="shared" si="5"/>
        <v>0</v>
      </c>
      <c r="J83" s="47">
        <f t="shared" si="6"/>
        <v>0</v>
      </c>
      <c r="K83" s="47">
        <f t="shared" si="6"/>
        <v>0</v>
      </c>
      <c r="L83" s="47">
        <f t="shared" si="6"/>
        <v>0</v>
      </c>
      <c r="M83" s="47">
        <f t="shared" si="7"/>
        <v>0</v>
      </c>
      <c r="N83" s="47">
        <f t="shared" si="7"/>
        <v>0</v>
      </c>
      <c r="O83" s="47">
        <f t="shared" si="7"/>
        <v>0</v>
      </c>
      <c r="P83" s="47">
        <f t="shared" si="8"/>
        <v>0</v>
      </c>
      <c r="Q83" s="47">
        <f t="shared" si="8"/>
        <v>0</v>
      </c>
      <c r="R83" s="47">
        <f t="shared" si="8"/>
        <v>0</v>
      </c>
      <c r="S83" s="47">
        <f t="shared" si="9"/>
        <v>0</v>
      </c>
      <c r="T83" s="47">
        <f t="shared" si="9"/>
        <v>0</v>
      </c>
      <c r="U83" s="47">
        <f t="shared" si="9"/>
        <v>0</v>
      </c>
      <c r="V83" s="50"/>
      <c r="W83" s="47">
        <f t="shared" si="23"/>
      </c>
      <c r="X83" s="47">
        <f t="shared" si="24"/>
        <v>0</v>
      </c>
      <c r="Y83" s="47">
        <f t="shared" si="25"/>
        <v>0</v>
      </c>
      <c r="Z83" s="48">
        <f t="shared" si="26"/>
        <v>0</v>
      </c>
      <c r="AA83" s="49">
        <f t="shared" si="27"/>
      </c>
      <c r="AB83" s="50"/>
      <c r="AC83" s="86"/>
      <c r="AD83" s="37">
        <f t="shared" si="12"/>
        <v>0</v>
      </c>
      <c r="AE83" s="23">
        <f t="shared" si="13"/>
        <v>0</v>
      </c>
      <c r="AF83" s="24">
        <f t="shared" si="14"/>
        <v>0</v>
      </c>
      <c r="AG83" s="24">
        <f t="shared" si="15"/>
        <v>0</v>
      </c>
      <c r="AH83" s="24">
        <f t="shared" si="16"/>
        <v>0</v>
      </c>
      <c r="AI83" s="24">
        <f t="shared" si="17"/>
        <v>0</v>
      </c>
      <c r="AJ83" s="25">
        <f t="shared" si="18"/>
        <v>0</v>
      </c>
      <c r="AK83" s="23">
        <f t="shared" si="28"/>
        <v>0</v>
      </c>
      <c r="AL83" s="24">
        <f t="shared" si="29"/>
        <v>0</v>
      </c>
      <c r="AM83" s="24">
        <f t="shared" si="30"/>
        <v>0</v>
      </c>
      <c r="AN83" s="24">
        <f t="shared" si="31"/>
        <v>0</v>
      </c>
      <c r="AO83" s="24">
        <f t="shared" si="32"/>
        <v>0</v>
      </c>
      <c r="AP83" s="24">
        <f t="shared" si="33"/>
        <v>0</v>
      </c>
      <c r="AQ83" s="35">
        <f t="shared" si="34"/>
        <v>0</v>
      </c>
      <c r="AR83" s="40">
        <f t="shared" si="35"/>
        <v>0</v>
      </c>
      <c r="AS83" s="37">
        <f t="shared" si="36"/>
        <v>0</v>
      </c>
      <c r="AT83" s="36">
        <f t="shared" si="19"/>
        <v>0</v>
      </c>
      <c r="AU83" s="36">
        <f t="shared" si="20"/>
        <v>0</v>
      </c>
      <c r="AV83" s="37">
        <f t="shared" si="37"/>
        <v>0</v>
      </c>
      <c r="AW83" s="37">
        <f t="shared" si="38"/>
        <v>0</v>
      </c>
    </row>
    <row r="84" spans="1:49" ht="12.75">
      <c r="A84" s="49">
        <f t="shared" si="21"/>
      </c>
      <c r="B84" s="50"/>
      <c r="C84" s="50"/>
      <c r="D84" s="47">
        <f t="shared" si="39"/>
        <v>0</v>
      </c>
      <c r="E84" s="47">
        <f t="shared" si="40"/>
        <v>0</v>
      </c>
      <c r="F84" s="47">
        <f t="shared" si="40"/>
        <v>0</v>
      </c>
      <c r="G84" s="47">
        <f t="shared" si="5"/>
        <v>0</v>
      </c>
      <c r="H84" s="47">
        <f t="shared" si="5"/>
        <v>0</v>
      </c>
      <c r="I84" s="47">
        <f t="shared" si="5"/>
        <v>0</v>
      </c>
      <c r="J84" s="47">
        <f t="shared" si="6"/>
        <v>0</v>
      </c>
      <c r="K84" s="47">
        <f t="shared" si="6"/>
        <v>0</v>
      </c>
      <c r="L84" s="47">
        <f t="shared" si="6"/>
        <v>0</v>
      </c>
      <c r="M84" s="47">
        <f t="shared" si="7"/>
        <v>0</v>
      </c>
      <c r="N84" s="47">
        <f t="shared" si="7"/>
        <v>0</v>
      </c>
      <c r="O84" s="47">
        <f t="shared" si="7"/>
        <v>0</v>
      </c>
      <c r="P84" s="47">
        <f t="shared" si="8"/>
        <v>0</v>
      </c>
      <c r="Q84" s="47">
        <f t="shared" si="8"/>
        <v>0</v>
      </c>
      <c r="R84" s="47">
        <f t="shared" si="8"/>
        <v>0</v>
      </c>
      <c r="S84" s="47">
        <f t="shared" si="9"/>
        <v>0</v>
      </c>
      <c r="T84" s="47">
        <f t="shared" si="9"/>
        <v>0</v>
      </c>
      <c r="U84" s="47">
        <f t="shared" si="9"/>
        <v>0</v>
      </c>
      <c r="V84" s="50"/>
      <c r="W84" s="47">
        <f t="shared" si="23"/>
      </c>
      <c r="X84" s="47">
        <f t="shared" si="24"/>
        <v>0</v>
      </c>
      <c r="Y84" s="47">
        <f t="shared" si="25"/>
        <v>0</v>
      </c>
      <c r="Z84" s="48">
        <f t="shared" si="26"/>
        <v>0</v>
      </c>
      <c r="AA84" s="49">
        <f t="shared" si="27"/>
      </c>
      <c r="AB84" s="50"/>
      <c r="AC84" s="86"/>
      <c r="AD84" s="37">
        <f t="shared" si="12"/>
        <v>0</v>
      </c>
      <c r="AE84" s="23">
        <f t="shared" si="13"/>
        <v>0</v>
      </c>
      <c r="AF84" s="24">
        <f t="shared" si="14"/>
        <v>0</v>
      </c>
      <c r="AG84" s="24">
        <f t="shared" si="15"/>
        <v>0</v>
      </c>
      <c r="AH84" s="24">
        <f t="shared" si="16"/>
        <v>0</v>
      </c>
      <c r="AI84" s="24">
        <f t="shared" si="17"/>
        <v>0</v>
      </c>
      <c r="AJ84" s="25">
        <f t="shared" si="18"/>
        <v>0</v>
      </c>
      <c r="AK84" s="23">
        <f t="shared" si="28"/>
        <v>0</v>
      </c>
      <c r="AL84" s="24">
        <f t="shared" si="29"/>
        <v>0</v>
      </c>
      <c r="AM84" s="24">
        <f t="shared" si="30"/>
        <v>0</v>
      </c>
      <c r="AN84" s="24">
        <f t="shared" si="31"/>
        <v>0</v>
      </c>
      <c r="AO84" s="24">
        <f t="shared" si="32"/>
        <v>0</v>
      </c>
      <c r="AP84" s="24">
        <f t="shared" si="33"/>
        <v>0</v>
      </c>
      <c r="AQ84" s="35">
        <f t="shared" si="34"/>
        <v>0</v>
      </c>
      <c r="AR84" s="40">
        <f t="shared" si="35"/>
        <v>0</v>
      </c>
      <c r="AS84" s="37">
        <f t="shared" si="36"/>
        <v>0</v>
      </c>
      <c r="AT84" s="36">
        <f t="shared" si="19"/>
        <v>0</v>
      </c>
      <c r="AU84" s="36">
        <f t="shared" si="20"/>
        <v>0</v>
      </c>
      <c r="AV84" s="37">
        <f t="shared" si="37"/>
        <v>0</v>
      </c>
      <c r="AW84" s="37">
        <f t="shared" si="38"/>
        <v>0</v>
      </c>
    </row>
    <row r="85" spans="1:49" ht="12.75">
      <c r="A85" s="49">
        <f t="shared" si="21"/>
      </c>
      <c r="B85" s="50"/>
      <c r="C85" s="50"/>
      <c r="D85" s="47">
        <f t="shared" si="39"/>
        <v>0</v>
      </c>
      <c r="E85" s="47">
        <f t="shared" si="40"/>
        <v>0</v>
      </c>
      <c r="F85" s="47">
        <f t="shared" si="40"/>
        <v>0</v>
      </c>
      <c r="G85" s="47">
        <f t="shared" si="5"/>
        <v>0</v>
      </c>
      <c r="H85" s="47">
        <f t="shared" si="5"/>
        <v>0</v>
      </c>
      <c r="I85" s="47">
        <f t="shared" si="5"/>
        <v>0</v>
      </c>
      <c r="J85" s="47">
        <f t="shared" si="6"/>
        <v>0</v>
      </c>
      <c r="K85" s="47">
        <f t="shared" si="6"/>
        <v>0</v>
      </c>
      <c r="L85" s="47">
        <f t="shared" si="6"/>
        <v>0</v>
      </c>
      <c r="M85" s="47">
        <f t="shared" si="7"/>
        <v>0</v>
      </c>
      <c r="N85" s="47">
        <f t="shared" si="7"/>
        <v>0</v>
      </c>
      <c r="O85" s="47">
        <f t="shared" si="7"/>
        <v>0</v>
      </c>
      <c r="P85" s="47">
        <f t="shared" si="8"/>
        <v>0</v>
      </c>
      <c r="Q85" s="47">
        <f t="shared" si="8"/>
        <v>0</v>
      </c>
      <c r="R85" s="47">
        <f t="shared" si="8"/>
        <v>0</v>
      </c>
      <c r="S85" s="47">
        <f t="shared" si="9"/>
        <v>0</v>
      </c>
      <c r="T85" s="47">
        <f t="shared" si="9"/>
        <v>0</v>
      </c>
      <c r="U85" s="47">
        <f t="shared" si="9"/>
        <v>0</v>
      </c>
      <c r="V85" s="50"/>
      <c r="W85" s="47">
        <f t="shared" si="23"/>
      </c>
      <c r="X85" s="47">
        <f t="shared" si="24"/>
        <v>0</v>
      </c>
      <c r="Y85" s="47">
        <f t="shared" si="25"/>
        <v>0</v>
      </c>
      <c r="Z85" s="48">
        <f t="shared" si="26"/>
        <v>0</v>
      </c>
      <c r="AA85" s="49">
        <f t="shared" si="27"/>
      </c>
      <c r="AB85" s="50"/>
      <c r="AC85" s="86"/>
      <c r="AD85" s="37">
        <f t="shared" si="12"/>
        <v>0</v>
      </c>
      <c r="AE85" s="23">
        <f t="shared" si="13"/>
        <v>0</v>
      </c>
      <c r="AF85" s="24">
        <f t="shared" si="14"/>
        <v>0</v>
      </c>
      <c r="AG85" s="24">
        <f t="shared" si="15"/>
        <v>0</v>
      </c>
      <c r="AH85" s="24">
        <f t="shared" si="16"/>
        <v>0</v>
      </c>
      <c r="AI85" s="24">
        <f t="shared" si="17"/>
        <v>0</v>
      </c>
      <c r="AJ85" s="25">
        <f t="shared" si="18"/>
        <v>0</v>
      </c>
      <c r="AK85" s="23">
        <f t="shared" si="28"/>
        <v>0</v>
      </c>
      <c r="AL85" s="24">
        <f t="shared" si="29"/>
        <v>0</v>
      </c>
      <c r="AM85" s="24">
        <f t="shared" si="30"/>
        <v>0</v>
      </c>
      <c r="AN85" s="24">
        <f t="shared" si="31"/>
        <v>0</v>
      </c>
      <c r="AO85" s="24">
        <f t="shared" si="32"/>
        <v>0</v>
      </c>
      <c r="AP85" s="24">
        <f t="shared" si="33"/>
        <v>0</v>
      </c>
      <c r="AQ85" s="35">
        <f t="shared" si="34"/>
        <v>0</v>
      </c>
      <c r="AR85" s="40">
        <f t="shared" si="35"/>
        <v>0</v>
      </c>
      <c r="AS85" s="37">
        <f t="shared" si="36"/>
        <v>0</v>
      </c>
      <c r="AT85" s="36">
        <f t="shared" si="19"/>
        <v>0</v>
      </c>
      <c r="AU85" s="36">
        <f t="shared" si="20"/>
        <v>0</v>
      </c>
      <c r="AV85" s="37">
        <f t="shared" si="37"/>
        <v>0</v>
      </c>
      <c r="AW85" s="37">
        <f t="shared" si="38"/>
        <v>0</v>
      </c>
    </row>
    <row r="86" spans="1:49" ht="12.75">
      <c r="A86" s="49"/>
      <c r="B86" s="50"/>
      <c r="C86" s="50"/>
      <c r="D86" s="47">
        <f t="shared" si="39"/>
        <v>0</v>
      </c>
      <c r="E86" s="47">
        <f t="shared" si="40"/>
        <v>0</v>
      </c>
      <c r="F86" s="47">
        <f t="shared" si="40"/>
        <v>0</v>
      </c>
      <c r="G86" s="47">
        <f t="shared" si="5"/>
        <v>0</v>
      </c>
      <c r="H86" s="47">
        <f t="shared" si="5"/>
        <v>0</v>
      </c>
      <c r="I86" s="47">
        <f t="shared" si="5"/>
        <v>0</v>
      </c>
      <c r="J86" s="47">
        <f t="shared" si="6"/>
        <v>0</v>
      </c>
      <c r="K86" s="47">
        <f t="shared" si="6"/>
        <v>0</v>
      </c>
      <c r="L86" s="47">
        <f t="shared" si="6"/>
        <v>0</v>
      </c>
      <c r="M86" s="47">
        <f t="shared" si="7"/>
        <v>0</v>
      </c>
      <c r="N86" s="47">
        <f t="shared" si="7"/>
        <v>0</v>
      </c>
      <c r="O86" s="47">
        <f t="shared" si="7"/>
        <v>0</v>
      </c>
      <c r="P86" s="47">
        <f t="shared" si="8"/>
        <v>0</v>
      </c>
      <c r="Q86" s="47">
        <f t="shared" si="8"/>
        <v>0</v>
      </c>
      <c r="R86" s="47">
        <f t="shared" si="8"/>
        <v>0</v>
      </c>
      <c r="S86" s="47">
        <f t="shared" si="9"/>
        <v>0</v>
      </c>
      <c r="T86" s="47">
        <f t="shared" si="9"/>
        <v>0</v>
      </c>
      <c r="U86" s="47">
        <f t="shared" si="9"/>
        <v>0</v>
      </c>
      <c r="V86" s="50"/>
      <c r="W86" s="47">
        <f t="shared" si="23"/>
      </c>
      <c r="X86" s="47">
        <f t="shared" si="24"/>
        <v>0</v>
      </c>
      <c r="Y86" s="47">
        <f t="shared" si="25"/>
        <v>0</v>
      </c>
      <c r="Z86" s="48">
        <f t="shared" si="26"/>
        <v>0</v>
      </c>
      <c r="AA86" s="49">
        <f t="shared" si="27"/>
      </c>
      <c r="AB86" s="50"/>
      <c r="AC86" s="86"/>
      <c r="AD86" s="43">
        <f t="shared" si="12"/>
        <v>0</v>
      </c>
      <c r="AE86" s="26">
        <f t="shared" si="13"/>
        <v>0</v>
      </c>
      <c r="AF86" s="27">
        <f t="shared" si="14"/>
        <v>0</v>
      </c>
      <c r="AG86" s="27">
        <f t="shared" si="15"/>
        <v>0</v>
      </c>
      <c r="AH86" s="27">
        <f t="shared" si="16"/>
        <v>0</v>
      </c>
      <c r="AI86" s="27">
        <f t="shared" si="17"/>
        <v>0</v>
      </c>
      <c r="AJ86" s="28">
        <f t="shared" si="18"/>
        <v>0</v>
      </c>
      <c r="AK86" s="26">
        <f t="shared" si="28"/>
        <v>0</v>
      </c>
      <c r="AL86" s="27">
        <f t="shared" si="29"/>
        <v>0</v>
      </c>
      <c r="AM86" s="27">
        <f t="shared" si="30"/>
        <v>0</v>
      </c>
      <c r="AN86" s="27">
        <f t="shared" si="31"/>
        <v>0</v>
      </c>
      <c r="AO86" s="27">
        <f t="shared" si="32"/>
        <v>0</v>
      </c>
      <c r="AP86" s="27">
        <f t="shared" si="33"/>
        <v>0</v>
      </c>
      <c r="AQ86" s="35">
        <f t="shared" si="34"/>
        <v>0</v>
      </c>
      <c r="AR86" s="40">
        <f t="shared" si="35"/>
        <v>0</v>
      </c>
      <c r="AS86" s="37">
        <f t="shared" si="36"/>
        <v>0</v>
      </c>
      <c r="AT86" s="36">
        <f t="shared" si="19"/>
        <v>0</v>
      </c>
      <c r="AU86" s="36">
        <f t="shared" si="20"/>
        <v>0</v>
      </c>
      <c r="AV86" s="37">
        <f t="shared" si="37"/>
        <v>0</v>
      </c>
      <c r="AW86" s="43">
        <f t="shared" si="38"/>
        <v>0</v>
      </c>
    </row>
    <row r="87" spans="1:2" s="14" customFormat="1" ht="12.75">
      <c r="A87" s="83"/>
      <c r="B87" s="56"/>
    </row>
    <row r="88" spans="1:36" s="38" customFormat="1" ht="12.75">
      <c r="A88" s="58"/>
      <c r="B88" s="51"/>
      <c r="AJ88" s="39"/>
    </row>
    <row r="89" spans="1:36" s="38" customFormat="1" ht="12.75">
      <c r="A89" s="124"/>
      <c r="B89" s="8" t="s">
        <v>95</v>
      </c>
      <c r="C89" s="124" t="s">
        <v>96</v>
      </c>
      <c r="AJ89" s="39"/>
    </row>
    <row r="90" spans="1:36" s="38" customFormat="1" ht="12.75">
      <c r="A90" s="124"/>
      <c r="B90" s="86"/>
      <c r="C90" s="124"/>
      <c r="AJ90" s="39"/>
    </row>
    <row r="91" spans="1:26" s="38" customFormat="1" ht="24.75" customHeight="1">
      <c r="A91" s="58"/>
      <c r="B91" s="122" t="s">
        <v>86</v>
      </c>
      <c r="C91" s="123"/>
      <c r="D91" s="123"/>
      <c r="E91" s="123"/>
      <c r="F91" s="123"/>
      <c r="G91" s="123"/>
      <c r="H91" s="123"/>
      <c r="I91" s="123"/>
      <c r="J91" s="123"/>
      <c r="K91" s="123"/>
      <c r="L91" s="123"/>
      <c r="M91" s="123"/>
      <c r="N91" s="123"/>
      <c r="O91" s="123"/>
      <c r="W91" s="1" t="s">
        <v>60</v>
      </c>
      <c r="X91" s="1" t="s">
        <v>6</v>
      </c>
      <c r="Y91" s="1" t="s">
        <v>9</v>
      </c>
      <c r="Z91" s="1" t="s">
        <v>7</v>
      </c>
    </row>
    <row r="92" spans="1:49" s="38" customFormat="1" ht="12.75">
      <c r="A92" s="58" t="s">
        <v>77</v>
      </c>
      <c r="B92" s="38" t="s">
        <v>76</v>
      </c>
      <c r="C92" s="38" t="s">
        <v>78</v>
      </c>
      <c r="D92" s="57">
        <f>D61</f>
        <v>38862</v>
      </c>
      <c r="E92" s="57">
        <f aca="true" t="shared" si="41" ref="E92:U92">E61</f>
        <v>38862</v>
      </c>
      <c r="F92" s="57">
        <f t="shared" si="41"/>
        <v>38862</v>
      </c>
      <c r="G92" s="57">
        <f t="shared" si="41"/>
        <v>38869</v>
      </c>
      <c r="H92" s="57">
        <f t="shared" si="41"/>
        <v>38869</v>
      </c>
      <c r="I92" s="57">
        <f t="shared" si="41"/>
        <v>38869</v>
      </c>
      <c r="J92" s="57">
        <f t="shared" si="41"/>
        <v>38876</v>
      </c>
      <c r="K92" s="57">
        <f t="shared" si="41"/>
        <v>38876</v>
      </c>
      <c r="L92" s="57">
        <f t="shared" si="41"/>
        <v>38876</v>
      </c>
      <c r="M92" s="57">
        <f t="shared" si="41"/>
        <v>38883</v>
      </c>
      <c r="N92" s="57">
        <f t="shared" si="41"/>
        <v>38883</v>
      </c>
      <c r="O92" s="57">
        <f t="shared" si="41"/>
        <v>38883</v>
      </c>
      <c r="P92" s="57">
        <f t="shared" si="41"/>
        <v>38890</v>
      </c>
      <c r="Q92" s="57">
        <f t="shared" si="41"/>
        <v>38890</v>
      </c>
      <c r="R92" s="57">
        <f t="shared" si="41"/>
        <v>38890</v>
      </c>
      <c r="S92" s="57">
        <f t="shared" si="41"/>
        <v>38897</v>
      </c>
      <c r="T92" s="57">
        <f t="shared" si="41"/>
        <v>38897</v>
      </c>
      <c r="U92" s="57">
        <f t="shared" si="41"/>
        <v>38897</v>
      </c>
      <c r="V92" s="58" t="s">
        <v>8</v>
      </c>
      <c r="W92" s="58" t="s">
        <v>5</v>
      </c>
      <c r="X92" s="58" t="s">
        <v>51</v>
      </c>
      <c r="Y92" s="58" t="s">
        <v>10</v>
      </c>
      <c r="Z92" s="58" t="s">
        <v>8</v>
      </c>
      <c r="AA92" s="58" t="s">
        <v>17</v>
      </c>
      <c r="AB92" s="84" t="s">
        <v>76</v>
      </c>
      <c r="AQ92" s="58"/>
      <c r="AR92" s="58"/>
      <c r="AS92" s="58"/>
      <c r="AT92" s="58"/>
      <c r="AU92" s="58"/>
      <c r="AV92" s="58"/>
      <c r="AW92" s="58"/>
    </row>
    <row r="93" spans="1:29" ht="12.75">
      <c r="A93" s="53">
        <f aca="true" t="shared" si="42" ref="A93:P117">IF($AD62&gt;0,INDEX(A$62:A$86,$AD62),"")</f>
        <v>52</v>
      </c>
      <c r="B93" s="52" t="str">
        <f t="shared" si="42"/>
        <v>Pinocchio</v>
      </c>
      <c r="C93" s="52" t="str">
        <f>IF($AD62&gt;0,INDEX(C$62:C$86,$AD62),"")</f>
        <v>Knowles</v>
      </c>
      <c r="D93" s="54">
        <f aca="true" t="shared" si="43" ref="D93:Z93">IF($AD62&gt;0,INDEX(D$62:D$86,$AD62),"")</f>
        <v>4</v>
      </c>
      <c r="E93" s="54">
        <f t="shared" si="43"/>
        <v>2</v>
      </c>
      <c r="F93" s="54">
        <f t="shared" si="43"/>
        <v>4</v>
      </c>
      <c r="G93" s="54">
        <f t="shared" si="43"/>
        <v>0</v>
      </c>
      <c r="H93" s="54">
        <f t="shared" si="43"/>
        <v>0</v>
      </c>
      <c r="I93" s="54">
        <f t="shared" si="43"/>
        <v>0</v>
      </c>
      <c r="J93" s="54">
        <f t="shared" si="43"/>
        <v>0</v>
      </c>
      <c r="K93" s="54">
        <f t="shared" si="43"/>
        <v>0</v>
      </c>
      <c r="L93" s="54">
        <f t="shared" si="43"/>
        <v>0</v>
      </c>
      <c r="M93" s="54">
        <f t="shared" si="43"/>
        <v>2</v>
      </c>
      <c r="N93" s="54">
        <f t="shared" si="43"/>
        <v>5</v>
      </c>
      <c r="O93" s="54">
        <f t="shared" si="43"/>
        <v>1</v>
      </c>
      <c r="P93" s="54">
        <f t="shared" si="43"/>
        <v>0</v>
      </c>
      <c r="Q93" s="54">
        <f t="shared" si="43"/>
        <v>0</v>
      </c>
      <c r="R93" s="54">
        <f t="shared" si="43"/>
        <v>0</v>
      </c>
      <c r="S93" s="54">
        <f t="shared" si="43"/>
        <v>0</v>
      </c>
      <c r="T93" s="54">
        <f t="shared" si="43"/>
        <v>0</v>
      </c>
      <c r="U93" s="54">
        <f t="shared" si="43"/>
        <v>0</v>
      </c>
      <c r="V93" s="54">
        <f t="shared" si="43"/>
        <v>0</v>
      </c>
      <c r="W93" s="54">
        <f t="shared" si="43"/>
        <v>18</v>
      </c>
      <c r="X93" s="54">
        <f t="shared" si="43"/>
        <v>0</v>
      </c>
      <c r="Y93" s="54">
        <f t="shared" si="43"/>
        <v>18</v>
      </c>
      <c r="Z93" s="55">
        <f t="shared" si="43"/>
        <v>18.002</v>
      </c>
      <c r="AA93" s="53">
        <f>IF(ScoredBoats&gt;0,1,"")</f>
        <v>1</v>
      </c>
      <c r="AB93" s="52" t="str">
        <f aca="true" t="shared" si="44" ref="AB93:AB117">IF($AD62&gt;0,INDEX(AB$62:AB$86,$AD62),"")</f>
        <v>Pinocchio</v>
      </c>
      <c r="AC93" s="13"/>
    </row>
    <row r="94" spans="1:29" ht="12.75">
      <c r="A94" s="53">
        <f t="shared" si="42"/>
        <v>485</v>
      </c>
      <c r="B94" s="52" t="str">
        <f t="shared" si="42"/>
        <v>Argo III</v>
      </c>
      <c r="C94" s="52" t="str">
        <f t="shared" si="42"/>
        <v>Nickerson</v>
      </c>
      <c r="D94" s="54">
        <f t="shared" si="42"/>
        <v>2</v>
      </c>
      <c r="E94" s="54">
        <f t="shared" si="42"/>
        <v>5</v>
      </c>
      <c r="F94" s="54">
        <f t="shared" si="42"/>
        <v>2</v>
      </c>
      <c r="G94" s="54">
        <f t="shared" si="42"/>
        <v>0</v>
      </c>
      <c r="H94" s="54">
        <f t="shared" si="42"/>
        <v>0</v>
      </c>
      <c r="I94" s="54">
        <f t="shared" si="42"/>
        <v>0</v>
      </c>
      <c r="J94" s="54">
        <f t="shared" si="42"/>
        <v>0</v>
      </c>
      <c r="K94" s="54">
        <f t="shared" si="42"/>
        <v>0</v>
      </c>
      <c r="L94" s="54">
        <f t="shared" si="42"/>
        <v>0</v>
      </c>
      <c r="M94" s="54">
        <f t="shared" si="42"/>
        <v>7</v>
      </c>
      <c r="N94" s="54">
        <f t="shared" si="42"/>
        <v>3</v>
      </c>
      <c r="O94" s="54">
        <f t="shared" si="42"/>
        <v>2</v>
      </c>
      <c r="P94" s="54">
        <f t="shared" si="42"/>
        <v>0</v>
      </c>
      <c r="Q94" s="54">
        <f aca="true" t="shared" si="45" ref="Q94:Z94">IF($AD63&gt;0,INDEX(Q$62:Q$86,$AD63),"")</f>
        <v>0</v>
      </c>
      <c r="R94" s="54">
        <f t="shared" si="45"/>
        <v>0</v>
      </c>
      <c r="S94" s="54">
        <f t="shared" si="45"/>
        <v>0</v>
      </c>
      <c r="T94" s="54">
        <f t="shared" si="45"/>
        <v>0</v>
      </c>
      <c r="U94" s="54">
        <f t="shared" si="45"/>
        <v>0</v>
      </c>
      <c r="V94" s="54">
        <f t="shared" si="45"/>
        <v>0</v>
      </c>
      <c r="W94" s="54">
        <f t="shared" si="45"/>
        <v>21</v>
      </c>
      <c r="X94" s="54">
        <f t="shared" si="45"/>
        <v>0</v>
      </c>
      <c r="Y94" s="54">
        <f t="shared" si="45"/>
        <v>21</v>
      </c>
      <c r="Z94" s="55">
        <f t="shared" si="45"/>
        <v>21.00501</v>
      </c>
      <c r="AA94" s="53">
        <f>IF(AA93&lt;ScoredBoats,AA93+1,"")</f>
        <v>2</v>
      </c>
      <c r="AB94" s="52" t="str">
        <f t="shared" si="44"/>
        <v>Argo III</v>
      </c>
      <c r="AC94" s="13"/>
    </row>
    <row r="95" spans="1:29" ht="12.75">
      <c r="A95" s="53">
        <f t="shared" si="42"/>
        <v>265</v>
      </c>
      <c r="B95" s="52" t="str">
        <f t="shared" si="42"/>
        <v>Gostosa</v>
      </c>
      <c r="C95" s="52" t="str">
        <f t="shared" si="42"/>
        <v>Hayes/Kirchhoff</v>
      </c>
      <c r="D95" s="54">
        <f t="shared" si="42"/>
        <v>10</v>
      </c>
      <c r="E95" s="54">
        <f t="shared" si="42"/>
        <v>1</v>
      </c>
      <c r="F95" s="54">
        <f t="shared" si="42"/>
        <v>1</v>
      </c>
      <c r="G95" s="54">
        <f t="shared" si="42"/>
        <v>0</v>
      </c>
      <c r="H95" s="54">
        <f t="shared" si="42"/>
        <v>0</v>
      </c>
      <c r="I95" s="54">
        <f t="shared" si="42"/>
        <v>0</v>
      </c>
      <c r="J95" s="54">
        <f t="shared" si="42"/>
        <v>0</v>
      </c>
      <c r="K95" s="54">
        <f t="shared" si="42"/>
        <v>0</v>
      </c>
      <c r="L95" s="54">
        <f t="shared" si="42"/>
        <v>0</v>
      </c>
      <c r="M95" s="54">
        <f t="shared" si="42"/>
        <v>1</v>
      </c>
      <c r="N95" s="54">
        <f t="shared" si="42"/>
        <v>6</v>
      </c>
      <c r="O95" s="54">
        <f t="shared" si="42"/>
        <v>4</v>
      </c>
      <c r="P95" s="54">
        <f t="shared" si="42"/>
        <v>0</v>
      </c>
      <c r="Q95" s="54">
        <f aca="true" t="shared" si="46" ref="Q95:Z95">IF($AD64&gt;0,INDEX(Q$62:Q$86,$AD64),"")</f>
        <v>0</v>
      </c>
      <c r="R95" s="54">
        <f t="shared" si="46"/>
        <v>0</v>
      </c>
      <c r="S95" s="54">
        <f t="shared" si="46"/>
        <v>0</v>
      </c>
      <c r="T95" s="54">
        <f t="shared" si="46"/>
        <v>0</v>
      </c>
      <c r="U95" s="54">
        <f t="shared" si="46"/>
        <v>0</v>
      </c>
      <c r="V95" s="54">
        <f t="shared" si="46"/>
        <v>0</v>
      </c>
      <c r="W95" s="54">
        <f t="shared" si="46"/>
        <v>23</v>
      </c>
      <c r="X95" s="54">
        <f t="shared" si="46"/>
        <v>0</v>
      </c>
      <c r="Y95" s="54">
        <f t="shared" si="46"/>
        <v>23</v>
      </c>
      <c r="Z95" s="55">
        <f t="shared" si="46"/>
        <v>23.00104</v>
      </c>
      <c r="AA95" s="53">
        <f aca="true" t="shared" si="47" ref="AA95:AA117">IF(AA94&lt;ScoredBoats,AA94+1,"")</f>
        <v>3</v>
      </c>
      <c r="AB95" s="52" t="str">
        <f t="shared" si="44"/>
        <v>Gostosa</v>
      </c>
      <c r="AC95" s="13"/>
    </row>
    <row r="96" spans="1:29" ht="12.75">
      <c r="A96" s="53">
        <f t="shared" si="42"/>
        <v>82</v>
      </c>
      <c r="B96" s="52" t="str">
        <f t="shared" si="42"/>
        <v>Blues Power</v>
      </c>
      <c r="C96" s="52" t="str">
        <f t="shared" si="42"/>
        <v>Lemaire</v>
      </c>
      <c r="D96" s="54">
        <f t="shared" si="42"/>
        <v>5</v>
      </c>
      <c r="E96" s="54">
        <f t="shared" si="42"/>
        <v>7</v>
      </c>
      <c r="F96" s="54">
        <f t="shared" si="42"/>
        <v>3</v>
      </c>
      <c r="G96" s="54">
        <f t="shared" si="42"/>
        <v>0</v>
      </c>
      <c r="H96" s="54">
        <f t="shared" si="42"/>
        <v>0</v>
      </c>
      <c r="I96" s="54">
        <f t="shared" si="42"/>
        <v>0</v>
      </c>
      <c r="J96" s="54">
        <f t="shared" si="42"/>
        <v>0</v>
      </c>
      <c r="K96" s="54">
        <f t="shared" si="42"/>
        <v>0</v>
      </c>
      <c r="L96" s="54">
        <f t="shared" si="42"/>
        <v>0</v>
      </c>
      <c r="M96" s="54">
        <f t="shared" si="42"/>
        <v>4</v>
      </c>
      <c r="N96" s="54">
        <f t="shared" si="42"/>
        <v>4</v>
      </c>
      <c r="O96" s="54">
        <f t="shared" si="42"/>
        <v>3</v>
      </c>
      <c r="P96" s="54">
        <f t="shared" si="42"/>
        <v>0</v>
      </c>
      <c r="Q96" s="54">
        <f aca="true" t="shared" si="48" ref="Q96:Z96">IF($AD65&gt;0,INDEX(Q$62:Q$86,$AD65),"")</f>
        <v>0</v>
      </c>
      <c r="R96" s="54">
        <f t="shared" si="48"/>
        <v>0</v>
      </c>
      <c r="S96" s="54">
        <f t="shared" si="48"/>
        <v>0</v>
      </c>
      <c r="T96" s="54">
        <f t="shared" si="48"/>
        <v>0</v>
      </c>
      <c r="U96" s="54">
        <f t="shared" si="48"/>
        <v>0</v>
      </c>
      <c r="V96" s="54">
        <f t="shared" si="48"/>
        <v>0</v>
      </c>
      <c r="W96" s="54">
        <f t="shared" si="48"/>
        <v>26</v>
      </c>
      <c r="X96" s="54">
        <f t="shared" si="48"/>
        <v>0</v>
      </c>
      <c r="Y96" s="54">
        <f t="shared" si="48"/>
        <v>26</v>
      </c>
      <c r="Z96" s="55">
        <f t="shared" si="48"/>
        <v>26.00702</v>
      </c>
      <c r="AA96" s="53">
        <f t="shared" si="47"/>
        <v>4</v>
      </c>
      <c r="AB96" s="52" t="str">
        <f t="shared" si="44"/>
        <v>Blues Power</v>
      </c>
      <c r="AC96" s="13"/>
    </row>
    <row r="97" spans="1:29" ht="12.75">
      <c r="A97" s="53">
        <f t="shared" si="42"/>
        <v>220</v>
      </c>
      <c r="B97" s="52">
        <f t="shared" si="42"/>
        <v>220</v>
      </c>
      <c r="C97" s="52" t="str">
        <f t="shared" si="42"/>
        <v>Blais</v>
      </c>
      <c r="D97" s="54">
        <f t="shared" si="42"/>
        <v>1</v>
      </c>
      <c r="E97" s="54">
        <f t="shared" si="42"/>
        <v>3</v>
      </c>
      <c r="F97" s="54">
        <f t="shared" si="42"/>
        <v>10</v>
      </c>
      <c r="G97" s="54">
        <f t="shared" si="42"/>
        <v>0</v>
      </c>
      <c r="H97" s="54">
        <f t="shared" si="42"/>
        <v>0</v>
      </c>
      <c r="I97" s="54">
        <f t="shared" si="42"/>
        <v>0</v>
      </c>
      <c r="J97" s="54">
        <f t="shared" si="42"/>
        <v>0</v>
      </c>
      <c r="K97" s="54">
        <f t="shared" si="42"/>
        <v>0</v>
      </c>
      <c r="L97" s="54">
        <f t="shared" si="42"/>
        <v>0</v>
      </c>
      <c r="M97" s="54">
        <f t="shared" si="42"/>
        <v>10</v>
      </c>
      <c r="N97" s="54" t="str">
        <f t="shared" si="42"/>
        <v>bye</v>
      </c>
      <c r="O97" s="54" t="str">
        <f t="shared" si="42"/>
        <v>bye</v>
      </c>
      <c r="P97" s="54">
        <f t="shared" si="42"/>
        <v>0</v>
      </c>
      <c r="Q97" s="54">
        <f aca="true" t="shared" si="49" ref="Q97:Z97">IF($AD66&gt;0,INDEX(Q$62:Q$86,$AD66),"")</f>
        <v>0</v>
      </c>
      <c r="R97" s="54">
        <f t="shared" si="49"/>
        <v>0</v>
      </c>
      <c r="S97" s="54">
        <f t="shared" si="49"/>
        <v>0</v>
      </c>
      <c r="T97" s="54">
        <f t="shared" si="49"/>
        <v>0</v>
      </c>
      <c r="U97" s="54">
        <f t="shared" si="49"/>
        <v>0</v>
      </c>
      <c r="V97" s="54">
        <f t="shared" si="49"/>
        <v>2</v>
      </c>
      <c r="W97" s="54">
        <f t="shared" si="49"/>
        <v>24</v>
      </c>
      <c r="X97" s="54">
        <f t="shared" si="49"/>
        <v>0</v>
      </c>
      <c r="Y97" s="54">
        <f t="shared" si="49"/>
        <v>24</v>
      </c>
      <c r="Z97" s="55">
        <f t="shared" si="49"/>
        <v>36.00303</v>
      </c>
      <c r="AA97" s="53">
        <f t="shared" si="47"/>
        <v>5</v>
      </c>
      <c r="AB97" s="52">
        <f t="shared" si="44"/>
        <v>220</v>
      </c>
      <c r="AC97" s="13"/>
    </row>
    <row r="98" spans="1:29" ht="12.75">
      <c r="A98" s="53">
        <f t="shared" si="42"/>
        <v>16</v>
      </c>
      <c r="B98" s="52" t="str">
        <f t="shared" si="42"/>
        <v>Shamrock IV</v>
      </c>
      <c r="C98" s="52" t="str">
        <f t="shared" si="42"/>
        <v>Mullen</v>
      </c>
      <c r="D98" s="54">
        <f t="shared" si="42"/>
        <v>3</v>
      </c>
      <c r="E98" s="54">
        <f t="shared" si="42"/>
        <v>4</v>
      </c>
      <c r="F98" s="54">
        <f t="shared" si="42"/>
        <v>16</v>
      </c>
      <c r="G98" s="54">
        <f t="shared" si="42"/>
        <v>0</v>
      </c>
      <c r="H98" s="54">
        <f t="shared" si="42"/>
        <v>0</v>
      </c>
      <c r="I98" s="54">
        <f t="shared" si="42"/>
        <v>0</v>
      </c>
      <c r="J98" s="54">
        <f t="shared" si="42"/>
        <v>0</v>
      </c>
      <c r="K98" s="54">
        <f t="shared" si="42"/>
        <v>0</v>
      </c>
      <c r="L98" s="54">
        <f t="shared" si="42"/>
        <v>0</v>
      </c>
      <c r="M98" s="54">
        <f t="shared" si="42"/>
        <v>9</v>
      </c>
      <c r="N98" s="54">
        <f t="shared" si="42"/>
        <v>2</v>
      </c>
      <c r="O98" s="54">
        <f t="shared" si="42"/>
        <v>5</v>
      </c>
      <c r="P98" s="54">
        <f t="shared" si="42"/>
        <v>0</v>
      </c>
      <c r="Q98" s="54">
        <f aca="true" t="shared" si="50" ref="Q98:Z98">IF($AD67&gt;0,INDEX(Q$62:Q$86,$AD67),"")</f>
        <v>0</v>
      </c>
      <c r="R98" s="54">
        <f t="shared" si="50"/>
        <v>0</v>
      </c>
      <c r="S98" s="54">
        <f t="shared" si="50"/>
        <v>0</v>
      </c>
      <c r="T98" s="54">
        <f t="shared" si="50"/>
        <v>0</v>
      </c>
      <c r="U98" s="54">
        <f t="shared" si="50"/>
        <v>0</v>
      </c>
      <c r="V98" s="54">
        <f t="shared" si="50"/>
        <v>0</v>
      </c>
      <c r="W98" s="54">
        <f t="shared" si="50"/>
        <v>39</v>
      </c>
      <c r="X98" s="54">
        <f t="shared" si="50"/>
        <v>0</v>
      </c>
      <c r="Y98" s="54">
        <f t="shared" si="50"/>
        <v>39</v>
      </c>
      <c r="Z98" s="55">
        <f t="shared" si="50"/>
        <v>39.00605</v>
      </c>
      <c r="AA98" s="53">
        <f t="shared" si="47"/>
        <v>6</v>
      </c>
      <c r="AB98" s="52" t="str">
        <f t="shared" si="44"/>
        <v>Shamrock IV</v>
      </c>
      <c r="AC98" s="13"/>
    </row>
    <row r="99" spans="1:29" ht="12.75">
      <c r="A99" s="53">
        <f t="shared" si="42"/>
        <v>155</v>
      </c>
      <c r="B99" s="52" t="str">
        <f t="shared" si="42"/>
        <v>FKA</v>
      </c>
      <c r="C99" s="52" t="str">
        <f t="shared" si="42"/>
        <v>Beckwith</v>
      </c>
      <c r="D99" s="54">
        <f t="shared" si="42"/>
        <v>7</v>
      </c>
      <c r="E99" s="54">
        <f t="shared" si="42"/>
        <v>8</v>
      </c>
      <c r="F99" s="54">
        <f t="shared" si="42"/>
        <v>8</v>
      </c>
      <c r="G99" s="54">
        <f t="shared" si="42"/>
        <v>0</v>
      </c>
      <c r="H99" s="54">
        <f t="shared" si="42"/>
        <v>0</v>
      </c>
      <c r="I99" s="54">
        <f t="shared" si="42"/>
        <v>0</v>
      </c>
      <c r="J99" s="54">
        <f t="shared" si="42"/>
        <v>0</v>
      </c>
      <c r="K99" s="54">
        <f t="shared" si="42"/>
        <v>0</v>
      </c>
      <c r="L99" s="54">
        <f t="shared" si="42"/>
        <v>0</v>
      </c>
      <c r="M99" s="54">
        <f t="shared" si="42"/>
        <v>5</v>
      </c>
      <c r="N99" s="54">
        <f t="shared" si="42"/>
        <v>1</v>
      </c>
      <c r="O99" s="54">
        <f t="shared" si="42"/>
        <v>15</v>
      </c>
      <c r="P99" s="54">
        <f t="shared" si="42"/>
        <v>0</v>
      </c>
      <c r="Q99" s="54">
        <f aca="true" t="shared" si="51" ref="Q99:Z99">IF($AD68&gt;0,INDEX(Q$62:Q$86,$AD68),"")</f>
        <v>0</v>
      </c>
      <c r="R99" s="54">
        <f t="shared" si="51"/>
        <v>0</v>
      </c>
      <c r="S99" s="54">
        <f t="shared" si="51"/>
        <v>0</v>
      </c>
      <c r="T99" s="54">
        <f t="shared" si="51"/>
        <v>0</v>
      </c>
      <c r="U99" s="54">
        <f t="shared" si="51"/>
        <v>0</v>
      </c>
      <c r="V99" s="54">
        <f t="shared" si="51"/>
        <v>0</v>
      </c>
      <c r="W99" s="54">
        <f t="shared" si="51"/>
        <v>44</v>
      </c>
      <c r="X99" s="54">
        <f t="shared" si="51"/>
        <v>0</v>
      </c>
      <c r="Y99" s="54">
        <f t="shared" si="51"/>
        <v>44</v>
      </c>
      <c r="Z99" s="55">
        <f t="shared" si="51"/>
        <v>44.004149999999996</v>
      </c>
      <c r="AA99" s="53">
        <f t="shared" si="47"/>
        <v>7</v>
      </c>
      <c r="AB99" s="52" t="str">
        <f t="shared" si="44"/>
        <v>FKA</v>
      </c>
      <c r="AC99" s="13"/>
    </row>
    <row r="100" spans="1:29" ht="12.75">
      <c r="A100" s="53">
        <f t="shared" si="42"/>
        <v>281</v>
      </c>
      <c r="B100" s="52" t="str">
        <f t="shared" si="42"/>
        <v>Eightball</v>
      </c>
      <c r="C100" s="52" t="str">
        <f t="shared" si="42"/>
        <v>Bunting</v>
      </c>
      <c r="D100" s="54">
        <f t="shared" si="42"/>
        <v>6</v>
      </c>
      <c r="E100" s="54">
        <f t="shared" si="42"/>
        <v>9</v>
      </c>
      <c r="F100" s="54">
        <f t="shared" si="42"/>
        <v>6</v>
      </c>
      <c r="G100" s="54">
        <f t="shared" si="42"/>
        <v>0</v>
      </c>
      <c r="H100" s="54">
        <f t="shared" si="42"/>
        <v>0</v>
      </c>
      <c r="I100" s="54">
        <f t="shared" si="42"/>
        <v>0</v>
      </c>
      <c r="J100" s="54">
        <f t="shared" si="42"/>
        <v>0</v>
      </c>
      <c r="K100" s="54">
        <f t="shared" si="42"/>
        <v>0</v>
      </c>
      <c r="L100" s="54">
        <f t="shared" si="42"/>
        <v>0</v>
      </c>
      <c r="M100" s="54">
        <f t="shared" si="42"/>
        <v>8</v>
      </c>
      <c r="N100" s="54">
        <f t="shared" si="42"/>
        <v>9</v>
      </c>
      <c r="O100" s="54">
        <f t="shared" si="42"/>
        <v>6</v>
      </c>
      <c r="P100" s="54">
        <f t="shared" si="42"/>
        <v>0</v>
      </c>
      <c r="Q100" s="54">
        <f aca="true" t="shared" si="52" ref="Q100:Z100">IF($AD69&gt;0,INDEX(Q$62:Q$86,$AD69),"")</f>
        <v>0</v>
      </c>
      <c r="R100" s="54">
        <f t="shared" si="52"/>
        <v>0</v>
      </c>
      <c r="S100" s="54">
        <f t="shared" si="52"/>
        <v>0</v>
      </c>
      <c r="T100" s="54">
        <f t="shared" si="52"/>
        <v>0</v>
      </c>
      <c r="U100" s="54">
        <f t="shared" si="52"/>
        <v>0</v>
      </c>
      <c r="V100" s="54">
        <f t="shared" si="52"/>
        <v>0</v>
      </c>
      <c r="W100" s="54">
        <f t="shared" si="52"/>
        <v>44</v>
      </c>
      <c r="X100" s="54">
        <f t="shared" si="52"/>
        <v>0</v>
      </c>
      <c r="Y100" s="54">
        <f t="shared" si="52"/>
        <v>44</v>
      </c>
      <c r="Z100" s="55">
        <f t="shared" si="52"/>
        <v>44.010059999999996</v>
      </c>
      <c r="AA100" s="53">
        <f t="shared" si="47"/>
        <v>8</v>
      </c>
      <c r="AB100" s="52" t="str">
        <f t="shared" si="44"/>
        <v>Eightball</v>
      </c>
      <c r="AC100" s="13"/>
    </row>
    <row r="101" spans="1:29" ht="12.75">
      <c r="A101" s="53">
        <f t="shared" si="42"/>
        <v>158</v>
      </c>
      <c r="B101" s="52" t="str">
        <f t="shared" si="42"/>
        <v>Excitable Boy</v>
      </c>
      <c r="C101" s="52" t="str">
        <f t="shared" si="42"/>
        <v>Delgado/Philpot</v>
      </c>
      <c r="D101" s="54">
        <f t="shared" si="42"/>
        <v>9</v>
      </c>
      <c r="E101" s="54">
        <f t="shared" si="42"/>
        <v>10</v>
      </c>
      <c r="F101" s="54">
        <f t="shared" si="42"/>
        <v>7</v>
      </c>
      <c r="G101" s="54">
        <f t="shared" si="42"/>
        <v>0</v>
      </c>
      <c r="H101" s="54">
        <f t="shared" si="42"/>
        <v>0</v>
      </c>
      <c r="I101" s="54">
        <f t="shared" si="42"/>
        <v>0</v>
      </c>
      <c r="J101" s="54">
        <f t="shared" si="42"/>
        <v>0</v>
      </c>
      <c r="K101" s="54">
        <f t="shared" si="42"/>
        <v>0</v>
      </c>
      <c r="L101" s="54">
        <f t="shared" si="42"/>
        <v>0</v>
      </c>
      <c r="M101" s="54">
        <f t="shared" si="42"/>
        <v>6</v>
      </c>
      <c r="N101" s="54">
        <f t="shared" si="42"/>
        <v>8</v>
      </c>
      <c r="O101" s="54">
        <f t="shared" si="42"/>
        <v>12</v>
      </c>
      <c r="P101" s="54">
        <f t="shared" si="42"/>
        <v>0</v>
      </c>
      <c r="Q101" s="54">
        <f aca="true" t="shared" si="53" ref="Q101:Z101">IF($AD70&gt;0,INDEX(Q$62:Q$86,$AD70),"")</f>
        <v>0</v>
      </c>
      <c r="R101" s="54">
        <f t="shared" si="53"/>
        <v>0</v>
      </c>
      <c r="S101" s="54">
        <f t="shared" si="53"/>
        <v>0</v>
      </c>
      <c r="T101" s="54">
        <f t="shared" si="53"/>
        <v>0</v>
      </c>
      <c r="U101" s="54">
        <f t="shared" si="53"/>
        <v>0</v>
      </c>
      <c r="V101" s="54">
        <f t="shared" si="53"/>
        <v>0</v>
      </c>
      <c r="W101" s="54">
        <f t="shared" si="53"/>
        <v>52</v>
      </c>
      <c r="X101" s="54">
        <f t="shared" si="53"/>
        <v>0</v>
      </c>
      <c r="Y101" s="54">
        <f t="shared" si="53"/>
        <v>52</v>
      </c>
      <c r="Z101" s="55">
        <f t="shared" si="53"/>
        <v>52.01113</v>
      </c>
      <c r="AA101" s="53">
        <f t="shared" si="47"/>
        <v>9</v>
      </c>
      <c r="AB101" s="52" t="str">
        <f t="shared" si="44"/>
        <v>Excitable Boy</v>
      </c>
      <c r="AC101" s="13"/>
    </row>
    <row r="102" spans="1:29" ht="12.75">
      <c r="A102" s="53">
        <f t="shared" si="42"/>
        <v>679</v>
      </c>
      <c r="B102" s="52" t="str">
        <f t="shared" si="42"/>
        <v>Misty-two-six</v>
      </c>
      <c r="C102" s="52" t="str">
        <f t="shared" si="42"/>
        <v>Sibson</v>
      </c>
      <c r="D102" s="54">
        <f t="shared" si="42"/>
        <v>16</v>
      </c>
      <c r="E102" s="54">
        <f t="shared" si="42"/>
        <v>13</v>
      </c>
      <c r="F102" s="54">
        <f t="shared" si="42"/>
        <v>12</v>
      </c>
      <c r="G102" s="54">
        <f t="shared" si="42"/>
        <v>0</v>
      </c>
      <c r="H102" s="54">
        <f t="shared" si="42"/>
        <v>0</v>
      </c>
      <c r="I102" s="54">
        <f t="shared" si="42"/>
        <v>0</v>
      </c>
      <c r="J102" s="54">
        <f t="shared" si="42"/>
        <v>0</v>
      </c>
      <c r="K102" s="54">
        <f t="shared" si="42"/>
        <v>0</v>
      </c>
      <c r="L102" s="54">
        <f t="shared" si="42"/>
        <v>0</v>
      </c>
      <c r="M102" s="54">
        <f t="shared" si="42"/>
        <v>3</v>
      </c>
      <c r="N102" s="54">
        <f t="shared" si="42"/>
        <v>10</v>
      </c>
      <c r="O102" s="54">
        <f t="shared" si="42"/>
        <v>7</v>
      </c>
      <c r="P102" s="54">
        <f t="shared" si="42"/>
        <v>0</v>
      </c>
      <c r="Q102" s="54">
        <f aca="true" t="shared" si="54" ref="Q102:Z102">IF($AD71&gt;0,INDEX(Q$62:Q$86,$AD71),"")</f>
        <v>0</v>
      </c>
      <c r="R102" s="54">
        <f t="shared" si="54"/>
        <v>0</v>
      </c>
      <c r="S102" s="54">
        <f t="shared" si="54"/>
        <v>0</v>
      </c>
      <c r="T102" s="54">
        <f t="shared" si="54"/>
        <v>0</v>
      </c>
      <c r="U102" s="54">
        <f t="shared" si="54"/>
        <v>0</v>
      </c>
      <c r="V102" s="54">
        <f t="shared" si="54"/>
        <v>0</v>
      </c>
      <c r="W102" s="54">
        <f t="shared" si="54"/>
        <v>61</v>
      </c>
      <c r="X102" s="54">
        <f t="shared" si="54"/>
        <v>0</v>
      </c>
      <c r="Y102" s="54">
        <f t="shared" si="54"/>
        <v>61</v>
      </c>
      <c r="Z102" s="55">
        <f t="shared" si="54"/>
        <v>61.008070000000004</v>
      </c>
      <c r="AA102" s="53">
        <f t="shared" si="47"/>
        <v>10</v>
      </c>
      <c r="AB102" s="52" t="str">
        <f t="shared" si="44"/>
        <v>Misty-two-six</v>
      </c>
      <c r="AC102" s="13"/>
    </row>
    <row r="103" spans="1:29" ht="12.75">
      <c r="A103" s="53">
        <f t="shared" si="42"/>
        <v>588</v>
      </c>
      <c r="B103" s="52" t="str">
        <f t="shared" si="42"/>
        <v>Gallant Fox</v>
      </c>
      <c r="C103" s="52" t="str">
        <f t="shared" si="42"/>
        <v>Dempsey</v>
      </c>
      <c r="D103" s="54">
        <f t="shared" si="42"/>
        <v>14</v>
      </c>
      <c r="E103" s="54">
        <f t="shared" si="42"/>
        <v>6</v>
      </c>
      <c r="F103" s="54">
        <f t="shared" si="42"/>
        <v>11</v>
      </c>
      <c r="G103" s="54">
        <f t="shared" si="42"/>
        <v>0</v>
      </c>
      <c r="H103" s="54">
        <f t="shared" si="42"/>
        <v>0</v>
      </c>
      <c r="I103" s="54">
        <f t="shared" si="42"/>
        <v>0</v>
      </c>
      <c r="J103" s="54">
        <f t="shared" si="42"/>
        <v>0</v>
      </c>
      <c r="K103" s="54">
        <f t="shared" si="42"/>
        <v>0</v>
      </c>
      <c r="L103" s="54">
        <f t="shared" si="42"/>
        <v>0</v>
      </c>
      <c r="M103" s="54">
        <f t="shared" si="42"/>
        <v>14</v>
      </c>
      <c r="N103" s="54">
        <f t="shared" si="42"/>
        <v>7</v>
      </c>
      <c r="O103" s="54">
        <f t="shared" si="42"/>
        <v>10</v>
      </c>
      <c r="P103" s="54">
        <f t="shared" si="42"/>
        <v>0</v>
      </c>
      <c r="Q103" s="54">
        <f aca="true" t="shared" si="55" ref="Q103:Z103">IF($AD72&gt;0,INDEX(Q$62:Q$86,$AD72),"")</f>
        <v>0</v>
      </c>
      <c r="R103" s="54">
        <f t="shared" si="55"/>
        <v>0</v>
      </c>
      <c r="S103" s="54">
        <f t="shared" si="55"/>
        <v>0</v>
      </c>
      <c r="T103" s="54">
        <f t="shared" si="55"/>
        <v>0</v>
      </c>
      <c r="U103" s="54">
        <f t="shared" si="55"/>
        <v>0</v>
      </c>
      <c r="V103" s="54">
        <f t="shared" si="55"/>
        <v>0</v>
      </c>
      <c r="W103" s="54">
        <f t="shared" si="55"/>
        <v>62</v>
      </c>
      <c r="X103" s="54">
        <f t="shared" si="55"/>
        <v>0</v>
      </c>
      <c r="Y103" s="54">
        <f t="shared" si="55"/>
        <v>62</v>
      </c>
      <c r="Z103" s="55">
        <f t="shared" si="55"/>
        <v>62.01211</v>
      </c>
      <c r="AA103" s="53">
        <f t="shared" si="47"/>
        <v>11</v>
      </c>
      <c r="AB103" s="52" t="str">
        <f t="shared" si="44"/>
        <v>Gallant Fox</v>
      </c>
      <c r="AC103" s="13"/>
    </row>
    <row r="104" spans="1:29" ht="12.75">
      <c r="A104" s="53">
        <f t="shared" si="42"/>
        <v>676</v>
      </c>
      <c r="B104" s="52" t="str">
        <f t="shared" si="42"/>
        <v>Paradox</v>
      </c>
      <c r="C104" s="52" t="str">
        <f t="shared" si="42"/>
        <v>Stowe</v>
      </c>
      <c r="D104" s="54">
        <f t="shared" si="42"/>
        <v>8</v>
      </c>
      <c r="E104" s="54">
        <f t="shared" si="42"/>
        <v>11</v>
      </c>
      <c r="F104" s="54">
        <f t="shared" si="42"/>
        <v>9</v>
      </c>
      <c r="G104" s="54">
        <f t="shared" si="42"/>
        <v>0</v>
      </c>
      <c r="H104" s="54">
        <f t="shared" si="42"/>
        <v>0</v>
      </c>
      <c r="I104" s="54">
        <f t="shared" si="42"/>
        <v>0</v>
      </c>
      <c r="J104" s="54">
        <f t="shared" si="42"/>
        <v>0</v>
      </c>
      <c r="K104" s="54">
        <f t="shared" si="42"/>
        <v>0</v>
      </c>
      <c r="L104" s="54">
        <f t="shared" si="42"/>
        <v>0</v>
      </c>
      <c r="M104" s="54">
        <f t="shared" si="42"/>
        <v>15</v>
      </c>
      <c r="N104" s="54">
        <f t="shared" si="42"/>
        <v>11</v>
      </c>
      <c r="O104" s="54">
        <f t="shared" si="42"/>
        <v>8</v>
      </c>
      <c r="P104" s="54">
        <f t="shared" si="42"/>
        <v>0</v>
      </c>
      <c r="Q104" s="54">
        <f aca="true" t="shared" si="56" ref="Q104:Z104">IF($AD73&gt;0,INDEX(Q$62:Q$86,$AD73),"")</f>
        <v>0</v>
      </c>
      <c r="R104" s="54">
        <f t="shared" si="56"/>
        <v>0</v>
      </c>
      <c r="S104" s="54">
        <f t="shared" si="56"/>
        <v>0</v>
      </c>
      <c r="T104" s="54">
        <f t="shared" si="56"/>
        <v>0</v>
      </c>
      <c r="U104" s="54">
        <f t="shared" si="56"/>
        <v>0</v>
      </c>
      <c r="V104" s="54">
        <f t="shared" si="56"/>
        <v>0</v>
      </c>
      <c r="W104" s="54">
        <f t="shared" si="56"/>
        <v>62</v>
      </c>
      <c r="X104" s="54">
        <f t="shared" si="56"/>
        <v>0</v>
      </c>
      <c r="Y104" s="54">
        <f t="shared" si="56"/>
        <v>62</v>
      </c>
      <c r="Z104" s="55">
        <f t="shared" si="56"/>
        <v>62.013079999999995</v>
      </c>
      <c r="AA104" s="53">
        <f t="shared" si="47"/>
        <v>12</v>
      </c>
      <c r="AB104" s="52" t="str">
        <f t="shared" si="44"/>
        <v>Paradox</v>
      </c>
      <c r="AC104" s="13"/>
    </row>
    <row r="105" spans="1:29" ht="12.75">
      <c r="A105" s="53">
        <f t="shared" si="42"/>
        <v>97</v>
      </c>
      <c r="B105" s="52" t="str">
        <f t="shared" si="42"/>
        <v>Schatz</v>
      </c>
      <c r="C105" s="52" t="str">
        <f t="shared" si="42"/>
        <v>Herte</v>
      </c>
      <c r="D105" s="54">
        <f t="shared" si="42"/>
        <v>13</v>
      </c>
      <c r="E105" s="54">
        <f t="shared" si="42"/>
        <v>15</v>
      </c>
      <c r="F105" s="54">
        <f t="shared" si="42"/>
        <v>5</v>
      </c>
      <c r="G105" s="54">
        <f t="shared" si="42"/>
        <v>0</v>
      </c>
      <c r="H105" s="54">
        <f t="shared" si="42"/>
        <v>0</v>
      </c>
      <c r="I105" s="54">
        <f t="shared" si="42"/>
        <v>0</v>
      </c>
      <c r="J105" s="54">
        <f t="shared" si="42"/>
        <v>0</v>
      </c>
      <c r="K105" s="54">
        <f t="shared" si="42"/>
        <v>0</v>
      </c>
      <c r="L105" s="54">
        <f t="shared" si="42"/>
        <v>0</v>
      </c>
      <c r="M105" s="54">
        <f t="shared" si="42"/>
        <v>13</v>
      </c>
      <c r="N105" s="54">
        <f t="shared" si="42"/>
        <v>13</v>
      </c>
      <c r="O105" s="54">
        <f t="shared" si="42"/>
        <v>13</v>
      </c>
      <c r="P105" s="54">
        <f t="shared" si="42"/>
        <v>0</v>
      </c>
      <c r="Q105" s="54">
        <f aca="true" t="shared" si="57" ref="Q105:Z105">IF($AD74&gt;0,INDEX(Q$62:Q$86,$AD74),"")</f>
        <v>0</v>
      </c>
      <c r="R105" s="54">
        <f t="shared" si="57"/>
        <v>0</v>
      </c>
      <c r="S105" s="54">
        <f t="shared" si="57"/>
        <v>0</v>
      </c>
      <c r="T105" s="54">
        <f t="shared" si="57"/>
        <v>0</v>
      </c>
      <c r="U105" s="54">
        <f t="shared" si="57"/>
        <v>0</v>
      </c>
      <c r="V105" s="54">
        <f t="shared" si="57"/>
        <v>0</v>
      </c>
      <c r="W105" s="54">
        <f t="shared" si="57"/>
        <v>72</v>
      </c>
      <c r="X105" s="54">
        <f t="shared" si="57"/>
        <v>0</v>
      </c>
      <c r="Y105" s="54">
        <f t="shared" si="57"/>
        <v>72</v>
      </c>
      <c r="Z105" s="55">
        <f t="shared" si="57"/>
        <v>72.00914</v>
      </c>
      <c r="AA105" s="53">
        <f t="shared" si="47"/>
        <v>13</v>
      </c>
      <c r="AB105" s="52" t="str">
        <f t="shared" si="44"/>
        <v>Schatz</v>
      </c>
      <c r="AC105" s="13"/>
    </row>
    <row r="106" spans="1:29" ht="12.75">
      <c r="A106" s="53">
        <f t="shared" si="42"/>
        <v>175</v>
      </c>
      <c r="B106" s="52" t="str">
        <f t="shared" si="42"/>
        <v>Over the Edge</v>
      </c>
      <c r="C106" s="52" t="str">
        <f t="shared" si="42"/>
        <v>Scott</v>
      </c>
      <c r="D106" s="54">
        <f t="shared" si="42"/>
        <v>12</v>
      </c>
      <c r="E106" s="54">
        <f t="shared" si="42"/>
        <v>16</v>
      </c>
      <c r="F106" s="54">
        <f t="shared" si="42"/>
        <v>13</v>
      </c>
      <c r="G106" s="54">
        <f t="shared" si="42"/>
        <v>0</v>
      </c>
      <c r="H106" s="54">
        <f t="shared" si="42"/>
        <v>0</v>
      </c>
      <c r="I106" s="54">
        <f t="shared" si="42"/>
        <v>0</v>
      </c>
      <c r="J106" s="54">
        <f t="shared" si="42"/>
        <v>0</v>
      </c>
      <c r="K106" s="54">
        <f t="shared" si="42"/>
        <v>0</v>
      </c>
      <c r="L106" s="54">
        <f t="shared" si="42"/>
        <v>0</v>
      </c>
      <c r="M106" s="54">
        <f t="shared" si="42"/>
        <v>11</v>
      </c>
      <c r="N106" s="54">
        <f t="shared" si="42"/>
        <v>14</v>
      </c>
      <c r="O106" s="54">
        <f t="shared" si="42"/>
        <v>9</v>
      </c>
      <c r="P106" s="54">
        <f t="shared" si="42"/>
        <v>0</v>
      </c>
      <c r="Q106" s="54">
        <f aca="true" t="shared" si="58" ref="Q106:Z106">IF($AD75&gt;0,INDEX(Q$62:Q$86,$AD75),"")</f>
        <v>0</v>
      </c>
      <c r="R106" s="54">
        <f t="shared" si="58"/>
        <v>0</v>
      </c>
      <c r="S106" s="54">
        <f t="shared" si="58"/>
        <v>0</v>
      </c>
      <c r="T106" s="54">
        <f t="shared" si="58"/>
        <v>0</v>
      </c>
      <c r="U106" s="54">
        <f t="shared" si="58"/>
        <v>0</v>
      </c>
      <c r="V106" s="54">
        <f t="shared" si="58"/>
        <v>0</v>
      </c>
      <c r="W106" s="54">
        <f t="shared" si="58"/>
        <v>75</v>
      </c>
      <c r="X106" s="54">
        <f t="shared" si="58"/>
        <v>0</v>
      </c>
      <c r="Y106" s="54">
        <f t="shared" si="58"/>
        <v>75</v>
      </c>
      <c r="Z106" s="55">
        <f t="shared" si="58"/>
        <v>75.01409</v>
      </c>
      <c r="AA106" s="53">
        <f t="shared" si="47"/>
        <v>14</v>
      </c>
      <c r="AB106" s="52" t="str">
        <f t="shared" si="44"/>
        <v>Over the Edge</v>
      </c>
      <c r="AC106" s="13"/>
    </row>
    <row r="107" spans="1:29" ht="12.75">
      <c r="A107" s="53">
        <f t="shared" si="42"/>
        <v>249</v>
      </c>
      <c r="B107" s="52" t="str">
        <f t="shared" si="42"/>
        <v>Dolce</v>
      </c>
      <c r="C107" s="52" t="str">
        <f t="shared" si="42"/>
        <v>Sonn</v>
      </c>
      <c r="D107" s="54">
        <f t="shared" si="42"/>
        <v>11</v>
      </c>
      <c r="E107" s="54">
        <f t="shared" si="42"/>
        <v>14</v>
      </c>
      <c r="F107" s="54">
        <f t="shared" si="42"/>
        <v>15</v>
      </c>
      <c r="G107" s="54">
        <f t="shared" si="42"/>
        <v>0</v>
      </c>
      <c r="H107" s="54">
        <f t="shared" si="42"/>
        <v>0</v>
      </c>
      <c r="I107" s="54">
        <f t="shared" si="42"/>
        <v>0</v>
      </c>
      <c r="J107" s="54">
        <f t="shared" si="42"/>
        <v>0</v>
      </c>
      <c r="K107" s="54">
        <f t="shared" si="42"/>
        <v>0</v>
      </c>
      <c r="L107" s="54">
        <f t="shared" si="42"/>
        <v>0</v>
      </c>
      <c r="M107" s="54">
        <f t="shared" si="42"/>
        <v>12</v>
      </c>
      <c r="N107" s="54">
        <f t="shared" si="42"/>
        <v>12</v>
      </c>
      <c r="O107" s="54">
        <f t="shared" si="42"/>
        <v>11</v>
      </c>
      <c r="P107" s="54">
        <f t="shared" si="42"/>
        <v>0</v>
      </c>
      <c r="Q107" s="54">
        <f aca="true" t="shared" si="59" ref="Q107:Z107">IF($AD76&gt;0,INDEX(Q$62:Q$86,$AD76),"")</f>
        <v>0</v>
      </c>
      <c r="R107" s="54">
        <f t="shared" si="59"/>
        <v>0</v>
      </c>
      <c r="S107" s="54">
        <f t="shared" si="59"/>
        <v>0</v>
      </c>
      <c r="T107" s="54">
        <f t="shared" si="59"/>
        <v>0</v>
      </c>
      <c r="U107" s="54">
        <f t="shared" si="59"/>
        <v>0</v>
      </c>
      <c r="V107" s="54">
        <f t="shared" si="59"/>
        <v>0</v>
      </c>
      <c r="W107" s="54">
        <f t="shared" si="59"/>
        <v>75</v>
      </c>
      <c r="X107" s="54">
        <f t="shared" si="59"/>
        <v>0</v>
      </c>
      <c r="Y107" s="54">
        <f t="shared" si="59"/>
        <v>75</v>
      </c>
      <c r="Z107" s="55">
        <f t="shared" si="59"/>
        <v>75.01512</v>
      </c>
      <c r="AA107" s="53">
        <f t="shared" si="47"/>
        <v>15</v>
      </c>
      <c r="AB107" s="52" t="str">
        <f t="shared" si="44"/>
        <v>Dolce</v>
      </c>
      <c r="AC107" s="13"/>
    </row>
    <row r="108" spans="1:29" ht="12.75">
      <c r="A108" s="53">
        <f t="shared" si="42"/>
        <v>484</v>
      </c>
      <c r="B108" s="52" t="str">
        <f t="shared" si="42"/>
        <v>Jolly Mon</v>
      </c>
      <c r="C108" s="52" t="str">
        <f t="shared" si="42"/>
        <v>LaVin/Rochlis</v>
      </c>
      <c r="D108" s="54">
        <f t="shared" si="42"/>
        <v>15</v>
      </c>
      <c r="E108" s="54">
        <f t="shared" si="42"/>
        <v>12</v>
      </c>
      <c r="F108" s="54">
        <f t="shared" si="42"/>
        <v>14</v>
      </c>
      <c r="G108" s="54">
        <f t="shared" si="42"/>
        <v>0</v>
      </c>
      <c r="H108" s="54">
        <f t="shared" si="42"/>
        <v>0</v>
      </c>
      <c r="I108" s="54">
        <f t="shared" si="42"/>
        <v>0</v>
      </c>
      <c r="J108" s="54">
        <f t="shared" si="42"/>
        <v>0</v>
      </c>
      <c r="K108" s="54">
        <f t="shared" si="42"/>
        <v>0</v>
      </c>
      <c r="L108" s="54">
        <f t="shared" si="42"/>
        <v>0</v>
      </c>
      <c r="M108" s="54">
        <f t="shared" si="42"/>
        <v>17</v>
      </c>
      <c r="N108" s="54" t="str">
        <f t="shared" si="42"/>
        <v>bye</v>
      </c>
      <c r="O108" s="54" t="str">
        <f t="shared" si="42"/>
        <v>bye</v>
      </c>
      <c r="P108" s="54">
        <f t="shared" si="42"/>
        <v>0</v>
      </c>
      <c r="Q108" s="54">
        <f aca="true" t="shared" si="60" ref="Q108:Z108">IF($AD77&gt;0,INDEX(Q$62:Q$86,$AD77),"")</f>
        <v>0</v>
      </c>
      <c r="R108" s="54">
        <f t="shared" si="60"/>
        <v>0</v>
      </c>
      <c r="S108" s="54">
        <f t="shared" si="60"/>
        <v>0</v>
      </c>
      <c r="T108" s="54">
        <f t="shared" si="60"/>
        <v>0</v>
      </c>
      <c r="U108" s="54">
        <f t="shared" si="60"/>
        <v>0</v>
      </c>
      <c r="V108" s="54">
        <f t="shared" si="60"/>
        <v>2</v>
      </c>
      <c r="W108" s="54">
        <f t="shared" si="60"/>
        <v>58</v>
      </c>
      <c r="X108" s="54">
        <f t="shared" si="60"/>
        <v>0</v>
      </c>
      <c r="Y108" s="54">
        <f t="shared" si="60"/>
        <v>58</v>
      </c>
      <c r="Z108" s="55">
        <f t="shared" si="60"/>
        <v>87.01610000000001</v>
      </c>
      <c r="AA108" s="53">
        <f t="shared" si="47"/>
        <v>16</v>
      </c>
      <c r="AB108" s="52" t="str">
        <f t="shared" si="44"/>
        <v>Jolly Mon</v>
      </c>
      <c r="AC108" s="13"/>
    </row>
    <row r="109" spans="1:29" ht="12.75">
      <c r="A109" s="53">
        <f t="shared" si="42"/>
        <v>154</v>
      </c>
      <c r="B109" s="52" t="str">
        <f t="shared" si="42"/>
        <v>Panic-A-Track</v>
      </c>
      <c r="C109" s="52" t="str">
        <f t="shared" si="42"/>
        <v>Gilchrist</v>
      </c>
      <c r="D109" s="54" t="str">
        <f t="shared" si="42"/>
        <v>bye</v>
      </c>
      <c r="E109" s="54" t="str">
        <f t="shared" si="42"/>
        <v>bye</v>
      </c>
      <c r="F109" s="54" t="str">
        <f aca="true" t="shared" si="61" ref="F109:Z109">IF($AD78&gt;0,INDEX(F$62:F$86,$AD78),"")</f>
        <v>bye</v>
      </c>
      <c r="G109" s="54">
        <f t="shared" si="61"/>
        <v>0</v>
      </c>
      <c r="H109" s="54">
        <f t="shared" si="61"/>
        <v>0</v>
      </c>
      <c r="I109" s="54">
        <f t="shared" si="61"/>
        <v>0</v>
      </c>
      <c r="J109" s="54">
        <f t="shared" si="61"/>
        <v>0</v>
      </c>
      <c r="K109" s="54">
        <f t="shared" si="61"/>
        <v>0</v>
      </c>
      <c r="L109" s="54">
        <f t="shared" si="61"/>
        <v>0</v>
      </c>
      <c r="M109" s="54">
        <f t="shared" si="61"/>
        <v>17</v>
      </c>
      <c r="N109" s="54">
        <f t="shared" si="61"/>
        <v>15</v>
      </c>
      <c r="O109" s="54">
        <f t="shared" si="61"/>
        <v>15</v>
      </c>
      <c r="P109" s="54">
        <f t="shared" si="61"/>
        <v>0</v>
      </c>
      <c r="Q109" s="54">
        <f t="shared" si="61"/>
        <v>0</v>
      </c>
      <c r="R109" s="54">
        <f t="shared" si="61"/>
        <v>0</v>
      </c>
      <c r="S109" s="54">
        <f t="shared" si="61"/>
        <v>0</v>
      </c>
      <c r="T109" s="54">
        <f t="shared" si="61"/>
        <v>0</v>
      </c>
      <c r="U109" s="54">
        <f t="shared" si="61"/>
        <v>0</v>
      </c>
      <c r="V109" s="54">
        <f t="shared" si="61"/>
        <v>3</v>
      </c>
      <c r="W109" s="54">
        <f t="shared" si="61"/>
        <v>47</v>
      </c>
      <c r="X109" s="54">
        <f t="shared" si="61"/>
        <v>0</v>
      </c>
      <c r="Y109" s="54">
        <f t="shared" si="61"/>
        <v>47</v>
      </c>
      <c r="Z109" s="55">
        <f t="shared" si="61"/>
        <v>94.01715999999999</v>
      </c>
      <c r="AA109" s="53">
        <f t="shared" si="47"/>
        <v>17</v>
      </c>
      <c r="AB109" s="52" t="str">
        <f t="shared" si="44"/>
        <v>Panic-A-Track</v>
      </c>
      <c r="AC109" s="13"/>
    </row>
    <row r="110" spans="1:29" ht="12.75">
      <c r="A110" s="53">
        <f t="shared" si="42"/>
      </c>
      <c r="B110" s="52">
        <f aca="true" t="shared" si="62" ref="B110:Z110">IF($AD79&gt;0,INDEX(B$62:B$86,$AD79),"")</f>
      </c>
      <c r="C110" s="52">
        <f t="shared" si="62"/>
      </c>
      <c r="D110" s="54">
        <f t="shared" si="62"/>
      </c>
      <c r="E110" s="54">
        <f t="shared" si="62"/>
      </c>
      <c r="F110" s="54">
        <f t="shared" si="62"/>
      </c>
      <c r="G110" s="54">
        <f t="shared" si="62"/>
      </c>
      <c r="H110" s="54">
        <f t="shared" si="62"/>
      </c>
      <c r="I110" s="54">
        <f t="shared" si="62"/>
      </c>
      <c r="J110" s="54">
        <f t="shared" si="62"/>
      </c>
      <c r="K110" s="54">
        <f t="shared" si="62"/>
      </c>
      <c r="L110" s="54">
        <f t="shared" si="62"/>
      </c>
      <c r="M110" s="54">
        <f t="shared" si="62"/>
      </c>
      <c r="N110" s="54">
        <f t="shared" si="62"/>
      </c>
      <c r="O110" s="54">
        <f t="shared" si="62"/>
      </c>
      <c r="P110" s="54">
        <f t="shared" si="62"/>
      </c>
      <c r="Q110" s="54">
        <f t="shared" si="62"/>
      </c>
      <c r="R110" s="54">
        <f t="shared" si="62"/>
      </c>
      <c r="S110" s="54">
        <f t="shared" si="62"/>
      </c>
      <c r="T110" s="54">
        <f t="shared" si="62"/>
      </c>
      <c r="U110" s="54">
        <f t="shared" si="62"/>
      </c>
      <c r="V110" s="54">
        <f t="shared" si="62"/>
      </c>
      <c r="W110" s="54">
        <f t="shared" si="62"/>
      </c>
      <c r="X110" s="54">
        <f t="shared" si="62"/>
      </c>
      <c r="Y110" s="54">
        <f t="shared" si="62"/>
      </c>
      <c r="Z110" s="55">
        <f t="shared" si="62"/>
      </c>
      <c r="AA110" s="53">
        <f t="shared" si="47"/>
      </c>
      <c r="AB110" s="52">
        <f t="shared" si="44"/>
      </c>
      <c r="AC110" s="13"/>
    </row>
    <row r="111" spans="1:29" ht="12.75">
      <c r="A111" s="53">
        <f t="shared" si="42"/>
      </c>
      <c r="B111" s="52">
        <f aca="true" t="shared" si="63" ref="B111:Z111">IF($AD80&gt;0,INDEX(B$62:B$86,$AD80),"")</f>
      </c>
      <c r="C111" s="52">
        <f t="shared" si="63"/>
      </c>
      <c r="D111" s="54">
        <f t="shared" si="63"/>
      </c>
      <c r="E111" s="54">
        <f t="shared" si="63"/>
      </c>
      <c r="F111" s="54">
        <f t="shared" si="63"/>
      </c>
      <c r="G111" s="54">
        <f t="shared" si="63"/>
      </c>
      <c r="H111" s="54">
        <f t="shared" si="63"/>
      </c>
      <c r="I111" s="54">
        <f t="shared" si="63"/>
      </c>
      <c r="J111" s="54">
        <f t="shared" si="63"/>
      </c>
      <c r="K111" s="54">
        <f t="shared" si="63"/>
      </c>
      <c r="L111" s="54">
        <f t="shared" si="63"/>
      </c>
      <c r="M111" s="54">
        <f t="shared" si="63"/>
      </c>
      <c r="N111" s="54">
        <f t="shared" si="63"/>
      </c>
      <c r="O111" s="54">
        <f t="shared" si="63"/>
      </c>
      <c r="P111" s="54">
        <f t="shared" si="63"/>
      </c>
      <c r="Q111" s="54">
        <f t="shared" si="63"/>
      </c>
      <c r="R111" s="54">
        <f t="shared" si="63"/>
      </c>
      <c r="S111" s="54">
        <f t="shared" si="63"/>
      </c>
      <c r="T111" s="54">
        <f t="shared" si="63"/>
      </c>
      <c r="U111" s="54">
        <f t="shared" si="63"/>
      </c>
      <c r="V111" s="54">
        <f t="shared" si="63"/>
      </c>
      <c r="W111" s="54">
        <f t="shared" si="63"/>
      </c>
      <c r="X111" s="54">
        <f t="shared" si="63"/>
      </c>
      <c r="Y111" s="54">
        <f t="shared" si="63"/>
      </c>
      <c r="Z111" s="55">
        <f t="shared" si="63"/>
      </c>
      <c r="AA111" s="53">
        <f t="shared" si="47"/>
      </c>
      <c r="AB111" s="52">
        <f t="shared" si="44"/>
      </c>
      <c r="AC111" s="13"/>
    </row>
    <row r="112" spans="1:29" ht="12.75">
      <c r="A112" s="53">
        <f t="shared" si="42"/>
      </c>
      <c r="B112" s="52">
        <f aca="true" t="shared" si="64" ref="B112:Z112">IF($AD81&gt;0,INDEX(B$62:B$86,$AD81),"")</f>
      </c>
      <c r="C112" s="52">
        <f t="shared" si="64"/>
      </c>
      <c r="D112" s="54">
        <f t="shared" si="64"/>
      </c>
      <c r="E112" s="54">
        <f t="shared" si="64"/>
      </c>
      <c r="F112" s="54">
        <f t="shared" si="64"/>
      </c>
      <c r="G112" s="54">
        <f t="shared" si="64"/>
      </c>
      <c r="H112" s="54">
        <f t="shared" si="64"/>
      </c>
      <c r="I112" s="54">
        <f t="shared" si="64"/>
      </c>
      <c r="J112" s="54">
        <f t="shared" si="64"/>
      </c>
      <c r="K112" s="54">
        <f t="shared" si="64"/>
      </c>
      <c r="L112" s="54">
        <f t="shared" si="64"/>
      </c>
      <c r="M112" s="54">
        <f t="shared" si="64"/>
      </c>
      <c r="N112" s="54">
        <f t="shared" si="64"/>
      </c>
      <c r="O112" s="54">
        <f t="shared" si="64"/>
      </c>
      <c r="P112" s="54">
        <f t="shared" si="64"/>
      </c>
      <c r="Q112" s="54">
        <f t="shared" si="64"/>
      </c>
      <c r="R112" s="54">
        <f t="shared" si="64"/>
      </c>
      <c r="S112" s="54">
        <f t="shared" si="64"/>
      </c>
      <c r="T112" s="54">
        <f t="shared" si="64"/>
      </c>
      <c r="U112" s="54">
        <f t="shared" si="64"/>
      </c>
      <c r="V112" s="54">
        <f t="shared" si="64"/>
      </c>
      <c r="W112" s="54">
        <f t="shared" si="64"/>
      </c>
      <c r="X112" s="54">
        <f t="shared" si="64"/>
      </c>
      <c r="Y112" s="54">
        <f t="shared" si="64"/>
      </c>
      <c r="Z112" s="55">
        <f t="shared" si="64"/>
      </c>
      <c r="AA112" s="53">
        <f t="shared" si="47"/>
      </c>
      <c r="AB112" s="52">
        <f t="shared" si="44"/>
      </c>
      <c r="AC112" s="13"/>
    </row>
    <row r="113" spans="1:29" ht="12.75">
      <c r="A113" s="53">
        <f t="shared" si="42"/>
      </c>
      <c r="B113" s="52">
        <f aca="true" t="shared" si="65" ref="B113:Z113">IF($AD82&gt;0,INDEX(B$62:B$86,$AD82),"")</f>
      </c>
      <c r="C113" s="52">
        <f t="shared" si="65"/>
      </c>
      <c r="D113" s="54">
        <f t="shared" si="65"/>
      </c>
      <c r="E113" s="54">
        <f t="shared" si="65"/>
      </c>
      <c r="F113" s="54">
        <f t="shared" si="65"/>
      </c>
      <c r="G113" s="54">
        <f t="shared" si="65"/>
      </c>
      <c r="H113" s="54">
        <f t="shared" si="65"/>
      </c>
      <c r="I113" s="54">
        <f t="shared" si="65"/>
      </c>
      <c r="J113" s="54">
        <f t="shared" si="65"/>
      </c>
      <c r="K113" s="54">
        <f t="shared" si="65"/>
      </c>
      <c r="L113" s="54">
        <f t="shared" si="65"/>
      </c>
      <c r="M113" s="54">
        <f t="shared" si="65"/>
      </c>
      <c r="N113" s="54">
        <f t="shared" si="65"/>
      </c>
      <c r="O113" s="54">
        <f t="shared" si="65"/>
      </c>
      <c r="P113" s="54">
        <f t="shared" si="65"/>
      </c>
      <c r="Q113" s="54">
        <f t="shared" si="65"/>
      </c>
      <c r="R113" s="54">
        <f t="shared" si="65"/>
      </c>
      <c r="S113" s="54">
        <f t="shared" si="65"/>
      </c>
      <c r="T113" s="54">
        <f t="shared" si="65"/>
      </c>
      <c r="U113" s="54">
        <f t="shared" si="65"/>
      </c>
      <c r="V113" s="54">
        <f t="shared" si="65"/>
      </c>
      <c r="W113" s="54">
        <f t="shared" si="65"/>
      </c>
      <c r="X113" s="54">
        <f t="shared" si="65"/>
      </c>
      <c r="Y113" s="54">
        <f t="shared" si="65"/>
      </c>
      <c r="Z113" s="55">
        <f t="shared" si="65"/>
      </c>
      <c r="AA113" s="53">
        <f t="shared" si="47"/>
      </c>
      <c r="AB113" s="52">
        <f t="shared" si="44"/>
      </c>
      <c r="AC113" s="13"/>
    </row>
    <row r="114" spans="1:29" ht="12.75">
      <c r="A114" s="53">
        <f t="shared" si="42"/>
      </c>
      <c r="B114" s="52">
        <f aca="true" t="shared" si="66" ref="B114:Z114">IF($AD83&gt;0,INDEX(B$62:B$86,$AD83),"")</f>
      </c>
      <c r="C114" s="52">
        <f t="shared" si="66"/>
      </c>
      <c r="D114" s="54">
        <f t="shared" si="66"/>
      </c>
      <c r="E114" s="54">
        <f t="shared" si="66"/>
      </c>
      <c r="F114" s="54">
        <f t="shared" si="66"/>
      </c>
      <c r="G114" s="54">
        <f t="shared" si="66"/>
      </c>
      <c r="H114" s="54">
        <f t="shared" si="66"/>
      </c>
      <c r="I114" s="54">
        <f t="shared" si="66"/>
      </c>
      <c r="J114" s="54">
        <f t="shared" si="66"/>
      </c>
      <c r="K114" s="54">
        <f t="shared" si="66"/>
      </c>
      <c r="L114" s="54">
        <f t="shared" si="66"/>
      </c>
      <c r="M114" s="54">
        <f t="shared" si="66"/>
      </c>
      <c r="N114" s="54">
        <f t="shared" si="66"/>
      </c>
      <c r="O114" s="54">
        <f t="shared" si="66"/>
      </c>
      <c r="P114" s="54">
        <f t="shared" si="66"/>
      </c>
      <c r="Q114" s="54">
        <f t="shared" si="66"/>
      </c>
      <c r="R114" s="54">
        <f t="shared" si="66"/>
      </c>
      <c r="S114" s="54">
        <f t="shared" si="66"/>
      </c>
      <c r="T114" s="54">
        <f t="shared" si="66"/>
      </c>
      <c r="U114" s="54">
        <f t="shared" si="66"/>
      </c>
      <c r="V114" s="54">
        <f t="shared" si="66"/>
      </c>
      <c r="W114" s="54">
        <f t="shared" si="66"/>
      </c>
      <c r="X114" s="54">
        <f t="shared" si="66"/>
      </c>
      <c r="Y114" s="54">
        <f t="shared" si="66"/>
      </c>
      <c r="Z114" s="55">
        <f t="shared" si="66"/>
      </c>
      <c r="AA114" s="53">
        <f t="shared" si="47"/>
      </c>
      <c r="AB114" s="52">
        <f t="shared" si="44"/>
      </c>
      <c r="AC114" s="13"/>
    </row>
    <row r="115" spans="1:29" ht="12.75">
      <c r="A115" s="53">
        <f t="shared" si="42"/>
      </c>
      <c r="B115" s="52">
        <f aca="true" t="shared" si="67" ref="B115:Z115">IF($AD84&gt;0,INDEX(B$62:B$86,$AD84),"")</f>
      </c>
      <c r="C115" s="52">
        <f t="shared" si="67"/>
      </c>
      <c r="D115" s="54">
        <f t="shared" si="67"/>
      </c>
      <c r="E115" s="54">
        <f t="shared" si="67"/>
      </c>
      <c r="F115" s="54">
        <f t="shared" si="67"/>
      </c>
      <c r="G115" s="54">
        <f t="shared" si="67"/>
      </c>
      <c r="H115" s="54">
        <f t="shared" si="67"/>
      </c>
      <c r="I115" s="54">
        <f t="shared" si="67"/>
      </c>
      <c r="J115" s="54">
        <f t="shared" si="67"/>
      </c>
      <c r="K115" s="54">
        <f t="shared" si="67"/>
      </c>
      <c r="L115" s="54">
        <f t="shared" si="67"/>
      </c>
      <c r="M115" s="54">
        <f t="shared" si="67"/>
      </c>
      <c r="N115" s="54">
        <f t="shared" si="67"/>
      </c>
      <c r="O115" s="54">
        <f t="shared" si="67"/>
      </c>
      <c r="P115" s="54">
        <f t="shared" si="67"/>
      </c>
      <c r="Q115" s="54">
        <f t="shared" si="67"/>
      </c>
      <c r="R115" s="54">
        <f t="shared" si="67"/>
      </c>
      <c r="S115" s="54">
        <f t="shared" si="67"/>
      </c>
      <c r="T115" s="54">
        <f t="shared" si="67"/>
      </c>
      <c r="U115" s="54">
        <f t="shared" si="67"/>
      </c>
      <c r="V115" s="54">
        <f t="shared" si="67"/>
      </c>
      <c r="W115" s="54">
        <f t="shared" si="67"/>
      </c>
      <c r="X115" s="54">
        <f t="shared" si="67"/>
      </c>
      <c r="Y115" s="54">
        <f t="shared" si="67"/>
      </c>
      <c r="Z115" s="55">
        <f t="shared" si="67"/>
      </c>
      <c r="AA115" s="53">
        <f t="shared" si="47"/>
      </c>
      <c r="AB115" s="52">
        <f t="shared" si="44"/>
      </c>
      <c r="AC115" s="13"/>
    </row>
    <row r="116" spans="1:29" ht="12.75">
      <c r="A116" s="53">
        <f t="shared" si="42"/>
      </c>
      <c r="B116" s="52">
        <f aca="true" t="shared" si="68" ref="B116:Z116">IF($AD85&gt;0,INDEX(B$62:B$86,$AD85),"")</f>
      </c>
      <c r="C116" s="52">
        <f t="shared" si="68"/>
      </c>
      <c r="D116" s="54">
        <f t="shared" si="68"/>
      </c>
      <c r="E116" s="54">
        <f t="shared" si="68"/>
      </c>
      <c r="F116" s="54">
        <f t="shared" si="68"/>
      </c>
      <c r="G116" s="54">
        <f t="shared" si="68"/>
      </c>
      <c r="H116" s="54">
        <f t="shared" si="68"/>
      </c>
      <c r="I116" s="54">
        <f t="shared" si="68"/>
      </c>
      <c r="J116" s="54">
        <f t="shared" si="68"/>
      </c>
      <c r="K116" s="54">
        <f t="shared" si="68"/>
      </c>
      <c r="L116" s="54">
        <f t="shared" si="68"/>
      </c>
      <c r="M116" s="54">
        <f t="shared" si="68"/>
      </c>
      <c r="N116" s="54">
        <f t="shared" si="68"/>
      </c>
      <c r="O116" s="54">
        <f t="shared" si="68"/>
      </c>
      <c r="P116" s="54">
        <f t="shared" si="68"/>
      </c>
      <c r="Q116" s="54">
        <f t="shared" si="68"/>
      </c>
      <c r="R116" s="54">
        <f t="shared" si="68"/>
      </c>
      <c r="S116" s="54">
        <f t="shared" si="68"/>
      </c>
      <c r="T116" s="54">
        <f t="shared" si="68"/>
      </c>
      <c r="U116" s="54">
        <f t="shared" si="68"/>
      </c>
      <c r="V116" s="54">
        <f t="shared" si="68"/>
      </c>
      <c r="W116" s="54">
        <f t="shared" si="68"/>
      </c>
      <c r="X116" s="54">
        <f t="shared" si="68"/>
      </c>
      <c r="Y116" s="54">
        <f t="shared" si="68"/>
      </c>
      <c r="Z116" s="55">
        <f t="shared" si="68"/>
      </c>
      <c r="AA116" s="53">
        <f t="shared" si="47"/>
      </c>
      <c r="AB116" s="52">
        <f t="shared" si="44"/>
      </c>
      <c r="AC116" s="13"/>
    </row>
    <row r="117" spans="1:29" ht="12.75">
      <c r="A117" s="53">
        <f t="shared" si="42"/>
      </c>
      <c r="B117" s="52">
        <f aca="true" t="shared" si="69" ref="B117:Z117">IF($AD86&gt;0,INDEX(B$62:B$86,$AD86),"")</f>
      </c>
      <c r="C117" s="52">
        <f t="shared" si="69"/>
      </c>
      <c r="D117" s="54">
        <f t="shared" si="69"/>
      </c>
      <c r="E117" s="54">
        <f t="shared" si="69"/>
      </c>
      <c r="F117" s="54">
        <f t="shared" si="69"/>
      </c>
      <c r="G117" s="54">
        <f t="shared" si="69"/>
      </c>
      <c r="H117" s="54">
        <f t="shared" si="69"/>
      </c>
      <c r="I117" s="54">
        <f t="shared" si="69"/>
      </c>
      <c r="J117" s="54">
        <f t="shared" si="69"/>
      </c>
      <c r="K117" s="54">
        <f t="shared" si="69"/>
      </c>
      <c r="L117" s="54">
        <f t="shared" si="69"/>
      </c>
      <c r="M117" s="54">
        <f t="shared" si="69"/>
      </c>
      <c r="N117" s="54">
        <f t="shared" si="69"/>
      </c>
      <c r="O117" s="54">
        <f t="shared" si="69"/>
      </c>
      <c r="P117" s="54">
        <f t="shared" si="69"/>
      </c>
      <c r="Q117" s="54">
        <f t="shared" si="69"/>
      </c>
      <c r="R117" s="54">
        <f t="shared" si="69"/>
      </c>
      <c r="S117" s="54">
        <f t="shared" si="69"/>
      </c>
      <c r="T117" s="54">
        <f t="shared" si="69"/>
      </c>
      <c r="U117" s="54">
        <f t="shared" si="69"/>
      </c>
      <c r="V117" s="54">
        <f t="shared" si="69"/>
      </c>
      <c r="W117" s="54">
        <f t="shared" si="69"/>
      </c>
      <c r="X117" s="54">
        <f t="shared" si="69"/>
      </c>
      <c r="Y117" s="54">
        <f t="shared" si="69"/>
      </c>
      <c r="Z117" s="55">
        <f t="shared" si="69"/>
      </c>
      <c r="AA117" s="53">
        <f t="shared" si="47"/>
      </c>
      <c r="AB117" s="52">
        <f t="shared" si="44"/>
      </c>
      <c r="AC117" s="13"/>
    </row>
    <row r="118" ht="12.75">
      <c r="B118" s="8" t="s">
        <v>29</v>
      </c>
    </row>
  </sheetData>
  <mergeCells count="2">
    <mergeCell ref="B1:W2"/>
    <mergeCell ref="B3:W13"/>
  </mergeCells>
  <printOptions/>
  <pageMargins left="0.75" right="0.75" top="1" bottom="1" header="0.5" footer="0.5"/>
  <pageSetup horizontalDpi="300" verticalDpi="300" orientation="landscape" r:id="rId4"/>
  <drawing r:id="rId3"/>
  <legacyDrawing r:id="rId2"/>
</worksheet>
</file>

<file path=xl/worksheets/sheet8.xml><?xml version="1.0" encoding="utf-8"?>
<worksheet xmlns="http://schemas.openxmlformats.org/spreadsheetml/2006/main" xmlns:r="http://schemas.openxmlformats.org/officeDocument/2006/relationships">
  <sheetPr codeName="Sheet4"/>
  <dimension ref="A1:S27"/>
  <sheetViews>
    <sheetView workbookViewId="0" topLeftCell="A1">
      <selection activeCell="A1" sqref="A1"/>
      <selection activeCell="A1" sqref="A1"/>
    </sheetView>
  </sheetViews>
  <sheetFormatPr defaultColWidth="9.140625" defaultRowHeight="12.75"/>
  <sheetData>
    <row r="1" ht="12.75">
      <c r="A1" t="s">
        <v>34</v>
      </c>
    </row>
    <row r="2" ht="12.75">
      <c r="A2" t="s">
        <v>35</v>
      </c>
    </row>
    <row r="3" ht="12.75">
      <c r="B3" t="s">
        <v>131</v>
      </c>
    </row>
    <row r="4" spans="2:19" ht="12.75">
      <c r="B4" s="9" t="s">
        <v>89</v>
      </c>
      <c r="C4" s="9" t="s">
        <v>89</v>
      </c>
      <c r="D4" s="9" t="s">
        <v>90</v>
      </c>
      <c r="E4" s="9" t="s">
        <v>91</v>
      </c>
      <c r="F4" s="9" t="s">
        <v>89</v>
      </c>
      <c r="G4" s="9" t="s">
        <v>90</v>
      </c>
      <c r="H4" s="9" t="s">
        <v>91</v>
      </c>
      <c r="I4" s="9" t="s">
        <v>89</v>
      </c>
      <c r="J4" s="9" t="s">
        <v>90</v>
      </c>
      <c r="K4" s="9" t="s">
        <v>89</v>
      </c>
      <c r="L4" s="9" t="s">
        <v>90</v>
      </c>
      <c r="M4" s="9" t="s">
        <v>89</v>
      </c>
      <c r="N4" s="9" t="s">
        <v>90</v>
      </c>
      <c r="O4" s="9"/>
      <c r="P4" s="9"/>
      <c r="Q4" s="9"/>
      <c r="R4" s="9"/>
      <c r="S4" s="9"/>
    </row>
    <row r="5" spans="2:14" ht="12.75">
      <c r="B5" s="9">
        <v>38911</v>
      </c>
      <c r="C5" s="9">
        <v>38918</v>
      </c>
      <c r="D5" s="9">
        <v>38918</v>
      </c>
      <c r="E5" s="9">
        <v>38918</v>
      </c>
      <c r="F5" s="9">
        <v>38925</v>
      </c>
      <c r="G5" s="9">
        <v>38925</v>
      </c>
      <c r="H5" s="9">
        <v>38925</v>
      </c>
      <c r="I5" s="9">
        <v>38932</v>
      </c>
      <c r="J5" s="9">
        <v>38932</v>
      </c>
      <c r="K5" s="9">
        <v>38939</v>
      </c>
      <c r="L5" s="9">
        <v>38939</v>
      </c>
      <c r="M5" s="9">
        <v>38946</v>
      </c>
      <c r="N5" s="9">
        <v>38946</v>
      </c>
    </row>
    <row r="6" spans="1:14" s="11" customFormat="1" ht="12.75">
      <c r="A6" s="11">
        <v>1</v>
      </c>
      <c r="B6" s="11">
        <v>265</v>
      </c>
      <c r="C6" s="11">
        <v>485</v>
      </c>
      <c r="D6" s="11">
        <v>82</v>
      </c>
      <c r="E6" s="11">
        <v>52</v>
      </c>
      <c r="F6" s="11">
        <v>220</v>
      </c>
      <c r="G6" s="11">
        <v>158</v>
      </c>
      <c r="H6" s="11">
        <v>52</v>
      </c>
      <c r="I6" s="11">
        <v>265</v>
      </c>
      <c r="J6" s="11">
        <v>485</v>
      </c>
      <c r="K6" s="11">
        <v>52</v>
      </c>
      <c r="L6" s="11">
        <v>265</v>
      </c>
      <c r="M6" s="11">
        <v>485</v>
      </c>
      <c r="N6" s="11">
        <v>155</v>
      </c>
    </row>
    <row r="7" spans="1:14" s="8" customFormat="1" ht="12.75">
      <c r="A7" s="8">
        <f aca="true" t="shared" si="0" ref="A7:A23">A6+1</f>
        <v>2</v>
      </c>
      <c r="B7" s="8">
        <v>158</v>
      </c>
      <c r="C7" s="8">
        <v>588</v>
      </c>
      <c r="D7" s="8">
        <v>588</v>
      </c>
      <c r="E7" s="8">
        <v>158</v>
      </c>
      <c r="F7" s="8">
        <v>281</v>
      </c>
      <c r="G7" s="8">
        <v>220</v>
      </c>
      <c r="H7" s="8">
        <v>155</v>
      </c>
      <c r="I7" s="8">
        <v>155</v>
      </c>
      <c r="J7" s="8">
        <v>265</v>
      </c>
      <c r="K7" s="8">
        <v>220</v>
      </c>
      <c r="L7" s="8">
        <v>220</v>
      </c>
      <c r="M7" s="8">
        <v>265</v>
      </c>
      <c r="N7" s="8">
        <v>220</v>
      </c>
    </row>
    <row r="8" spans="1:14" s="11" customFormat="1" ht="12.75">
      <c r="A8" s="11">
        <f t="shared" si="0"/>
        <v>3</v>
      </c>
      <c r="B8" s="11">
        <v>485</v>
      </c>
      <c r="C8" s="11">
        <v>220</v>
      </c>
      <c r="D8" s="11">
        <v>249</v>
      </c>
      <c r="E8" s="11">
        <v>155</v>
      </c>
      <c r="F8" s="11">
        <v>52</v>
      </c>
      <c r="G8" s="11">
        <v>82</v>
      </c>
      <c r="H8" s="11">
        <v>265</v>
      </c>
      <c r="I8" s="11">
        <v>52</v>
      </c>
      <c r="J8" s="11">
        <v>52</v>
      </c>
      <c r="K8" s="11">
        <v>155</v>
      </c>
      <c r="L8" s="11">
        <v>679</v>
      </c>
      <c r="M8" s="11">
        <v>155</v>
      </c>
      <c r="N8" s="11">
        <v>265</v>
      </c>
    </row>
    <row r="9" spans="1:14" s="8" customFormat="1" ht="12.75">
      <c r="A9" s="8">
        <f t="shared" si="0"/>
        <v>4</v>
      </c>
      <c r="B9" s="8">
        <v>484</v>
      </c>
      <c r="C9" s="8">
        <v>158</v>
      </c>
      <c r="D9" s="8">
        <v>158</v>
      </c>
      <c r="E9" s="8">
        <v>16</v>
      </c>
      <c r="F9" s="8">
        <v>265</v>
      </c>
      <c r="G9" s="8">
        <v>281</v>
      </c>
      <c r="H9" s="8">
        <v>16</v>
      </c>
      <c r="I9" s="8">
        <v>16</v>
      </c>
      <c r="J9" s="8">
        <v>155</v>
      </c>
      <c r="K9" s="8">
        <v>82</v>
      </c>
      <c r="L9" s="8">
        <v>52</v>
      </c>
      <c r="M9" s="8">
        <v>158</v>
      </c>
      <c r="N9" s="8">
        <v>484</v>
      </c>
    </row>
    <row r="10" spans="1:14" s="11" customFormat="1" ht="12.75">
      <c r="A10" s="11">
        <f t="shared" si="0"/>
        <v>5</v>
      </c>
      <c r="B10" s="11">
        <v>220</v>
      </c>
      <c r="C10" s="11">
        <v>82</v>
      </c>
      <c r="D10" s="11">
        <v>281</v>
      </c>
      <c r="E10" s="11">
        <v>220</v>
      </c>
      <c r="F10" s="11">
        <v>485</v>
      </c>
      <c r="G10" s="11">
        <v>485</v>
      </c>
      <c r="H10" s="11">
        <v>281</v>
      </c>
      <c r="I10" s="11">
        <v>82</v>
      </c>
      <c r="J10" s="11">
        <v>676</v>
      </c>
      <c r="K10" s="11">
        <v>16</v>
      </c>
      <c r="L10" s="11">
        <v>155</v>
      </c>
      <c r="M10" s="11">
        <v>82</v>
      </c>
      <c r="N10" s="11">
        <v>485</v>
      </c>
    </row>
    <row r="11" spans="1:14" s="8" customFormat="1" ht="12.75">
      <c r="A11" s="8">
        <f t="shared" si="0"/>
        <v>6</v>
      </c>
      <c r="B11" s="8">
        <v>155</v>
      </c>
      <c r="C11" s="8">
        <v>155</v>
      </c>
      <c r="D11" s="8">
        <v>485</v>
      </c>
      <c r="E11" s="8">
        <v>82</v>
      </c>
      <c r="F11" s="8">
        <v>16</v>
      </c>
      <c r="G11" s="8">
        <v>484</v>
      </c>
      <c r="H11" s="8">
        <v>82</v>
      </c>
      <c r="I11" s="8">
        <v>220</v>
      </c>
      <c r="J11" s="8">
        <v>16</v>
      </c>
      <c r="K11" s="8">
        <v>485</v>
      </c>
      <c r="L11" s="8">
        <v>281</v>
      </c>
      <c r="M11" s="8">
        <v>220</v>
      </c>
      <c r="N11" s="8">
        <v>249</v>
      </c>
    </row>
    <row r="12" spans="1:14" s="11" customFormat="1" ht="12.75">
      <c r="A12" s="11">
        <f t="shared" si="0"/>
        <v>7</v>
      </c>
      <c r="B12" s="11">
        <v>175</v>
      </c>
      <c r="C12" s="11">
        <v>16</v>
      </c>
      <c r="D12" s="11">
        <v>220</v>
      </c>
      <c r="E12" s="11">
        <v>249</v>
      </c>
      <c r="F12" s="11">
        <v>82</v>
      </c>
      <c r="G12" s="11">
        <v>588</v>
      </c>
      <c r="H12" s="11">
        <v>484</v>
      </c>
      <c r="I12" s="11">
        <v>158</v>
      </c>
      <c r="J12" s="11">
        <v>588</v>
      </c>
      <c r="K12" s="11">
        <v>679</v>
      </c>
      <c r="L12" s="11">
        <v>249</v>
      </c>
      <c r="M12" s="11">
        <v>588</v>
      </c>
      <c r="N12" s="11">
        <v>82</v>
      </c>
    </row>
    <row r="13" spans="1:14" s="8" customFormat="1" ht="12.75">
      <c r="A13" s="8">
        <f t="shared" si="0"/>
        <v>8</v>
      </c>
      <c r="B13" s="8">
        <v>281</v>
      </c>
      <c r="C13" s="8">
        <v>265</v>
      </c>
      <c r="D13" s="8">
        <v>16</v>
      </c>
      <c r="E13" s="8">
        <v>485</v>
      </c>
      <c r="F13" s="8">
        <v>588</v>
      </c>
      <c r="G13" s="8">
        <v>249</v>
      </c>
      <c r="H13" s="8">
        <v>588</v>
      </c>
      <c r="I13" s="8">
        <v>679</v>
      </c>
      <c r="J13" s="8">
        <v>158</v>
      </c>
      <c r="K13" s="8">
        <v>97</v>
      </c>
      <c r="L13" s="8">
        <v>82</v>
      </c>
      <c r="M13" s="8">
        <v>249</v>
      </c>
      <c r="N13" s="8">
        <v>154</v>
      </c>
    </row>
    <row r="14" spans="1:14" s="11" customFormat="1" ht="12.75">
      <c r="A14" s="11">
        <f t="shared" si="0"/>
        <v>9</v>
      </c>
      <c r="B14" s="11">
        <v>16</v>
      </c>
      <c r="C14" s="11">
        <v>281</v>
      </c>
      <c r="D14" s="11">
        <v>679</v>
      </c>
      <c r="E14" s="11">
        <v>588</v>
      </c>
      <c r="F14" s="11">
        <v>158</v>
      </c>
      <c r="G14" s="11">
        <v>52</v>
      </c>
      <c r="H14" s="11">
        <v>485</v>
      </c>
      <c r="I14" s="11">
        <v>485</v>
      </c>
      <c r="J14" s="11">
        <v>249</v>
      </c>
      <c r="K14" s="11">
        <v>249</v>
      </c>
      <c r="L14" s="11">
        <v>588</v>
      </c>
      <c r="M14" s="11">
        <v>676</v>
      </c>
      <c r="N14" s="11">
        <v>588</v>
      </c>
    </row>
    <row r="15" spans="1:14" s="8" customFormat="1" ht="12.75">
      <c r="A15" s="8">
        <f t="shared" si="0"/>
        <v>10</v>
      </c>
      <c r="B15" s="8">
        <v>97</v>
      </c>
      <c r="C15" s="8">
        <v>52</v>
      </c>
      <c r="D15" s="8">
        <v>265</v>
      </c>
      <c r="E15" s="8">
        <v>484</v>
      </c>
      <c r="F15" s="8">
        <v>679</v>
      </c>
      <c r="G15" s="8">
        <v>175</v>
      </c>
      <c r="H15" s="8">
        <v>158</v>
      </c>
      <c r="I15" s="8">
        <v>588</v>
      </c>
      <c r="J15" s="8">
        <v>82</v>
      </c>
      <c r="K15" s="8">
        <v>484</v>
      </c>
      <c r="L15" s="8">
        <v>97</v>
      </c>
      <c r="M15" s="8">
        <v>484</v>
      </c>
      <c r="N15" s="8">
        <v>281</v>
      </c>
    </row>
    <row r="16" spans="1:14" s="11" customFormat="1" ht="12.75">
      <c r="A16" s="11">
        <f t="shared" si="0"/>
        <v>11</v>
      </c>
      <c r="B16" s="11">
        <v>588</v>
      </c>
      <c r="C16" s="11">
        <v>679</v>
      </c>
      <c r="D16" s="11">
        <v>155</v>
      </c>
      <c r="E16" s="11">
        <v>97</v>
      </c>
      <c r="F16" s="11">
        <v>249</v>
      </c>
      <c r="G16" s="11">
        <v>155</v>
      </c>
      <c r="H16" s="11">
        <v>175</v>
      </c>
      <c r="I16" s="11">
        <v>97</v>
      </c>
      <c r="J16" s="11">
        <v>484</v>
      </c>
      <c r="K16" s="11">
        <v>154</v>
      </c>
      <c r="L16" s="11">
        <v>484</v>
      </c>
      <c r="M16" s="11">
        <v>52</v>
      </c>
      <c r="N16" s="11">
        <v>52</v>
      </c>
    </row>
    <row r="17" spans="1:14" s="8" customFormat="1" ht="12.75">
      <c r="A17" s="8">
        <f t="shared" si="0"/>
        <v>12</v>
      </c>
      <c r="B17" s="8">
        <v>52</v>
      </c>
      <c r="C17" s="8">
        <v>249</v>
      </c>
      <c r="D17" s="8">
        <v>52</v>
      </c>
      <c r="E17" s="8">
        <v>281</v>
      </c>
      <c r="F17" s="8">
        <v>676</v>
      </c>
      <c r="G17" s="8">
        <v>679</v>
      </c>
      <c r="H17" s="8">
        <v>249</v>
      </c>
      <c r="I17" s="8">
        <v>676</v>
      </c>
      <c r="J17" s="8">
        <v>97</v>
      </c>
      <c r="K17" s="8">
        <v>281</v>
      </c>
      <c r="L17" s="8">
        <v>154</v>
      </c>
      <c r="M17" s="8">
        <v>154</v>
      </c>
      <c r="N17" s="8">
        <v>175</v>
      </c>
    </row>
    <row r="18" spans="1:14" s="11" customFormat="1" ht="12.75">
      <c r="A18" s="11">
        <f t="shared" si="0"/>
        <v>13</v>
      </c>
      <c r="B18" s="11">
        <v>676</v>
      </c>
      <c r="C18" s="11">
        <v>484</v>
      </c>
      <c r="D18" s="11">
        <v>484</v>
      </c>
      <c r="E18" s="11">
        <v>265</v>
      </c>
      <c r="F18" s="11">
        <v>155</v>
      </c>
      <c r="G18" s="11">
        <v>265</v>
      </c>
      <c r="H18" s="11">
        <v>679</v>
      </c>
      <c r="I18" s="11">
        <v>281</v>
      </c>
      <c r="J18" s="11">
        <v>220</v>
      </c>
      <c r="K18" s="11">
        <v>175</v>
      </c>
      <c r="L18" s="11">
        <v>16</v>
      </c>
      <c r="M18" s="11">
        <v>175</v>
      </c>
      <c r="N18" s="11">
        <v>676</v>
      </c>
    </row>
    <row r="19" spans="1:14" s="8" customFormat="1" ht="12.75">
      <c r="A19" s="8">
        <f t="shared" si="0"/>
        <v>14</v>
      </c>
      <c r="B19" s="8">
        <v>249</v>
      </c>
      <c r="C19" s="8">
        <v>97</v>
      </c>
      <c r="D19" s="8">
        <v>175</v>
      </c>
      <c r="E19" s="8">
        <v>175</v>
      </c>
      <c r="F19" s="8">
        <v>484</v>
      </c>
      <c r="G19" s="8">
        <v>16</v>
      </c>
      <c r="H19" s="8">
        <v>220</v>
      </c>
      <c r="I19" s="8">
        <v>249</v>
      </c>
      <c r="J19" s="8">
        <v>281</v>
      </c>
      <c r="K19" s="8">
        <v>676</v>
      </c>
      <c r="L19" s="8">
        <v>676</v>
      </c>
      <c r="M19" s="8">
        <v>281</v>
      </c>
      <c r="N19" s="8">
        <v>16</v>
      </c>
    </row>
    <row r="20" spans="1:14" s="11" customFormat="1" ht="12.75">
      <c r="A20" s="11">
        <f t="shared" si="0"/>
        <v>15</v>
      </c>
      <c r="C20" s="11">
        <v>175</v>
      </c>
      <c r="D20" s="11">
        <v>97</v>
      </c>
      <c r="E20" s="11">
        <v>679</v>
      </c>
      <c r="F20" s="11">
        <v>175</v>
      </c>
      <c r="G20" s="11">
        <v>97</v>
      </c>
      <c r="H20" s="12">
        <v>676</v>
      </c>
      <c r="I20" s="11">
        <v>484</v>
      </c>
      <c r="J20" s="11">
        <v>679</v>
      </c>
      <c r="K20" s="11">
        <v>588</v>
      </c>
      <c r="L20" s="11">
        <v>485</v>
      </c>
      <c r="M20" s="11">
        <v>16</v>
      </c>
      <c r="N20" s="11">
        <v>97</v>
      </c>
    </row>
    <row r="21" spans="1:14" s="8" customFormat="1" ht="12.75">
      <c r="A21" s="8">
        <f t="shared" si="0"/>
        <v>16</v>
      </c>
      <c r="F21" s="8">
        <v>97</v>
      </c>
      <c r="H21" s="8">
        <v>97</v>
      </c>
      <c r="I21" s="8">
        <v>175</v>
      </c>
      <c r="J21" s="8" t="s">
        <v>132</v>
      </c>
      <c r="K21" s="8" t="s">
        <v>134</v>
      </c>
      <c r="M21" s="8">
        <v>679</v>
      </c>
      <c r="N21" s="8">
        <v>679</v>
      </c>
    </row>
    <row r="22" spans="1:14" ht="12.75">
      <c r="A22">
        <f t="shared" si="0"/>
        <v>17</v>
      </c>
      <c r="M22" s="11">
        <v>97</v>
      </c>
      <c r="N22" s="11">
        <v>158</v>
      </c>
    </row>
    <row r="23" s="8" customFormat="1" ht="12.75">
      <c r="A23" s="8">
        <f t="shared" si="0"/>
        <v>18</v>
      </c>
    </row>
    <row r="25" ht="12.75">
      <c r="B25" t="s">
        <v>112</v>
      </c>
    </row>
    <row r="26" ht="12.75">
      <c r="B26" t="s">
        <v>113</v>
      </c>
    </row>
    <row r="27" ht="12.75">
      <c r="B27" t="s">
        <v>117</v>
      </c>
    </row>
  </sheetData>
  <printOptions/>
  <pageMargins left="0.75" right="0.75" top="1" bottom="1" header="0.5"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2"/>
  <dimension ref="A1:S23"/>
  <sheetViews>
    <sheetView workbookViewId="0" topLeftCell="A1">
      <selection activeCell="A1" sqref="A1"/>
      <selection activeCell="A1" sqref="A1"/>
    </sheetView>
  </sheetViews>
  <sheetFormatPr defaultColWidth="9.140625" defaultRowHeight="12.75"/>
  <sheetData>
    <row r="1" ht="12.75">
      <c r="A1" t="s">
        <v>34</v>
      </c>
    </row>
    <row r="2" ht="12.75">
      <c r="A2" t="s">
        <v>35</v>
      </c>
    </row>
    <row r="4" spans="2:19" ht="12.75">
      <c r="B4" s="9">
        <v>38862</v>
      </c>
      <c r="C4" s="9">
        <v>38862</v>
      </c>
      <c r="D4" s="9">
        <v>38862</v>
      </c>
      <c r="E4" s="9">
        <v>38883</v>
      </c>
      <c r="F4" s="9">
        <v>38883</v>
      </c>
      <c r="G4" s="9">
        <v>38883</v>
      </c>
      <c r="H4" s="9"/>
      <c r="I4" s="9"/>
      <c r="J4" s="9"/>
      <c r="K4" s="9"/>
      <c r="L4" s="9"/>
      <c r="M4" s="9"/>
      <c r="N4" s="9"/>
      <c r="O4" s="9"/>
      <c r="P4" s="9"/>
      <c r="Q4" s="9"/>
      <c r="R4" s="9"/>
      <c r="S4" s="9"/>
    </row>
    <row r="5" spans="2:7" ht="12.75">
      <c r="B5" t="s">
        <v>89</v>
      </c>
      <c r="C5" t="s">
        <v>90</v>
      </c>
      <c r="D5" t="s">
        <v>91</v>
      </c>
      <c r="E5" t="s">
        <v>89</v>
      </c>
      <c r="F5" t="s">
        <v>90</v>
      </c>
      <c r="G5" t="s">
        <v>91</v>
      </c>
    </row>
    <row r="6" spans="1:7" s="11" customFormat="1" ht="12.75">
      <c r="A6" s="11">
        <v>1</v>
      </c>
      <c r="B6" s="11">
        <v>220</v>
      </c>
      <c r="C6" s="11">
        <v>265</v>
      </c>
      <c r="D6" s="11">
        <v>265</v>
      </c>
      <c r="E6" s="11">
        <v>265</v>
      </c>
      <c r="F6" s="11">
        <v>155</v>
      </c>
      <c r="G6" s="11">
        <v>52</v>
      </c>
    </row>
    <row r="7" spans="1:7" s="8" customFormat="1" ht="12.75">
      <c r="A7" s="8">
        <f>A6+1</f>
        <v>2</v>
      </c>
      <c r="B7" s="8">
        <v>485</v>
      </c>
      <c r="C7" s="8">
        <v>52</v>
      </c>
      <c r="D7" s="8">
        <v>485</v>
      </c>
      <c r="E7" s="8">
        <v>52</v>
      </c>
      <c r="F7" s="8">
        <v>16</v>
      </c>
      <c r="G7" s="8">
        <v>485</v>
      </c>
    </row>
    <row r="8" spans="1:7" s="11" customFormat="1" ht="12.75">
      <c r="A8" s="11">
        <f aca="true" t="shared" si="0" ref="A8:A23">A7+1</f>
        <v>3</v>
      </c>
      <c r="B8" s="11">
        <v>16</v>
      </c>
      <c r="C8" s="11">
        <v>220</v>
      </c>
      <c r="D8" s="11">
        <v>82</v>
      </c>
      <c r="E8" s="11">
        <v>679</v>
      </c>
      <c r="F8" s="11">
        <v>485</v>
      </c>
      <c r="G8" s="8">
        <v>82</v>
      </c>
    </row>
    <row r="9" spans="1:7" s="8" customFormat="1" ht="12.75">
      <c r="A9" s="8">
        <f t="shared" si="0"/>
        <v>4</v>
      </c>
      <c r="B9" s="8">
        <v>52</v>
      </c>
      <c r="C9" s="8">
        <v>16</v>
      </c>
      <c r="D9" s="8">
        <v>52</v>
      </c>
      <c r="E9" s="8">
        <v>82</v>
      </c>
      <c r="F9" s="8">
        <v>82</v>
      </c>
      <c r="G9" s="11">
        <v>265</v>
      </c>
    </row>
    <row r="10" spans="1:7" s="11" customFormat="1" ht="12.75">
      <c r="A10" s="11">
        <f t="shared" si="0"/>
        <v>5</v>
      </c>
      <c r="B10" s="11">
        <v>82</v>
      </c>
      <c r="C10" s="11">
        <v>485</v>
      </c>
      <c r="D10" s="11">
        <v>97</v>
      </c>
      <c r="E10" s="11">
        <v>155</v>
      </c>
      <c r="F10" s="11">
        <v>52</v>
      </c>
      <c r="G10" s="8">
        <v>16</v>
      </c>
    </row>
    <row r="11" spans="1:7" s="8" customFormat="1" ht="12.75">
      <c r="A11" s="8">
        <f t="shared" si="0"/>
        <v>6</v>
      </c>
      <c r="B11" s="8">
        <v>281</v>
      </c>
      <c r="C11" s="8">
        <v>588</v>
      </c>
      <c r="D11" s="8">
        <v>281</v>
      </c>
      <c r="E11" s="8">
        <v>158</v>
      </c>
      <c r="F11" s="8">
        <v>265</v>
      </c>
      <c r="G11" s="11">
        <v>281</v>
      </c>
    </row>
    <row r="12" spans="1:7" s="11" customFormat="1" ht="12.75">
      <c r="A12" s="11">
        <f t="shared" si="0"/>
        <v>7</v>
      </c>
      <c r="B12" s="11">
        <v>155</v>
      </c>
      <c r="C12" s="11">
        <v>82</v>
      </c>
      <c r="D12" s="11">
        <v>158</v>
      </c>
      <c r="E12" s="11">
        <v>485</v>
      </c>
      <c r="F12" s="11">
        <v>588</v>
      </c>
      <c r="G12" s="8">
        <v>679</v>
      </c>
    </row>
    <row r="13" spans="1:7" s="8" customFormat="1" ht="12.75">
      <c r="A13" s="8">
        <f t="shared" si="0"/>
        <v>8</v>
      </c>
      <c r="B13" s="8">
        <v>676</v>
      </c>
      <c r="C13" s="8">
        <v>155</v>
      </c>
      <c r="D13" s="8">
        <v>155</v>
      </c>
      <c r="E13" s="8">
        <v>281</v>
      </c>
      <c r="F13" s="8">
        <v>158</v>
      </c>
      <c r="G13" s="11">
        <v>676</v>
      </c>
    </row>
    <row r="14" spans="1:7" s="11" customFormat="1" ht="12.75">
      <c r="A14" s="11">
        <f t="shared" si="0"/>
        <v>9</v>
      </c>
      <c r="B14" s="11">
        <v>158</v>
      </c>
      <c r="C14" s="11">
        <v>281</v>
      </c>
      <c r="D14" s="11">
        <v>676</v>
      </c>
      <c r="E14" s="11">
        <v>16</v>
      </c>
      <c r="F14" s="11">
        <v>281</v>
      </c>
      <c r="G14" s="8">
        <v>175</v>
      </c>
    </row>
    <row r="15" spans="1:7" s="8" customFormat="1" ht="12.75">
      <c r="A15" s="8">
        <f t="shared" si="0"/>
        <v>10</v>
      </c>
      <c r="B15" s="8">
        <v>265</v>
      </c>
      <c r="C15" s="8">
        <v>158</v>
      </c>
      <c r="D15" s="8">
        <v>220</v>
      </c>
      <c r="E15" s="8">
        <v>220</v>
      </c>
      <c r="F15" s="8">
        <v>679</v>
      </c>
      <c r="G15" s="11">
        <v>588</v>
      </c>
    </row>
    <row r="16" spans="1:7" s="11" customFormat="1" ht="12.75">
      <c r="A16" s="11">
        <f t="shared" si="0"/>
        <v>11</v>
      </c>
      <c r="B16" s="11">
        <v>249</v>
      </c>
      <c r="C16" s="11">
        <v>676</v>
      </c>
      <c r="D16" s="11">
        <v>588</v>
      </c>
      <c r="E16" s="11">
        <v>175</v>
      </c>
      <c r="F16" s="11">
        <v>676</v>
      </c>
      <c r="G16" s="8">
        <v>249</v>
      </c>
    </row>
    <row r="17" spans="1:7" s="8" customFormat="1" ht="12.75">
      <c r="A17" s="8">
        <f t="shared" si="0"/>
        <v>12</v>
      </c>
      <c r="B17" s="8">
        <v>175</v>
      </c>
      <c r="C17" s="8">
        <v>484</v>
      </c>
      <c r="D17" s="8">
        <v>679</v>
      </c>
      <c r="E17" s="8">
        <v>249</v>
      </c>
      <c r="F17" s="8">
        <v>249</v>
      </c>
      <c r="G17" s="11">
        <v>158</v>
      </c>
    </row>
    <row r="18" spans="1:7" s="11" customFormat="1" ht="12.75">
      <c r="A18" s="11">
        <f t="shared" si="0"/>
        <v>13</v>
      </c>
      <c r="B18" s="11">
        <v>97</v>
      </c>
      <c r="C18" s="11">
        <v>679</v>
      </c>
      <c r="D18" s="11">
        <v>175</v>
      </c>
      <c r="E18" s="11">
        <v>97</v>
      </c>
      <c r="F18" s="11">
        <v>97</v>
      </c>
      <c r="G18" s="8">
        <v>97</v>
      </c>
    </row>
    <row r="19" spans="1:6" s="8" customFormat="1" ht="12.75">
      <c r="A19" s="8">
        <f t="shared" si="0"/>
        <v>14</v>
      </c>
      <c r="B19" s="8">
        <v>588</v>
      </c>
      <c r="C19" s="8">
        <v>249</v>
      </c>
      <c r="D19" s="8">
        <v>484</v>
      </c>
      <c r="E19" s="8">
        <v>588</v>
      </c>
      <c r="F19" s="8">
        <v>175</v>
      </c>
    </row>
    <row r="20" spans="1:8" s="11" customFormat="1" ht="12.75">
      <c r="A20" s="11">
        <f t="shared" si="0"/>
        <v>15</v>
      </c>
      <c r="B20" s="11">
        <v>484</v>
      </c>
      <c r="C20" s="11">
        <v>97</v>
      </c>
      <c r="D20" s="11">
        <v>249</v>
      </c>
      <c r="E20" s="11">
        <v>676</v>
      </c>
      <c r="H20" s="12"/>
    </row>
    <row r="21" spans="1:7" s="8" customFormat="1" ht="12.75">
      <c r="A21" s="8">
        <f t="shared" si="0"/>
        <v>16</v>
      </c>
      <c r="B21" s="8">
        <v>679</v>
      </c>
      <c r="C21" s="8">
        <v>175</v>
      </c>
      <c r="D21" s="8">
        <v>16</v>
      </c>
      <c r="E21" s="8" t="s">
        <v>102</v>
      </c>
      <c r="G21" s="8" t="s">
        <v>106</v>
      </c>
    </row>
    <row r="22" ht="12.75">
      <c r="A22">
        <f t="shared" si="0"/>
        <v>17</v>
      </c>
    </row>
    <row r="23" s="8" customFormat="1" ht="12.75">
      <c r="A23" s="8">
        <f t="shared" si="0"/>
        <v>18</v>
      </c>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Utility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dc:creator>
  <cp:keywords/>
  <dc:description/>
  <cp:lastModifiedBy>Jon Rochlis</cp:lastModifiedBy>
  <cp:lastPrinted>2006-06-16T17:14:42Z</cp:lastPrinted>
  <dcterms:created xsi:type="dcterms:W3CDTF">2000-06-01T19:34:05Z</dcterms:created>
  <dcterms:modified xsi:type="dcterms:W3CDTF">2006-09-30T16:37:36Z</dcterms:modified>
  <cp:category/>
  <cp:version/>
  <cp:contentType/>
  <cp:contentStatus/>
</cp:coreProperties>
</file>