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comments4.xml" ContentType="application/vnd.openxmlformats-officedocument.spreadsheetml.comments+xml"/>
  <Override PartName="/xl/drawings/drawing5.xml" ContentType="application/vnd.openxmlformats-officedocument.drawing+xml"/>
  <Override PartName="/xl/activeX/activeX5.xml" ContentType="application/vnd.ms-office.activeX+xml"/>
  <Override PartName="/xl/activeX/activeX5.bin" ContentType="application/vnd.ms-office.activeX"/>
  <Override PartName="/xl/comments5.xml" ContentType="application/vnd.openxmlformats-officedocument.spreadsheetml.comments+xml"/>
  <Override PartName="/xl/drawings/drawing6.xml" ContentType="application/vnd.openxmlformats-officedocument.drawing+xml"/>
  <Override PartName="/xl/activeX/activeX6.xml" ContentType="application/vnd.ms-office.activeX+xml"/>
  <Override PartName="/xl/activeX/activeX6.bin" ContentType="application/vnd.ms-office.activeX"/>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16845" yWindow="-15" windowWidth="16710" windowHeight="15585" firstSheet="1" activeTab="5"/>
    <workbookView xWindow="-15" yWindow="-15" windowWidth="16860" windowHeight="15585" firstSheet="1" activeTab="8"/>
  </bookViews>
  <sheets>
    <sheet name="boat list" sheetId="20" r:id="rId1"/>
    <sheet name="tuneup" sheetId="15" r:id="rId2"/>
    <sheet name="spring" sheetId="1" r:id="rId3"/>
    <sheet name="summer" sheetId="3" r:id="rId4"/>
    <sheet name="fall" sheetId="18" r:id="rId5"/>
    <sheet name="boty" sheetId="8" r:id="rId6"/>
    <sheet name="from RC spring" sheetId="2" r:id="rId7"/>
    <sheet name="from RC summer" sheetId="4" r:id="rId8"/>
    <sheet name="from RC fall" sheetId="17" r:id="rId9"/>
    <sheet name="jamboree" sheetId="10" r:id="rId10"/>
    <sheet name="from RC Jamboree" sheetId="11" r:id="rId11"/>
    <sheet name="jambow2hull" sheetId="19" r:id="rId12"/>
    <sheet name="from RC tuneup" sheetId="13" r:id="rId13"/>
    <sheet name="testing" sheetId="12" r:id="rId14"/>
  </sheets>
  <definedNames>
    <definedName name="Allow_Byes">jamboree!$C$31</definedName>
    <definedName name="LastRaceIndex" localSheetId="5">boty!$AE$47</definedName>
    <definedName name="LastRaceIndex" localSheetId="4">fall!$AD$55</definedName>
    <definedName name="LastRaceIndex" localSheetId="9">jamboree!$AC$58</definedName>
    <definedName name="LastRaceIndex" localSheetId="3">summer!$AD$55</definedName>
    <definedName name="LastRaceIndex" localSheetId="1">tuneup!$AC$49</definedName>
    <definedName name="LastRaceIndex">spring!$AD$55</definedName>
    <definedName name="NextLastIndex" localSheetId="5">boty!$AE$48</definedName>
    <definedName name="NextLastIndex" localSheetId="4">fall!$AD$56</definedName>
    <definedName name="NextLastIndex" localSheetId="9">jamboree!$AC$59</definedName>
    <definedName name="NextLastIndex" localSheetId="3">summer!$AD$56</definedName>
    <definedName name="NextLastIndex" localSheetId="1">tuneup!$AC$50</definedName>
    <definedName name="NextLastIndex">spring!$AD$56</definedName>
    <definedName name="_xlnm.Print_Area" localSheetId="6">'from RC spring'!$U$5:$W$21</definedName>
    <definedName name="Races_Sailed" localSheetId="5">boty!$C$23</definedName>
    <definedName name="Races_Sailed" localSheetId="4">fall!$C$28</definedName>
    <definedName name="Races_Sailed" localSheetId="9">jamboree!$C$29</definedName>
    <definedName name="Races_Sailed" localSheetId="3">summer!$C$28</definedName>
    <definedName name="Races_Sailed" localSheetId="1">tuneup!$C$22</definedName>
    <definedName name="Races_Sailed">spring!$C$28</definedName>
    <definedName name="Registered" localSheetId="5">boty!#REF!</definedName>
    <definedName name="Registered" localSheetId="4">fall!$C$21</definedName>
    <definedName name="Registered" localSheetId="9">jamboree!$C$25</definedName>
    <definedName name="Registered" localSheetId="3">summer!$C$20</definedName>
    <definedName name="Registered" localSheetId="1">tuneup!$C$19</definedName>
    <definedName name="Registered">spring!$C$19</definedName>
    <definedName name="ScoredBoats" localSheetId="5">boty!$AE$49</definedName>
    <definedName name="ScoredBoats" localSheetId="4">fall!$AD$57</definedName>
    <definedName name="ScoredBoats" localSheetId="9">jamboree!$AC$60</definedName>
    <definedName name="ScoredBoats" localSheetId="3">summer!$AD$57</definedName>
    <definedName name="ScoredBoats" localSheetId="1">tuneup!$AC$51</definedName>
    <definedName name="ScoredBoats">spring!$AD$57</definedName>
    <definedName name="Series_Scoring">jamboree!$C$32</definedName>
    <definedName name="Throwouts" localSheetId="5">boty!$C$24</definedName>
    <definedName name="Throwouts" localSheetId="4">fall!$C$29</definedName>
    <definedName name="Throwouts" localSheetId="9">jamboree!$C$30</definedName>
    <definedName name="Throwouts" localSheetId="3">summer!$C$29</definedName>
    <definedName name="Throwouts" localSheetId="1">tuneup!$C$23</definedName>
    <definedName name="Throwouts">spring!$C$29</definedName>
  </definedNames>
  <calcPr calcId="145621"/>
</workbook>
</file>

<file path=xl/calcChain.xml><?xml version="1.0" encoding="utf-8"?>
<calcChain xmlns="http://schemas.openxmlformats.org/spreadsheetml/2006/main">
  <c r="L67" i="3" l="1"/>
  <c r="D70" i="18"/>
  <c r="D74" i="18"/>
  <c r="D47" i="18"/>
  <c r="D80" i="18" s="1"/>
  <c r="D48" i="18"/>
  <c r="D81" i="18" s="1"/>
  <c r="D49" i="18"/>
  <c r="D82" i="18" s="1"/>
  <c r="D50" i="18"/>
  <c r="D83" i="18" s="1"/>
  <c r="D51" i="18"/>
  <c r="D84" i="18" s="1"/>
  <c r="D52" i="18"/>
  <c r="D85" i="18" s="1"/>
  <c r="D53" i="18"/>
  <c r="D86" i="18" s="1"/>
  <c r="D54" i="18"/>
  <c r="D87" i="18" s="1"/>
  <c r="D55" i="18"/>
  <c r="D88" i="18" s="1"/>
  <c r="D56" i="18"/>
  <c r="D89" i="18" s="1"/>
  <c r="D57" i="18"/>
  <c r="D90" i="18" s="1"/>
  <c r="D58" i="18"/>
  <c r="D91" i="18" s="1"/>
  <c r="D33" i="18"/>
  <c r="F36" i="8" l="1"/>
  <c r="F37" i="8"/>
  <c r="F38" i="8"/>
  <c r="F39" i="8"/>
  <c r="F40" i="8"/>
  <c r="F41" i="8"/>
  <c r="F42" i="8"/>
  <c r="F43" i="8"/>
  <c r="F44" i="8"/>
  <c r="F45" i="8"/>
  <c r="F46" i="8"/>
  <c r="F47" i="8"/>
  <c r="F48" i="8"/>
  <c r="F49" i="8"/>
  <c r="F50" i="8"/>
  <c r="F51" i="8"/>
  <c r="F52" i="8"/>
  <c r="F53" i="8"/>
  <c r="E36" i="8"/>
  <c r="E37" i="8"/>
  <c r="E38" i="8"/>
  <c r="E39" i="8"/>
  <c r="E40" i="8"/>
  <c r="E41" i="8"/>
  <c r="E42" i="8"/>
  <c r="E43" i="8"/>
  <c r="E44" i="8"/>
  <c r="E45" i="8"/>
  <c r="E46" i="8"/>
  <c r="E47" i="8"/>
  <c r="E48" i="8"/>
  <c r="E49" i="8"/>
  <c r="E50" i="8"/>
  <c r="E51" i="8"/>
  <c r="E52" i="8"/>
  <c r="E53" i="8"/>
  <c r="D36" i="8"/>
  <c r="D37" i="8"/>
  <c r="D38" i="8"/>
  <c r="D39" i="8"/>
  <c r="D40" i="8"/>
  <c r="D41" i="8"/>
  <c r="D42" i="8"/>
  <c r="D43" i="8"/>
  <c r="D44" i="8"/>
  <c r="D45" i="8"/>
  <c r="D46" i="8"/>
  <c r="D47" i="8"/>
  <c r="D48" i="8"/>
  <c r="D49" i="8"/>
  <c r="D50" i="8"/>
  <c r="D51" i="8"/>
  <c r="D52" i="8"/>
  <c r="D53" i="8"/>
  <c r="A67" i="1"/>
  <c r="B78" i="18" l="1"/>
  <c r="AC78" i="18"/>
  <c r="B45" i="17"/>
  <c r="Y97" i="18"/>
  <c r="Y91" i="3"/>
  <c r="Y97" i="3"/>
  <c r="B34" i="17" l="1"/>
  <c r="B35" i="17"/>
  <c r="B36" i="17"/>
  <c r="B37" i="17"/>
  <c r="B38" i="17"/>
  <c r="B39" i="17"/>
  <c r="B40" i="17"/>
  <c r="B41" i="17"/>
  <c r="B42" i="17"/>
  <c r="B43" i="17"/>
  <c r="B44" i="17"/>
  <c r="B33" i="17"/>
  <c r="B32" i="4"/>
  <c r="B33" i="4"/>
  <c r="B34" i="4"/>
  <c r="B35" i="4"/>
  <c r="B36" i="4"/>
  <c r="B37" i="4"/>
  <c r="B38" i="4"/>
  <c r="B39" i="4"/>
  <c r="B40" i="4"/>
  <c r="B31" i="4"/>
  <c r="P6" i="17"/>
  <c r="O6" i="17"/>
  <c r="N6" i="17"/>
  <c r="M6" i="17"/>
  <c r="L6" i="17"/>
  <c r="K6" i="17"/>
  <c r="J6" i="17"/>
  <c r="I6" i="17"/>
  <c r="H6" i="17"/>
  <c r="G6" i="17"/>
  <c r="F6" i="17"/>
  <c r="E6" i="17"/>
  <c r="D6" i="17"/>
  <c r="C6" i="17"/>
  <c r="B6" i="17"/>
  <c r="Y97" i="1" l="1"/>
  <c r="B40" i="2"/>
  <c r="B41" i="2"/>
  <c r="B39" i="2"/>
  <c r="B38" i="2"/>
  <c r="B37" i="2"/>
  <c r="Y67" i="1" s="1"/>
  <c r="B36" i="2"/>
  <c r="B35" i="2"/>
  <c r="B34" i="2"/>
  <c r="B33" i="2"/>
  <c r="B32" i="2"/>
  <c r="AM76" i="8" l="1"/>
  <c r="AG76" i="8"/>
  <c r="AH76" i="8"/>
  <c r="AI76" i="8"/>
  <c r="AJ76" i="8"/>
  <c r="AK76" i="8"/>
  <c r="AL76" i="8"/>
  <c r="L6" i="2" l="1"/>
  <c r="K6" i="2"/>
  <c r="M36" i="1" s="1"/>
  <c r="O6" i="2"/>
  <c r="N6" i="2"/>
  <c r="P35" i="1" s="1"/>
  <c r="P68" i="1" s="1"/>
  <c r="C27" i="2"/>
  <c r="D27" i="2"/>
  <c r="E27" i="2"/>
  <c r="F27" i="2"/>
  <c r="G27" i="2"/>
  <c r="H27" i="2"/>
  <c r="I27" i="2"/>
  <c r="J27" i="2"/>
  <c r="K27" i="2"/>
  <c r="L27" i="2"/>
  <c r="M27" i="2"/>
  <c r="N27" i="2"/>
  <c r="O27" i="2"/>
  <c r="P27" i="2"/>
  <c r="Q27" i="2"/>
  <c r="R27" i="2"/>
  <c r="S27" i="2"/>
  <c r="B27" i="2"/>
  <c r="K33" i="1"/>
  <c r="L33" i="1" s="1"/>
  <c r="E46" i="18"/>
  <c r="E79" i="18" s="1"/>
  <c r="O46" i="18"/>
  <c r="O79" i="18" s="1"/>
  <c r="P46" i="18"/>
  <c r="P79" i="18" s="1"/>
  <c r="Q46" i="18"/>
  <c r="Q79" i="18" s="1"/>
  <c r="R46" i="18"/>
  <c r="R79" i="18" s="1"/>
  <c r="S46" i="18"/>
  <c r="S79" i="18" s="1"/>
  <c r="T46" i="18"/>
  <c r="T79" i="18" s="1"/>
  <c r="U46" i="18"/>
  <c r="U79" i="18" s="1"/>
  <c r="E47" i="18"/>
  <c r="E80" i="18" s="1"/>
  <c r="G47" i="18"/>
  <c r="G80" i="18" s="1"/>
  <c r="H47" i="18"/>
  <c r="H80" i="18" s="1"/>
  <c r="J47" i="18"/>
  <c r="J80" i="18" s="1"/>
  <c r="K47" i="18"/>
  <c r="K80" i="18" s="1"/>
  <c r="M47" i="18"/>
  <c r="M80" i="18" s="1"/>
  <c r="N47" i="18"/>
  <c r="N80" i="18" s="1"/>
  <c r="O47" i="18"/>
  <c r="O80" i="18" s="1"/>
  <c r="P47" i="18"/>
  <c r="P80" i="18" s="1"/>
  <c r="Q47" i="18"/>
  <c r="Q80" i="18" s="1"/>
  <c r="R47" i="18"/>
  <c r="R80" i="18" s="1"/>
  <c r="S47" i="18"/>
  <c r="S80" i="18" s="1"/>
  <c r="T47" i="18"/>
  <c r="T80" i="18" s="1"/>
  <c r="U47" i="18"/>
  <c r="U80" i="18" s="1"/>
  <c r="E48" i="18"/>
  <c r="E81" i="18" s="1"/>
  <c r="G48" i="18"/>
  <c r="G81" i="18" s="1"/>
  <c r="H48" i="18"/>
  <c r="H81" i="18" s="1"/>
  <c r="J48" i="18"/>
  <c r="J81" i="18" s="1"/>
  <c r="K48" i="18"/>
  <c r="K81" i="18" s="1"/>
  <c r="M48" i="18"/>
  <c r="M81" i="18" s="1"/>
  <c r="N48" i="18"/>
  <c r="N81" i="18" s="1"/>
  <c r="O48" i="18"/>
  <c r="O81" i="18" s="1"/>
  <c r="P48" i="18"/>
  <c r="P81" i="18" s="1"/>
  <c r="Q48" i="18"/>
  <c r="Q81" i="18" s="1"/>
  <c r="R48" i="18"/>
  <c r="R81" i="18" s="1"/>
  <c r="S48" i="18"/>
  <c r="S81" i="18" s="1"/>
  <c r="T48" i="18"/>
  <c r="T81" i="18" s="1"/>
  <c r="U48" i="18"/>
  <c r="U81" i="18" s="1"/>
  <c r="E49" i="18"/>
  <c r="E82" i="18" s="1"/>
  <c r="G49" i="18"/>
  <c r="G82" i="18" s="1"/>
  <c r="H49" i="18"/>
  <c r="H82" i="18" s="1"/>
  <c r="J49" i="18"/>
  <c r="J82" i="18" s="1"/>
  <c r="K49" i="18"/>
  <c r="K82" i="18" s="1"/>
  <c r="M49" i="18"/>
  <c r="M82" i="18" s="1"/>
  <c r="N49" i="18"/>
  <c r="N82" i="18" s="1"/>
  <c r="O49" i="18"/>
  <c r="O82" i="18" s="1"/>
  <c r="P49" i="18"/>
  <c r="P82" i="18" s="1"/>
  <c r="Q49" i="18"/>
  <c r="Q82" i="18" s="1"/>
  <c r="R49" i="18"/>
  <c r="R82" i="18" s="1"/>
  <c r="S49" i="18"/>
  <c r="S82" i="18" s="1"/>
  <c r="T49" i="18"/>
  <c r="T82" i="18" s="1"/>
  <c r="U49" i="18"/>
  <c r="U82" i="18" s="1"/>
  <c r="E50" i="18"/>
  <c r="E83" i="18" s="1"/>
  <c r="G50" i="18"/>
  <c r="G83" i="18" s="1"/>
  <c r="H50" i="18"/>
  <c r="H83" i="18" s="1"/>
  <c r="J50" i="18"/>
  <c r="J83" i="18" s="1"/>
  <c r="K50" i="18"/>
  <c r="K83" i="18" s="1"/>
  <c r="M50" i="18"/>
  <c r="M83" i="18" s="1"/>
  <c r="N50" i="18"/>
  <c r="N83" i="18" s="1"/>
  <c r="O50" i="18"/>
  <c r="O83" i="18" s="1"/>
  <c r="P50" i="18"/>
  <c r="P83" i="18" s="1"/>
  <c r="Q50" i="18"/>
  <c r="Q83" i="18" s="1"/>
  <c r="R50" i="18"/>
  <c r="R83" i="18" s="1"/>
  <c r="S50" i="18"/>
  <c r="S83" i="18" s="1"/>
  <c r="T50" i="18"/>
  <c r="T83" i="18" s="1"/>
  <c r="U50" i="18"/>
  <c r="U83" i="18" s="1"/>
  <c r="E51" i="18"/>
  <c r="E84" i="18" s="1"/>
  <c r="G51" i="18"/>
  <c r="G84" i="18" s="1"/>
  <c r="H51" i="18"/>
  <c r="H84" i="18" s="1"/>
  <c r="J51" i="18"/>
  <c r="J84" i="18" s="1"/>
  <c r="K51" i="18"/>
  <c r="K84" i="18" s="1"/>
  <c r="M51" i="18"/>
  <c r="M84" i="18" s="1"/>
  <c r="N51" i="18"/>
  <c r="N84" i="18" s="1"/>
  <c r="O51" i="18"/>
  <c r="O84" i="18" s="1"/>
  <c r="P51" i="18"/>
  <c r="P84" i="18" s="1"/>
  <c r="Q51" i="18"/>
  <c r="Q84" i="18" s="1"/>
  <c r="R51" i="18"/>
  <c r="R84" i="18" s="1"/>
  <c r="S51" i="18"/>
  <c r="S84" i="18" s="1"/>
  <c r="T51" i="18"/>
  <c r="T84" i="18" s="1"/>
  <c r="U51" i="18"/>
  <c r="U84" i="18" s="1"/>
  <c r="E52" i="18"/>
  <c r="E85" i="18" s="1"/>
  <c r="G52" i="18"/>
  <c r="G85" i="18" s="1"/>
  <c r="H52" i="18"/>
  <c r="H85" i="18" s="1"/>
  <c r="J52" i="18"/>
  <c r="J85" i="18" s="1"/>
  <c r="K52" i="18"/>
  <c r="K85" i="18" s="1"/>
  <c r="M52" i="18"/>
  <c r="M85" i="18" s="1"/>
  <c r="N52" i="18"/>
  <c r="N85" i="18" s="1"/>
  <c r="O52" i="18"/>
  <c r="O85" i="18" s="1"/>
  <c r="P52" i="18"/>
  <c r="P85" i="18" s="1"/>
  <c r="Q52" i="18"/>
  <c r="Q85" i="18" s="1"/>
  <c r="R52" i="18"/>
  <c r="R85" i="18" s="1"/>
  <c r="S52" i="18"/>
  <c r="S85" i="18" s="1"/>
  <c r="T52" i="18"/>
  <c r="T85" i="18" s="1"/>
  <c r="U52" i="18"/>
  <c r="U85" i="18" s="1"/>
  <c r="E53" i="18"/>
  <c r="E86" i="18" s="1"/>
  <c r="G53" i="18"/>
  <c r="G86" i="18" s="1"/>
  <c r="H53" i="18"/>
  <c r="H86" i="18" s="1"/>
  <c r="J53" i="18"/>
  <c r="J86" i="18" s="1"/>
  <c r="K53" i="18"/>
  <c r="K86" i="18" s="1"/>
  <c r="M53" i="18"/>
  <c r="M86" i="18" s="1"/>
  <c r="N53" i="18"/>
  <c r="N86" i="18" s="1"/>
  <c r="O53" i="18"/>
  <c r="O86" i="18" s="1"/>
  <c r="P53" i="18"/>
  <c r="P86" i="18" s="1"/>
  <c r="Q53" i="18"/>
  <c r="Q86" i="18" s="1"/>
  <c r="R53" i="18"/>
  <c r="R86" i="18" s="1"/>
  <c r="S53" i="18"/>
  <c r="S86" i="18" s="1"/>
  <c r="T53" i="18"/>
  <c r="T86" i="18" s="1"/>
  <c r="U53" i="18"/>
  <c r="U86" i="18" s="1"/>
  <c r="E54" i="18"/>
  <c r="E87" i="18" s="1"/>
  <c r="G54" i="18"/>
  <c r="G87" i="18" s="1"/>
  <c r="H54" i="18"/>
  <c r="H87" i="18" s="1"/>
  <c r="J54" i="18"/>
  <c r="J87" i="18" s="1"/>
  <c r="K54" i="18"/>
  <c r="K87" i="18" s="1"/>
  <c r="M54" i="18"/>
  <c r="M87" i="18" s="1"/>
  <c r="N54" i="18"/>
  <c r="N87" i="18" s="1"/>
  <c r="O54" i="18"/>
  <c r="O87" i="18" s="1"/>
  <c r="P54" i="18"/>
  <c r="P87" i="18" s="1"/>
  <c r="Q54" i="18"/>
  <c r="Q87" i="18" s="1"/>
  <c r="R54" i="18"/>
  <c r="R87" i="18" s="1"/>
  <c r="S54" i="18"/>
  <c r="S87" i="18" s="1"/>
  <c r="T54" i="18"/>
  <c r="T87" i="18" s="1"/>
  <c r="U54" i="18"/>
  <c r="U87" i="18" s="1"/>
  <c r="E55" i="18"/>
  <c r="E88" i="18" s="1"/>
  <c r="G55" i="18"/>
  <c r="G88" i="18" s="1"/>
  <c r="H55" i="18"/>
  <c r="H88" i="18" s="1"/>
  <c r="J55" i="18"/>
  <c r="J88" i="18" s="1"/>
  <c r="K55" i="18"/>
  <c r="K88" i="18" s="1"/>
  <c r="M55" i="18"/>
  <c r="M88" i="18" s="1"/>
  <c r="N55" i="18"/>
  <c r="N88" i="18" s="1"/>
  <c r="O55" i="18"/>
  <c r="O88" i="18" s="1"/>
  <c r="P55" i="18"/>
  <c r="P88" i="18" s="1"/>
  <c r="Q55" i="18"/>
  <c r="Q88" i="18" s="1"/>
  <c r="R55" i="18"/>
  <c r="R88" i="18" s="1"/>
  <c r="S55" i="18"/>
  <c r="S88" i="18" s="1"/>
  <c r="T55" i="18"/>
  <c r="T88" i="18" s="1"/>
  <c r="U55" i="18"/>
  <c r="U88" i="18" s="1"/>
  <c r="E56" i="18"/>
  <c r="E89" i="18" s="1"/>
  <c r="G56" i="18"/>
  <c r="G89" i="18" s="1"/>
  <c r="H56" i="18"/>
  <c r="H89" i="18" s="1"/>
  <c r="J56" i="18"/>
  <c r="J89" i="18" s="1"/>
  <c r="K56" i="18"/>
  <c r="K89" i="18" s="1"/>
  <c r="M56" i="18"/>
  <c r="M89" i="18" s="1"/>
  <c r="N56" i="18"/>
  <c r="N89" i="18" s="1"/>
  <c r="O56" i="18"/>
  <c r="O89" i="18" s="1"/>
  <c r="P56" i="18"/>
  <c r="P89" i="18" s="1"/>
  <c r="Q56" i="18"/>
  <c r="Q89" i="18" s="1"/>
  <c r="R56" i="18"/>
  <c r="R89" i="18" s="1"/>
  <c r="S56" i="18"/>
  <c r="S89" i="18" s="1"/>
  <c r="T56" i="18"/>
  <c r="T89" i="18" s="1"/>
  <c r="U56" i="18"/>
  <c r="U89" i="18" s="1"/>
  <c r="E57" i="18"/>
  <c r="E90" i="18" s="1"/>
  <c r="G57" i="18"/>
  <c r="G90" i="18" s="1"/>
  <c r="H57" i="18"/>
  <c r="H90" i="18" s="1"/>
  <c r="J57" i="18"/>
  <c r="J90" i="18" s="1"/>
  <c r="K57" i="18"/>
  <c r="K90" i="18" s="1"/>
  <c r="M57" i="18"/>
  <c r="M90" i="18" s="1"/>
  <c r="N57" i="18"/>
  <c r="N90" i="18" s="1"/>
  <c r="O57" i="18"/>
  <c r="O90" i="18" s="1"/>
  <c r="P57" i="18"/>
  <c r="P90" i="18" s="1"/>
  <c r="Q57" i="18"/>
  <c r="Q90" i="18" s="1"/>
  <c r="R57" i="18"/>
  <c r="R90" i="18" s="1"/>
  <c r="S57" i="18"/>
  <c r="S90" i="18" s="1"/>
  <c r="T57" i="18"/>
  <c r="T90" i="18" s="1"/>
  <c r="U57" i="18"/>
  <c r="U90" i="18" s="1"/>
  <c r="E58" i="18"/>
  <c r="E91" i="18" s="1"/>
  <c r="G58" i="18"/>
  <c r="G91" i="18" s="1"/>
  <c r="H58" i="18"/>
  <c r="H91" i="18" s="1"/>
  <c r="J58" i="18"/>
  <c r="J91" i="18" s="1"/>
  <c r="K58" i="18"/>
  <c r="K91" i="18" s="1"/>
  <c r="M58" i="18"/>
  <c r="M91" i="18" s="1"/>
  <c r="N58" i="18"/>
  <c r="N91" i="18" s="1"/>
  <c r="O58" i="18"/>
  <c r="O91" i="18" s="1"/>
  <c r="P58" i="18"/>
  <c r="P91" i="18" s="1"/>
  <c r="Q58" i="18"/>
  <c r="Q91" i="18" s="1"/>
  <c r="R58" i="18"/>
  <c r="R91" i="18" s="1"/>
  <c r="S58" i="18"/>
  <c r="S91" i="18" s="1"/>
  <c r="T58" i="18"/>
  <c r="T91" i="18" s="1"/>
  <c r="U58" i="18"/>
  <c r="U91" i="18" s="1"/>
  <c r="T35" i="18"/>
  <c r="T68" i="18" s="1"/>
  <c r="S36" i="18"/>
  <c r="S69" i="18" s="1"/>
  <c r="S37" i="18"/>
  <c r="S70" i="18" s="1"/>
  <c r="R38" i="18"/>
  <c r="R71" i="18" s="1"/>
  <c r="T38" i="18"/>
  <c r="T71" i="18" s="1"/>
  <c r="F39" i="18"/>
  <c r="F72" i="18" s="1"/>
  <c r="U39" i="18"/>
  <c r="U72" i="18" s="1"/>
  <c r="R40" i="18"/>
  <c r="R73" i="18" s="1"/>
  <c r="T40" i="18"/>
  <c r="T73" i="18" s="1"/>
  <c r="F41" i="18"/>
  <c r="F74" i="18" s="1"/>
  <c r="S41" i="18"/>
  <c r="S74" i="18" s="1"/>
  <c r="R42" i="18"/>
  <c r="R75" i="18" s="1"/>
  <c r="T42" i="18"/>
  <c r="T75" i="18" s="1"/>
  <c r="R43" i="18"/>
  <c r="R76" i="18" s="1"/>
  <c r="T43" i="18"/>
  <c r="T76" i="18" s="1"/>
  <c r="F44" i="18"/>
  <c r="F77" i="18" s="1"/>
  <c r="U44" i="18"/>
  <c r="U77" i="18" s="1"/>
  <c r="R45" i="18"/>
  <c r="R78" i="18" s="1"/>
  <c r="T45" i="18"/>
  <c r="T78" i="18" s="1"/>
  <c r="R34" i="18"/>
  <c r="R67" i="18" s="1"/>
  <c r="T34" i="18"/>
  <c r="T67" i="18" s="1"/>
  <c r="C7" i="17"/>
  <c r="D7" i="17"/>
  <c r="E7" i="17"/>
  <c r="F7" i="17"/>
  <c r="H35" i="18" s="1"/>
  <c r="H68" i="18" s="1"/>
  <c r="G7" i="17"/>
  <c r="H7" i="17"/>
  <c r="I7" i="17"/>
  <c r="J7" i="17"/>
  <c r="K7" i="17"/>
  <c r="L7" i="17"/>
  <c r="M7" i="17"/>
  <c r="N7" i="17"/>
  <c r="O7" i="17"/>
  <c r="P7" i="17"/>
  <c r="R35" i="18" s="1"/>
  <c r="R68" i="18" s="1"/>
  <c r="Q7" i="17"/>
  <c r="R7" i="17"/>
  <c r="T36" i="18" s="1"/>
  <c r="T69" i="18" s="1"/>
  <c r="S7" i="17"/>
  <c r="B7" i="17"/>
  <c r="D35" i="18" s="1"/>
  <c r="C82" i="3"/>
  <c r="V34" i="3"/>
  <c r="C6" i="4"/>
  <c r="E35" i="3" s="1"/>
  <c r="E68" i="3" s="1"/>
  <c r="D6" i="4"/>
  <c r="F36" i="3" s="1"/>
  <c r="F69" i="3" s="1"/>
  <c r="E6" i="4"/>
  <c r="F6" i="4"/>
  <c r="H38" i="3" s="1"/>
  <c r="H71" i="3" s="1"/>
  <c r="G6" i="4"/>
  <c r="I37" i="3" s="1"/>
  <c r="I70" i="3" s="1"/>
  <c r="H6" i="4"/>
  <c r="J35" i="3" s="1"/>
  <c r="J68" i="3" s="1"/>
  <c r="I6" i="4"/>
  <c r="K36" i="3" s="1"/>
  <c r="K69" i="3" s="1"/>
  <c r="J6" i="4"/>
  <c r="L38" i="3" s="1"/>
  <c r="L71" i="3" s="1"/>
  <c r="K6" i="4"/>
  <c r="L6" i="4"/>
  <c r="N35" i="3" s="1"/>
  <c r="N68" i="3" s="1"/>
  <c r="M6" i="4"/>
  <c r="O36" i="3" s="1"/>
  <c r="O69" i="3" s="1"/>
  <c r="N6" i="4"/>
  <c r="P38" i="3" s="1"/>
  <c r="P71" i="3" s="1"/>
  <c r="O6" i="4"/>
  <c r="Q37" i="3" s="1"/>
  <c r="Q70" i="3" s="1"/>
  <c r="P6" i="4"/>
  <c r="R35" i="3" s="1"/>
  <c r="R68" i="3" s="1"/>
  <c r="Q6" i="4"/>
  <c r="S36" i="3" s="1"/>
  <c r="S69" i="3" s="1"/>
  <c r="R6" i="4"/>
  <c r="T38" i="3" s="1"/>
  <c r="T71" i="3" s="1"/>
  <c r="S6" i="4"/>
  <c r="U37" i="3" s="1"/>
  <c r="U70" i="3" s="1"/>
  <c r="B6" i="4"/>
  <c r="D38" i="3" s="1"/>
  <c r="D71" i="3" s="1"/>
  <c r="S6" i="2"/>
  <c r="U34" i="1" s="1"/>
  <c r="U67" i="1" s="1"/>
  <c r="R6" i="2"/>
  <c r="T35" i="1" s="1"/>
  <c r="T68" i="1" s="1"/>
  <c r="Q6" i="2"/>
  <c r="S34" i="1" s="1"/>
  <c r="S67" i="1" s="1"/>
  <c r="P6" i="2"/>
  <c r="R35" i="1" s="1"/>
  <c r="R68" i="1" s="1"/>
  <c r="P36" i="1"/>
  <c r="P69" i="1" s="1"/>
  <c r="M6" i="2"/>
  <c r="O36" i="1" s="1"/>
  <c r="O69" i="1" s="1"/>
  <c r="C19" i="1"/>
  <c r="N36" i="1"/>
  <c r="O37" i="1"/>
  <c r="O70" i="1" s="1"/>
  <c r="P37" i="1"/>
  <c r="P70" i="1" s="1"/>
  <c r="N38" i="1"/>
  <c r="O39" i="1"/>
  <c r="O72" i="1" s="1"/>
  <c r="P39" i="1"/>
  <c r="P72" i="1" s="1"/>
  <c r="N41" i="1"/>
  <c r="N74" i="1" s="1"/>
  <c r="P41" i="1"/>
  <c r="P74" i="1" s="1"/>
  <c r="N42" i="1"/>
  <c r="N75" i="1" s="1"/>
  <c r="P43" i="1"/>
  <c r="P76" i="1" s="1"/>
  <c r="N44" i="1"/>
  <c r="N77" i="1" s="1"/>
  <c r="M45" i="1"/>
  <c r="M78" i="1" s="1"/>
  <c r="N45" i="1"/>
  <c r="N78" i="1" s="1"/>
  <c r="P45" i="1"/>
  <c r="P78" i="1" s="1"/>
  <c r="N46" i="1"/>
  <c r="N79" i="1" s="1"/>
  <c r="P47" i="1"/>
  <c r="P80" i="1" s="1"/>
  <c r="N49" i="1"/>
  <c r="N82" i="1" s="1"/>
  <c r="O49" i="1"/>
  <c r="O82" i="1" s="1"/>
  <c r="P49" i="1"/>
  <c r="P82" i="1" s="1"/>
  <c r="N51" i="1"/>
  <c r="N84" i="1" s="1"/>
  <c r="O51" i="1"/>
  <c r="O84" i="1" s="1"/>
  <c r="P51" i="1"/>
  <c r="P84" i="1" s="1"/>
  <c r="N53" i="1"/>
  <c r="N86" i="1" s="1"/>
  <c r="P53" i="1"/>
  <c r="P86" i="1" s="1"/>
  <c r="N54" i="1"/>
  <c r="N87" i="1" s="1"/>
  <c r="P55" i="1"/>
  <c r="P88" i="1" s="1"/>
  <c r="N57" i="1"/>
  <c r="N90" i="1" s="1"/>
  <c r="O57" i="1"/>
  <c r="O90" i="1" s="1"/>
  <c r="P57" i="1"/>
  <c r="P90" i="1" s="1"/>
  <c r="N34" i="1"/>
  <c r="P34" i="1"/>
  <c r="P67" i="1" s="1"/>
  <c r="Q34" i="1"/>
  <c r="Q67" i="1" s="1"/>
  <c r="R34" i="1"/>
  <c r="R67" i="1" s="1"/>
  <c r="C6" i="2"/>
  <c r="E35" i="1" s="1"/>
  <c r="E68" i="1" s="1"/>
  <c r="D6" i="2"/>
  <c r="F36" i="1" s="1"/>
  <c r="F69" i="1" s="1"/>
  <c r="E6" i="2"/>
  <c r="G35" i="1" s="1"/>
  <c r="G68" i="1" s="1"/>
  <c r="F6" i="2"/>
  <c r="H36" i="1" s="1"/>
  <c r="H69" i="1" s="1"/>
  <c r="G6" i="2"/>
  <c r="I35" i="1" s="1"/>
  <c r="I68" i="1" s="1"/>
  <c r="H6" i="2"/>
  <c r="J35" i="1" s="1"/>
  <c r="J68" i="1" s="1"/>
  <c r="I6" i="2"/>
  <c r="K34" i="1" s="1"/>
  <c r="K67" i="1" s="1"/>
  <c r="J6" i="2"/>
  <c r="L35" i="1" s="1"/>
  <c r="L68" i="1" s="1"/>
  <c r="B6" i="2"/>
  <c r="D37" i="1" s="1"/>
  <c r="D70" i="1" s="1"/>
  <c r="I5" i="2"/>
  <c r="J5" i="2" s="1"/>
  <c r="C5" i="2"/>
  <c r="D5" i="2" s="1"/>
  <c r="E5" i="2" s="1"/>
  <c r="F5" i="2" s="1"/>
  <c r="G5" i="2" s="1"/>
  <c r="K5" i="2" s="1"/>
  <c r="V34" i="18"/>
  <c r="V35" i="18"/>
  <c r="V36" i="18"/>
  <c r="V37" i="18"/>
  <c r="V38" i="18"/>
  <c r="V39" i="18"/>
  <c r="V40" i="18"/>
  <c r="V41" i="18"/>
  <c r="V42" i="18"/>
  <c r="V43" i="18"/>
  <c r="V44" i="18"/>
  <c r="V45" i="18"/>
  <c r="V46" i="18"/>
  <c r="V47" i="18"/>
  <c r="V48" i="18"/>
  <c r="A2" i="12"/>
  <c r="B2" i="12" s="1"/>
  <c r="C2" i="12" s="1"/>
  <c r="D2" i="12" s="1"/>
  <c r="E2" i="12" s="1"/>
  <c r="F2" i="12" s="1"/>
  <c r="G2" i="12" s="1"/>
  <c r="H2" i="12" s="1"/>
  <c r="I2" i="12" s="1"/>
  <c r="J2" i="12" s="1"/>
  <c r="K2" i="12" s="1"/>
  <c r="L2" i="12" s="1"/>
  <c r="M2" i="12" s="1"/>
  <c r="N2" i="12" s="1"/>
  <c r="O2" i="12" s="1"/>
  <c r="P2" i="12" s="1"/>
  <c r="Q2" i="12" s="1"/>
  <c r="R2" i="12" s="1"/>
  <c r="A4" i="13"/>
  <c r="A5" i="13"/>
  <c r="A6" i="13" s="1"/>
  <c r="A7" i="13" s="1"/>
  <c r="A8" i="13" s="1"/>
  <c r="A9" i="13" s="1"/>
  <c r="M2" i="19"/>
  <c r="N2" i="19"/>
  <c r="O2" i="19"/>
  <c r="P2" i="19"/>
  <c r="Q2" i="19"/>
  <c r="R2" i="19"/>
  <c r="S2" i="19"/>
  <c r="A3" i="19"/>
  <c r="B3" i="19"/>
  <c r="C3" i="19"/>
  <c r="R19" i="19" s="1"/>
  <c r="A4" i="19"/>
  <c r="B4" i="19"/>
  <c r="C4" i="19"/>
  <c r="Q5" i="19" s="1"/>
  <c r="A5" i="19"/>
  <c r="B5" i="19"/>
  <c r="C5" i="19"/>
  <c r="P9" i="19" s="1"/>
  <c r="A6" i="19"/>
  <c r="B6" i="19"/>
  <c r="C6" i="19"/>
  <c r="N7" i="19" s="1"/>
  <c r="A7" i="19"/>
  <c r="B7" i="19"/>
  <c r="C7" i="19"/>
  <c r="P11" i="19" s="1"/>
  <c r="A8" i="19"/>
  <c r="B8" i="19"/>
  <c r="C8" i="19"/>
  <c r="R24" i="19" s="1"/>
  <c r="A9" i="19"/>
  <c r="B9" i="19"/>
  <c r="C9" i="19"/>
  <c r="S8" i="19" s="1"/>
  <c r="A10" i="19"/>
  <c r="B10" i="19"/>
  <c r="C10" i="19"/>
  <c r="R5" i="19" s="1"/>
  <c r="A11" i="19"/>
  <c r="B11" i="19"/>
  <c r="C11" i="19"/>
  <c r="Q4" i="19" s="1"/>
  <c r="A12" i="19"/>
  <c r="B12" i="19"/>
  <c r="C12" i="19"/>
  <c r="R7" i="19" s="1"/>
  <c r="A13" i="19"/>
  <c r="B13" i="19"/>
  <c r="C13" i="19"/>
  <c r="P7" i="19" s="1"/>
  <c r="A14" i="19"/>
  <c r="B14" i="19"/>
  <c r="C14" i="19"/>
  <c r="N20" i="19" s="1"/>
  <c r="A15" i="19"/>
  <c r="B15" i="19"/>
  <c r="C15" i="19"/>
  <c r="N3" i="19" s="1"/>
  <c r="A16" i="19"/>
  <c r="B16" i="19"/>
  <c r="C16" i="19"/>
  <c r="P14" i="19" s="1"/>
  <c r="A17" i="19"/>
  <c r="B17" i="19"/>
  <c r="C17" i="19"/>
  <c r="R4" i="19" s="1"/>
  <c r="A18" i="19"/>
  <c r="B18" i="19"/>
  <c r="C18" i="19"/>
  <c r="P8" i="19" s="1"/>
  <c r="A19" i="19"/>
  <c r="B19" i="19"/>
  <c r="C19" i="19"/>
  <c r="N16" i="19" s="1"/>
  <c r="A20" i="19"/>
  <c r="B20" i="19"/>
  <c r="C20" i="19"/>
  <c r="N6" i="19" s="1"/>
  <c r="A21" i="19"/>
  <c r="B21" i="19"/>
  <c r="C21" i="19"/>
  <c r="N5" i="19" s="1"/>
  <c r="A22" i="19"/>
  <c r="B22" i="19"/>
  <c r="C22" i="19"/>
  <c r="P26" i="19" s="1"/>
  <c r="A23" i="19"/>
  <c r="B23" i="19"/>
  <c r="C23" i="19"/>
  <c r="N17" i="19" s="1"/>
  <c r="A24" i="19"/>
  <c r="B24" i="19"/>
  <c r="C24" i="19"/>
  <c r="P3" i="19" s="1"/>
  <c r="A25" i="19"/>
  <c r="B25" i="19"/>
  <c r="C25" i="19"/>
  <c r="R18" i="19" s="1"/>
  <c r="A26" i="19"/>
  <c r="B26" i="19"/>
  <c r="C26" i="19"/>
  <c r="Q13" i="19" s="1"/>
  <c r="A27" i="19"/>
  <c r="B27" i="19"/>
  <c r="C27" i="19"/>
  <c r="R15" i="19" s="1"/>
  <c r="Q27" i="19"/>
  <c r="A28" i="19"/>
  <c r="B28" i="19"/>
  <c r="C28" i="19"/>
  <c r="N8" i="19" s="1"/>
  <c r="M28" i="19"/>
  <c r="A29" i="19"/>
  <c r="B29" i="19"/>
  <c r="C29" i="19"/>
  <c r="R20" i="19" s="1"/>
  <c r="M29" i="19"/>
  <c r="A30" i="19"/>
  <c r="B30" i="19"/>
  <c r="C30" i="19"/>
  <c r="O20" i="19" s="1"/>
  <c r="V29" i="8"/>
  <c r="W29" i="8"/>
  <c r="V30" i="8"/>
  <c r="W30" i="8"/>
  <c r="V31" i="8"/>
  <c r="W31" i="8"/>
  <c r="V32" i="8"/>
  <c r="W32" i="8"/>
  <c r="V33" i="8"/>
  <c r="W33" i="8"/>
  <c r="V34" i="8"/>
  <c r="W34" i="8"/>
  <c r="V35" i="8"/>
  <c r="W35" i="8"/>
  <c r="V36" i="8"/>
  <c r="W36" i="8"/>
  <c r="V37" i="8"/>
  <c r="W37" i="8"/>
  <c r="V38" i="8"/>
  <c r="W38" i="8"/>
  <c r="V39" i="8"/>
  <c r="W39" i="8"/>
  <c r="V40" i="8"/>
  <c r="W40" i="8"/>
  <c r="V41" i="8"/>
  <c r="W41" i="8"/>
  <c r="V42" i="8"/>
  <c r="W42" i="8"/>
  <c r="V43" i="8"/>
  <c r="W43" i="8"/>
  <c r="V44" i="8"/>
  <c r="W44" i="8"/>
  <c r="V45" i="8"/>
  <c r="W45" i="8"/>
  <c r="V46" i="8"/>
  <c r="V47" i="8"/>
  <c r="V48" i="8"/>
  <c r="V49" i="8"/>
  <c r="V50" i="8"/>
  <c r="V51" i="8"/>
  <c r="V52" i="8"/>
  <c r="V53" i="8"/>
  <c r="W53" i="8"/>
  <c r="G55" i="8"/>
  <c r="H55" i="8"/>
  <c r="I55" i="8"/>
  <c r="J55" i="8"/>
  <c r="K55" i="8"/>
  <c r="L55" i="8"/>
  <c r="M55" i="8"/>
  <c r="N55" i="8"/>
  <c r="O55" i="8"/>
  <c r="P55" i="8"/>
  <c r="Q55" i="8"/>
  <c r="R55" i="8"/>
  <c r="S55" i="8"/>
  <c r="T55" i="8"/>
  <c r="U55" i="8"/>
  <c r="H56" i="8"/>
  <c r="I56" i="8"/>
  <c r="J56" i="8"/>
  <c r="K56" i="8"/>
  <c r="L56" i="8"/>
  <c r="M56" i="8"/>
  <c r="N56" i="8"/>
  <c r="O56" i="8"/>
  <c r="P56" i="8"/>
  <c r="Q56" i="8"/>
  <c r="R56" i="8"/>
  <c r="S56" i="8"/>
  <c r="T56" i="8"/>
  <c r="U56" i="8"/>
  <c r="D58" i="8"/>
  <c r="D90" i="8" s="1"/>
  <c r="E58" i="8"/>
  <c r="E90" i="8" s="1"/>
  <c r="F58" i="8"/>
  <c r="F90" i="8" s="1"/>
  <c r="G58" i="8"/>
  <c r="G90" i="8" s="1"/>
  <c r="H58" i="8"/>
  <c r="H90" i="8" s="1"/>
  <c r="I58" i="8"/>
  <c r="I90" i="8" s="1"/>
  <c r="J58" i="8"/>
  <c r="J90" i="8" s="1"/>
  <c r="K58" i="8"/>
  <c r="K90" i="8" s="1"/>
  <c r="L58" i="8"/>
  <c r="L90" i="8" s="1"/>
  <c r="M58" i="8"/>
  <c r="M90" i="8" s="1"/>
  <c r="N58" i="8"/>
  <c r="N90" i="8" s="1"/>
  <c r="O58" i="8"/>
  <c r="O90" i="8" s="1"/>
  <c r="P58" i="8"/>
  <c r="P90" i="8" s="1"/>
  <c r="Q58" i="8"/>
  <c r="Q90" i="8" s="1"/>
  <c r="R58" i="8"/>
  <c r="R90" i="8" s="1"/>
  <c r="S58" i="8"/>
  <c r="S90" i="8" s="1"/>
  <c r="T58" i="8"/>
  <c r="T90" i="8" s="1"/>
  <c r="U58" i="8"/>
  <c r="U90" i="8" s="1"/>
  <c r="A59" i="8"/>
  <c r="B59" i="8"/>
  <c r="C59" i="8"/>
  <c r="G59" i="8"/>
  <c r="X59" i="8"/>
  <c r="AC59" i="8"/>
  <c r="AH59" i="8"/>
  <c r="AI59" i="8"/>
  <c r="AJ59" i="8"/>
  <c r="AK59" i="8"/>
  <c r="AL59" i="8"/>
  <c r="AN59" i="8"/>
  <c r="AO59" i="8"/>
  <c r="AP59" i="8"/>
  <c r="AQ59" i="8"/>
  <c r="AR59" i="8"/>
  <c r="A60" i="8"/>
  <c r="B60" i="8"/>
  <c r="C60" i="8"/>
  <c r="G60" i="8"/>
  <c r="X60" i="8"/>
  <c r="AC60" i="8"/>
  <c r="AH60" i="8"/>
  <c r="AI60" i="8"/>
  <c r="AJ60" i="8"/>
  <c r="AK60" i="8"/>
  <c r="AL60" i="8"/>
  <c r="AN60" i="8"/>
  <c r="AO60" i="8"/>
  <c r="AP60" i="8"/>
  <c r="AQ60" i="8"/>
  <c r="AR60" i="8"/>
  <c r="A61" i="8"/>
  <c r="B61" i="8"/>
  <c r="C61" i="8"/>
  <c r="G61" i="8"/>
  <c r="X61" i="8"/>
  <c r="AC61" i="8"/>
  <c r="AH61" i="8"/>
  <c r="AI61" i="8"/>
  <c r="AJ61" i="8"/>
  <c r="AK61" i="8"/>
  <c r="AL61" i="8"/>
  <c r="AN61" i="8"/>
  <c r="AO61" i="8"/>
  <c r="AP61" i="8"/>
  <c r="AQ61" i="8"/>
  <c r="AR61" i="8"/>
  <c r="A62" i="8"/>
  <c r="B62" i="8"/>
  <c r="C62" i="8"/>
  <c r="G62" i="8"/>
  <c r="X62" i="8"/>
  <c r="AC62" i="8"/>
  <c r="AH62" i="8"/>
  <c r="AI62" i="8"/>
  <c r="AJ62" i="8"/>
  <c r="AK62" i="8"/>
  <c r="AL62" i="8"/>
  <c r="AN62" i="8"/>
  <c r="AO62" i="8"/>
  <c r="AP62" i="8"/>
  <c r="AQ62" i="8"/>
  <c r="AR62" i="8"/>
  <c r="A63" i="8"/>
  <c r="B63" i="8"/>
  <c r="C63" i="8"/>
  <c r="G63" i="8"/>
  <c r="X63" i="8"/>
  <c r="AC63" i="8"/>
  <c r="AH63" i="8"/>
  <c r="AI63" i="8"/>
  <c r="AJ63" i="8"/>
  <c r="AK63" i="8"/>
  <c r="AL63" i="8"/>
  <c r="AN63" i="8"/>
  <c r="AO63" i="8"/>
  <c r="AP63" i="8"/>
  <c r="AQ63" i="8"/>
  <c r="AR63" i="8"/>
  <c r="A64" i="8"/>
  <c r="B64" i="8"/>
  <c r="C64" i="8"/>
  <c r="G64" i="8"/>
  <c r="X64" i="8"/>
  <c r="AC64" i="8"/>
  <c r="AH64" i="8"/>
  <c r="AI64" i="8"/>
  <c r="AJ64" i="8"/>
  <c r="AK64" i="8"/>
  <c r="AL64" i="8"/>
  <c r="AN64" i="8"/>
  <c r="AO64" i="8"/>
  <c r="AP64" i="8"/>
  <c r="AQ64" i="8"/>
  <c r="AR64" i="8"/>
  <c r="A65" i="8"/>
  <c r="B65" i="8"/>
  <c r="C65" i="8"/>
  <c r="G65" i="8"/>
  <c r="X65" i="8"/>
  <c r="AC65" i="8"/>
  <c r="AH65" i="8"/>
  <c r="AI65" i="8"/>
  <c r="AJ65" i="8"/>
  <c r="AK65" i="8"/>
  <c r="AL65" i="8"/>
  <c r="AN65" i="8"/>
  <c r="AO65" i="8"/>
  <c r="AP65" i="8"/>
  <c r="AQ65" i="8"/>
  <c r="AR65" i="8"/>
  <c r="A66" i="8"/>
  <c r="B66" i="8"/>
  <c r="C66" i="8"/>
  <c r="G66" i="8"/>
  <c r="X66" i="8"/>
  <c r="AC66" i="8"/>
  <c r="AH66" i="8"/>
  <c r="AI66" i="8"/>
  <c r="AJ66" i="8"/>
  <c r="AK66" i="8"/>
  <c r="AL66" i="8"/>
  <c r="AN66" i="8"/>
  <c r="AO66" i="8"/>
  <c r="AP66" i="8"/>
  <c r="AQ66" i="8"/>
  <c r="AR66" i="8"/>
  <c r="A67" i="8"/>
  <c r="B67" i="8"/>
  <c r="C67" i="8"/>
  <c r="G67" i="8"/>
  <c r="X67" i="8"/>
  <c r="AC67" i="8"/>
  <c r="AH67" i="8"/>
  <c r="AI67" i="8"/>
  <c r="AJ67" i="8"/>
  <c r="AK67" i="8"/>
  <c r="AL67" i="8"/>
  <c r="AN67" i="8"/>
  <c r="AO67" i="8"/>
  <c r="AP67" i="8"/>
  <c r="AQ67" i="8"/>
  <c r="AR67" i="8"/>
  <c r="A68" i="8"/>
  <c r="B68" i="8"/>
  <c r="C68" i="8"/>
  <c r="G68" i="8"/>
  <c r="X68" i="8"/>
  <c r="AC68" i="8"/>
  <c r="AH68" i="8"/>
  <c r="AI68" i="8"/>
  <c r="AJ68" i="8"/>
  <c r="AK68" i="8"/>
  <c r="AL68" i="8"/>
  <c r="AN68" i="8"/>
  <c r="AO68" i="8"/>
  <c r="AP68" i="8"/>
  <c r="AQ68" i="8"/>
  <c r="AR68" i="8"/>
  <c r="A69" i="8"/>
  <c r="B69" i="8"/>
  <c r="C69" i="8"/>
  <c r="G69" i="8"/>
  <c r="X69" i="8"/>
  <c r="AC69" i="8"/>
  <c r="AH69" i="8"/>
  <c r="AI69" i="8"/>
  <c r="AJ69" i="8"/>
  <c r="AK69" i="8"/>
  <c r="AL69" i="8"/>
  <c r="AN69" i="8"/>
  <c r="AO69" i="8"/>
  <c r="AP69" i="8"/>
  <c r="AQ69" i="8"/>
  <c r="AR69" i="8"/>
  <c r="A70" i="8"/>
  <c r="B70" i="8"/>
  <c r="C70" i="8"/>
  <c r="G70" i="8"/>
  <c r="X70" i="8"/>
  <c r="AC70" i="8"/>
  <c r="AH70" i="8"/>
  <c r="AI70" i="8"/>
  <c r="AJ70" i="8"/>
  <c r="AK70" i="8"/>
  <c r="AL70" i="8"/>
  <c r="AN70" i="8"/>
  <c r="AO70" i="8"/>
  <c r="AP70" i="8"/>
  <c r="AQ70" i="8"/>
  <c r="AR70" i="8"/>
  <c r="A71" i="8"/>
  <c r="B71" i="8"/>
  <c r="C71" i="8"/>
  <c r="G71" i="8"/>
  <c r="X71" i="8"/>
  <c r="AC71" i="8"/>
  <c r="AH71" i="8"/>
  <c r="AI71" i="8"/>
  <c r="AJ71" i="8"/>
  <c r="AK71" i="8"/>
  <c r="AL71" i="8"/>
  <c r="AN71" i="8"/>
  <c r="AO71" i="8"/>
  <c r="AP71" i="8"/>
  <c r="AQ71" i="8"/>
  <c r="AR71" i="8"/>
  <c r="A72" i="8"/>
  <c r="B72" i="8"/>
  <c r="C72" i="8"/>
  <c r="G72" i="8"/>
  <c r="X72" i="8"/>
  <c r="AC72" i="8"/>
  <c r="AH72" i="8"/>
  <c r="AI72" i="8"/>
  <c r="AJ72" i="8"/>
  <c r="AK72" i="8"/>
  <c r="AL72" i="8"/>
  <c r="AN72" i="8"/>
  <c r="AO72" i="8"/>
  <c r="AP72" i="8"/>
  <c r="AQ72" i="8"/>
  <c r="AR72" i="8"/>
  <c r="A73" i="8"/>
  <c r="B73" i="8"/>
  <c r="C73" i="8"/>
  <c r="G73" i="8"/>
  <c r="X73" i="8"/>
  <c r="AC73" i="8"/>
  <c r="AH73" i="8"/>
  <c r="AI73" i="8"/>
  <c r="AJ73" i="8"/>
  <c r="AK73" i="8"/>
  <c r="AL73" i="8"/>
  <c r="AN73" i="8"/>
  <c r="AO73" i="8"/>
  <c r="AP73" i="8"/>
  <c r="AQ73" i="8"/>
  <c r="AR73" i="8"/>
  <c r="A74" i="8"/>
  <c r="B74" i="8"/>
  <c r="C74" i="8"/>
  <c r="D74" i="8"/>
  <c r="E74" i="8"/>
  <c r="F74" i="8"/>
  <c r="G74" i="8"/>
  <c r="X74" i="8"/>
  <c r="AC74" i="8"/>
  <c r="AH74" i="8"/>
  <c r="AI74" i="8"/>
  <c r="AJ74" i="8"/>
  <c r="AK74" i="8"/>
  <c r="AL74" i="8"/>
  <c r="AN74" i="8"/>
  <c r="AO74" i="8"/>
  <c r="AP74" i="8"/>
  <c r="AQ74" i="8"/>
  <c r="AR74" i="8"/>
  <c r="A75" i="8"/>
  <c r="B75" i="8"/>
  <c r="C75" i="8"/>
  <c r="D75" i="8"/>
  <c r="E75" i="8"/>
  <c r="F75" i="8"/>
  <c r="G75" i="8"/>
  <c r="X75" i="8"/>
  <c r="AC75" i="8"/>
  <c r="AH75" i="8"/>
  <c r="AI75" i="8"/>
  <c r="AJ75" i="8"/>
  <c r="AK75" i="8"/>
  <c r="AL75" i="8"/>
  <c r="AN75" i="8"/>
  <c r="AO75" i="8"/>
  <c r="AP75" i="8"/>
  <c r="AQ75" i="8"/>
  <c r="AR75" i="8"/>
  <c r="A76" i="8"/>
  <c r="B76" i="8"/>
  <c r="C76" i="8"/>
  <c r="D76" i="8"/>
  <c r="E76" i="8"/>
  <c r="F76" i="8"/>
  <c r="G76" i="8"/>
  <c r="X76" i="8"/>
  <c r="AC76" i="8"/>
  <c r="AN76" i="8"/>
  <c r="AO76" i="8"/>
  <c r="AP76" i="8"/>
  <c r="AQ76" i="8"/>
  <c r="AR76" i="8"/>
  <c r="A77" i="8"/>
  <c r="B77" i="8"/>
  <c r="C77" i="8"/>
  <c r="D77" i="8"/>
  <c r="E77" i="8"/>
  <c r="F77" i="8"/>
  <c r="G77" i="8"/>
  <c r="X77" i="8"/>
  <c r="AC77" i="8"/>
  <c r="AG77" i="8"/>
  <c r="AH77" i="8"/>
  <c r="AI77" i="8"/>
  <c r="AJ77" i="8"/>
  <c r="AK77" i="8"/>
  <c r="AL77" i="8"/>
  <c r="AM77" i="8"/>
  <c r="AN77" i="8"/>
  <c r="AO77" i="8"/>
  <c r="AP77" i="8"/>
  <c r="AQ77" i="8"/>
  <c r="AR77" i="8"/>
  <c r="A78" i="8"/>
  <c r="B78" i="8"/>
  <c r="C78" i="8"/>
  <c r="D78" i="8"/>
  <c r="E78" i="8"/>
  <c r="F78" i="8"/>
  <c r="G78" i="8"/>
  <c r="X78" i="8"/>
  <c r="AC78" i="8"/>
  <c r="AG78" i="8"/>
  <c r="AH78" i="8"/>
  <c r="AI78" i="8"/>
  <c r="AJ78" i="8"/>
  <c r="AK78" i="8"/>
  <c r="AL78" i="8"/>
  <c r="AM78" i="8"/>
  <c r="AN78" i="8"/>
  <c r="AO78" i="8"/>
  <c r="AP78" i="8"/>
  <c r="AQ78" i="8"/>
  <c r="AR78" i="8"/>
  <c r="A79" i="8"/>
  <c r="B79" i="8"/>
  <c r="C79" i="8"/>
  <c r="D79" i="8"/>
  <c r="E79" i="8"/>
  <c r="F79" i="8"/>
  <c r="G79" i="8"/>
  <c r="X79" i="8"/>
  <c r="AC79" i="8"/>
  <c r="AG79" i="8"/>
  <c r="AH79" i="8"/>
  <c r="AI79" i="8"/>
  <c r="AJ79" i="8"/>
  <c r="AK79" i="8"/>
  <c r="AL79" i="8"/>
  <c r="AM79" i="8"/>
  <c r="AN79" i="8"/>
  <c r="AO79" i="8"/>
  <c r="AP79" i="8"/>
  <c r="AQ79" i="8"/>
  <c r="AR79" i="8"/>
  <c r="A80" i="8"/>
  <c r="B80" i="8"/>
  <c r="C80" i="8"/>
  <c r="D80" i="8"/>
  <c r="E80" i="8"/>
  <c r="F80" i="8"/>
  <c r="G80" i="8"/>
  <c r="X80" i="8"/>
  <c r="AC80" i="8"/>
  <c r="AG80" i="8"/>
  <c r="AH80" i="8"/>
  <c r="AI80" i="8"/>
  <c r="AJ80" i="8"/>
  <c r="AK80" i="8"/>
  <c r="AL80" i="8"/>
  <c r="AM80" i="8"/>
  <c r="AN80" i="8"/>
  <c r="AO80" i="8"/>
  <c r="AP80" i="8"/>
  <c r="AQ80" i="8"/>
  <c r="AR80" i="8"/>
  <c r="A81" i="8"/>
  <c r="B81" i="8"/>
  <c r="C81" i="8"/>
  <c r="D81" i="8"/>
  <c r="E81" i="8"/>
  <c r="F81" i="8"/>
  <c r="G81" i="8"/>
  <c r="X81" i="8"/>
  <c r="AC81" i="8"/>
  <c r="A82" i="8"/>
  <c r="B82" i="8"/>
  <c r="C82" i="8"/>
  <c r="D82" i="8"/>
  <c r="E82" i="8"/>
  <c r="F82" i="8"/>
  <c r="G82" i="8"/>
  <c r="X82" i="8"/>
  <c r="AC82" i="8"/>
  <c r="A83" i="8"/>
  <c r="B83" i="8"/>
  <c r="C83" i="8"/>
  <c r="D83" i="8"/>
  <c r="E83" i="8"/>
  <c r="F83" i="8"/>
  <c r="G83" i="8"/>
  <c r="X83" i="8"/>
  <c r="AC83" i="8"/>
  <c r="A84" i="8"/>
  <c r="B84" i="8"/>
  <c r="C84" i="8"/>
  <c r="D84" i="8"/>
  <c r="E84" i="8"/>
  <c r="F84" i="8"/>
  <c r="G84" i="8"/>
  <c r="X84" i="8"/>
  <c r="AC84" i="8"/>
  <c r="AF84" i="8"/>
  <c r="AG84" i="8"/>
  <c r="AH84" i="8"/>
  <c r="AI84" i="8"/>
  <c r="AJ84" i="8"/>
  <c r="AK84" i="8"/>
  <c r="AL84" i="8"/>
  <c r="AM84" i="8"/>
  <c r="AN84" i="8"/>
  <c r="AO84" i="8"/>
  <c r="AP84" i="8"/>
  <c r="AQ84" i="8"/>
  <c r="AR84" i="8"/>
  <c r="C5" i="17"/>
  <c r="D5" i="17" s="1"/>
  <c r="F5" i="17" s="1"/>
  <c r="G5" i="17" s="1"/>
  <c r="H5" i="17" s="1"/>
  <c r="I5" i="17" s="1"/>
  <c r="J5" i="17" s="1"/>
  <c r="K5" i="17" s="1"/>
  <c r="L5" i="17" s="1"/>
  <c r="M5" i="17" s="1"/>
  <c r="N5" i="17" s="1"/>
  <c r="O5" i="17" s="1"/>
  <c r="A9" i="17"/>
  <c r="A10" i="17" s="1"/>
  <c r="A11" i="17" s="1"/>
  <c r="A12" i="17" s="1"/>
  <c r="A13" i="17" s="1"/>
  <c r="A14" i="17" s="1"/>
  <c r="A15" i="17" s="1"/>
  <c r="A16" i="17" s="1"/>
  <c r="A17" i="17" s="1"/>
  <c r="A18" i="17" s="1"/>
  <c r="A19" i="17" s="1"/>
  <c r="A20" i="17" s="1"/>
  <c r="A21" i="17" s="1"/>
  <c r="A22" i="17" s="1"/>
  <c r="A23" i="17" s="1"/>
  <c r="A24" i="17" s="1"/>
  <c r="A25" i="17" s="1"/>
  <c r="C12" i="11"/>
  <c r="D12" i="11" s="1"/>
  <c r="E12" i="11" s="1"/>
  <c r="F12" i="11" s="1"/>
  <c r="G12" i="11" s="1"/>
  <c r="H12" i="11" s="1"/>
  <c r="I12" i="11" s="1"/>
  <c r="J12" i="11" s="1"/>
  <c r="K12" i="11" s="1"/>
  <c r="L12" i="11" s="1"/>
  <c r="M12" i="11" s="1"/>
  <c r="N12" i="11" s="1"/>
  <c r="O12" i="11" s="1"/>
  <c r="P12" i="11" s="1"/>
  <c r="Q12" i="11" s="1"/>
  <c r="R12" i="11" s="1"/>
  <c r="S12" i="11" s="1"/>
  <c r="C13" i="11"/>
  <c r="D13" i="11"/>
  <c r="E13" i="11" s="1"/>
  <c r="F13" i="11" s="1"/>
  <c r="J13" i="11"/>
  <c r="K13" i="11"/>
  <c r="L13" i="11" s="1"/>
  <c r="M13" i="11" s="1"/>
  <c r="A15" i="11"/>
  <c r="A3" i="12" s="1"/>
  <c r="B3" i="12" s="1"/>
  <c r="C3" i="12" s="1"/>
  <c r="D3" i="12" s="1"/>
  <c r="E3" i="12" s="1"/>
  <c r="F3" i="12" s="1"/>
  <c r="G3" i="12" s="1"/>
  <c r="H3" i="12" s="1"/>
  <c r="I3" i="12" s="1"/>
  <c r="J3" i="12" s="1"/>
  <c r="K3" i="12" s="1"/>
  <c r="L3" i="12" s="1"/>
  <c r="M3" i="12" s="1"/>
  <c r="N3" i="12" s="1"/>
  <c r="O3" i="12" s="1"/>
  <c r="P3" i="12" s="1"/>
  <c r="Q3" i="12" s="1"/>
  <c r="R3" i="12" s="1"/>
  <c r="A16" i="11"/>
  <c r="A17" i="11" s="1"/>
  <c r="A5" i="12" s="1"/>
  <c r="B5" i="12" s="1"/>
  <c r="C5" i="12" s="1"/>
  <c r="D5" i="12" s="1"/>
  <c r="E5" i="12" s="1"/>
  <c r="F5" i="12" s="1"/>
  <c r="G5" i="12" s="1"/>
  <c r="H5" i="12" s="1"/>
  <c r="I5" i="12" s="1"/>
  <c r="J5" i="12" s="1"/>
  <c r="K5" i="12" s="1"/>
  <c r="L5" i="12" s="1"/>
  <c r="M5" i="12" s="1"/>
  <c r="N5" i="12" s="1"/>
  <c r="O5" i="12" s="1"/>
  <c r="P5" i="12" s="1"/>
  <c r="Q5" i="12" s="1"/>
  <c r="R5" i="12" s="1"/>
  <c r="B50" i="11"/>
  <c r="C50" i="11"/>
  <c r="D50" i="11"/>
  <c r="E50" i="11"/>
  <c r="F50" i="11"/>
  <c r="G50" i="11"/>
  <c r="C25" i="10"/>
  <c r="E35" i="10"/>
  <c r="F35" i="10" s="1"/>
  <c r="G35" i="10" s="1"/>
  <c r="H35" i="10" s="1"/>
  <c r="I35" i="10" s="1"/>
  <c r="J35" i="10" s="1"/>
  <c r="K35" i="10" s="1"/>
  <c r="L35" i="10" s="1"/>
  <c r="M35" i="10" s="1"/>
  <c r="N35" i="10" s="1"/>
  <c r="O35" i="10" s="1"/>
  <c r="P35" i="10" s="1"/>
  <c r="Q35" i="10" s="1"/>
  <c r="R35" i="10" s="1"/>
  <c r="S35" i="10" s="1"/>
  <c r="T35" i="10" s="1"/>
  <c r="U35" i="10" s="1"/>
  <c r="D36" i="10"/>
  <c r="D74" i="10" s="1"/>
  <c r="D111" i="10" s="1"/>
  <c r="E36" i="10"/>
  <c r="E74" i="10" s="1"/>
  <c r="E111" i="10" s="1"/>
  <c r="G36" i="10"/>
  <c r="K36" i="10"/>
  <c r="K74" i="10" s="1"/>
  <c r="K111" i="10" s="1"/>
  <c r="L36" i="10"/>
  <c r="L74" i="10" s="1"/>
  <c r="L111" i="10" s="1"/>
  <c r="M36" i="10"/>
  <c r="M74" i="10" s="1"/>
  <c r="M111" i="10" s="1"/>
  <c r="D37" i="10"/>
  <c r="D75" i="10" s="1"/>
  <c r="W75" i="10" s="1"/>
  <c r="Y75" i="10" s="1"/>
  <c r="E37" i="10"/>
  <c r="E75" i="10" s="1"/>
  <c r="F37" i="10"/>
  <c r="G37" i="10"/>
  <c r="H37" i="10"/>
  <c r="H75" i="10" s="1"/>
  <c r="I37" i="10"/>
  <c r="I75" i="10" s="1"/>
  <c r="J37" i="10"/>
  <c r="J75" i="10" s="1"/>
  <c r="K37" i="10"/>
  <c r="K75" i="10" s="1"/>
  <c r="L37" i="10"/>
  <c r="L75" i="10" s="1"/>
  <c r="M37" i="10"/>
  <c r="M75" i="10" s="1"/>
  <c r="N37" i="10"/>
  <c r="N75" i="10" s="1"/>
  <c r="O37" i="10"/>
  <c r="P37" i="10"/>
  <c r="P75" i="10" s="1"/>
  <c r="Q37" i="10"/>
  <c r="R37" i="10"/>
  <c r="R75" i="10" s="1"/>
  <c r="S37" i="10"/>
  <c r="T37" i="10"/>
  <c r="T75" i="10" s="1"/>
  <c r="U37" i="10"/>
  <c r="U75" i="10" s="1"/>
  <c r="V37" i="10"/>
  <c r="D38" i="10"/>
  <c r="E38" i="10"/>
  <c r="E76" i="10" s="1"/>
  <c r="F38" i="10"/>
  <c r="G38" i="10"/>
  <c r="G76" i="10" s="1"/>
  <c r="H38" i="10"/>
  <c r="I38" i="10"/>
  <c r="I76" i="10" s="1"/>
  <c r="J38" i="10"/>
  <c r="K38" i="10"/>
  <c r="K76" i="10" s="1"/>
  <c r="L38" i="10"/>
  <c r="M38" i="10"/>
  <c r="M76" i="10" s="1"/>
  <c r="N38" i="10"/>
  <c r="O38" i="10"/>
  <c r="O76" i="10" s="1"/>
  <c r="P38" i="10"/>
  <c r="Q38" i="10"/>
  <c r="Q76" i="10" s="1"/>
  <c r="R38" i="10"/>
  <c r="S38" i="10"/>
  <c r="T38" i="10"/>
  <c r="U38" i="10"/>
  <c r="U76" i="10" s="1"/>
  <c r="V38" i="10"/>
  <c r="D39" i="10"/>
  <c r="E39" i="10"/>
  <c r="E77" i="10" s="1"/>
  <c r="F39" i="10"/>
  <c r="F77" i="10" s="1"/>
  <c r="G39" i="10"/>
  <c r="H39" i="10"/>
  <c r="H77" i="10" s="1"/>
  <c r="I39" i="10"/>
  <c r="I77" i="10" s="1"/>
  <c r="J39" i="10"/>
  <c r="J77" i="10" s="1"/>
  <c r="K39" i="10"/>
  <c r="K77" i="10" s="1"/>
  <c r="L39" i="10"/>
  <c r="L77" i="10" s="1"/>
  <c r="M39" i="10"/>
  <c r="M77" i="10" s="1"/>
  <c r="N39" i="10"/>
  <c r="N77" i="10" s="1"/>
  <c r="O39" i="10"/>
  <c r="O77" i="10" s="1"/>
  <c r="P39" i="10"/>
  <c r="Q39" i="10"/>
  <c r="Q77" i="10" s="1"/>
  <c r="R39" i="10"/>
  <c r="R77" i="10" s="1"/>
  <c r="S39" i="10"/>
  <c r="S77" i="10" s="1"/>
  <c r="T39" i="10"/>
  <c r="T77" i="10" s="1"/>
  <c r="U39" i="10"/>
  <c r="V39" i="10"/>
  <c r="D40" i="10"/>
  <c r="E40" i="10"/>
  <c r="F40" i="10"/>
  <c r="F78" i="10" s="1"/>
  <c r="G40" i="10"/>
  <c r="G78" i="10" s="1"/>
  <c r="H40" i="10"/>
  <c r="H78" i="10" s="1"/>
  <c r="I40" i="10"/>
  <c r="I78" i="10" s="1"/>
  <c r="J40" i="10"/>
  <c r="K40" i="10"/>
  <c r="K78" i="10" s="1"/>
  <c r="L40" i="10"/>
  <c r="L78" i="10" s="1"/>
  <c r="M40" i="10"/>
  <c r="M78" i="10" s="1"/>
  <c r="N40" i="10"/>
  <c r="N78" i="10" s="1"/>
  <c r="O40" i="10"/>
  <c r="O78" i="10" s="1"/>
  <c r="P40" i="10"/>
  <c r="Q40" i="10"/>
  <c r="Q78" i="10" s="1"/>
  <c r="R40" i="10"/>
  <c r="R78" i="10" s="1"/>
  <c r="S40" i="10"/>
  <c r="S78" i="10" s="1"/>
  <c r="T40" i="10"/>
  <c r="T78" i="10" s="1"/>
  <c r="U40" i="10"/>
  <c r="U78" i="10" s="1"/>
  <c r="V40" i="10"/>
  <c r="D41" i="10"/>
  <c r="D79" i="10" s="1"/>
  <c r="W79" i="10" s="1"/>
  <c r="AR79" i="10" s="1"/>
  <c r="E41" i="10"/>
  <c r="E79" i="10" s="1"/>
  <c r="F41" i="10"/>
  <c r="G41" i="10"/>
  <c r="H41" i="10"/>
  <c r="H79" i="10" s="1"/>
  <c r="I41" i="10"/>
  <c r="I79" i="10" s="1"/>
  <c r="J41" i="10"/>
  <c r="J79" i="10" s="1"/>
  <c r="K41" i="10"/>
  <c r="K79" i="10" s="1"/>
  <c r="L41" i="10"/>
  <c r="L79" i="10" s="1"/>
  <c r="M41" i="10"/>
  <c r="M79" i="10" s="1"/>
  <c r="N41" i="10"/>
  <c r="O41" i="10"/>
  <c r="P41" i="10"/>
  <c r="P79" i="10" s="1"/>
  <c r="Q41" i="10"/>
  <c r="Q79" i="10" s="1"/>
  <c r="R41" i="10"/>
  <c r="R79" i="10" s="1"/>
  <c r="S41" i="10"/>
  <c r="S79" i="10" s="1"/>
  <c r="T41" i="10"/>
  <c r="T79" i="10" s="1"/>
  <c r="U41" i="10"/>
  <c r="U79" i="10" s="1"/>
  <c r="V41" i="10"/>
  <c r="D42" i="10"/>
  <c r="E42" i="10"/>
  <c r="E80" i="10" s="1"/>
  <c r="F42" i="10"/>
  <c r="F80" i="10" s="1"/>
  <c r="G42" i="10"/>
  <c r="G80" i="10" s="1"/>
  <c r="H42" i="10"/>
  <c r="H80" i="10" s="1"/>
  <c r="I42" i="10"/>
  <c r="I80" i="10" s="1"/>
  <c r="J42" i="10"/>
  <c r="K42" i="10"/>
  <c r="K80" i="10" s="1"/>
  <c r="L42" i="10"/>
  <c r="L80" i="10" s="1"/>
  <c r="M42" i="10"/>
  <c r="M80" i="10" s="1"/>
  <c r="N42" i="10"/>
  <c r="N80" i="10" s="1"/>
  <c r="O42" i="10"/>
  <c r="O80" i="10" s="1"/>
  <c r="P42" i="10"/>
  <c r="Q42" i="10"/>
  <c r="Q80" i="10" s="1"/>
  <c r="R42" i="10"/>
  <c r="R80" i="10" s="1"/>
  <c r="S42" i="10"/>
  <c r="T42" i="10"/>
  <c r="T80" i="10" s="1"/>
  <c r="U42" i="10"/>
  <c r="U80" i="10" s="1"/>
  <c r="V42" i="10"/>
  <c r="D43" i="10"/>
  <c r="E43" i="10"/>
  <c r="E81" i="10" s="1"/>
  <c r="F43" i="10"/>
  <c r="F81" i="10" s="1"/>
  <c r="G43" i="10"/>
  <c r="H43" i="10"/>
  <c r="H81" i="10" s="1"/>
  <c r="I43" i="10"/>
  <c r="I81" i="10" s="1"/>
  <c r="J43" i="10"/>
  <c r="J81" i="10" s="1"/>
  <c r="K43" i="10"/>
  <c r="K81" i="10" s="1"/>
  <c r="L43" i="10"/>
  <c r="L81" i="10" s="1"/>
  <c r="M43" i="10"/>
  <c r="M81" i="10" s="1"/>
  <c r="N43" i="10"/>
  <c r="N81" i="10" s="1"/>
  <c r="O43" i="10"/>
  <c r="O81" i="10" s="1"/>
  <c r="P43" i="10"/>
  <c r="Q43" i="10"/>
  <c r="Q81" i="10" s="1"/>
  <c r="R43" i="10"/>
  <c r="R81" i="10" s="1"/>
  <c r="S43" i="10"/>
  <c r="S81" i="10" s="1"/>
  <c r="T43" i="10"/>
  <c r="T81" i="10" s="1"/>
  <c r="U43" i="10"/>
  <c r="V43" i="10"/>
  <c r="D44" i="10"/>
  <c r="E44" i="10"/>
  <c r="F44" i="10"/>
  <c r="F82" i="10" s="1"/>
  <c r="G44" i="10"/>
  <c r="G82" i="10" s="1"/>
  <c r="H44" i="10"/>
  <c r="H82" i="10" s="1"/>
  <c r="I44" i="10"/>
  <c r="I82" i="10" s="1"/>
  <c r="J44" i="10"/>
  <c r="K44" i="10"/>
  <c r="K82" i="10" s="1"/>
  <c r="L44" i="10"/>
  <c r="L82" i="10" s="1"/>
  <c r="M44" i="10"/>
  <c r="M82" i="10" s="1"/>
  <c r="N44" i="10"/>
  <c r="N82" i="10" s="1"/>
  <c r="O44" i="10"/>
  <c r="O82" i="10" s="1"/>
  <c r="P44" i="10"/>
  <c r="Q44" i="10"/>
  <c r="Q82" i="10" s="1"/>
  <c r="R44" i="10"/>
  <c r="R82" i="10" s="1"/>
  <c r="S44" i="10"/>
  <c r="S82" i="10" s="1"/>
  <c r="T44" i="10"/>
  <c r="T82" i="10" s="1"/>
  <c r="U44" i="10"/>
  <c r="U82" i="10" s="1"/>
  <c r="V44" i="10"/>
  <c r="D45" i="10"/>
  <c r="D83" i="10" s="1"/>
  <c r="W83" i="10" s="1"/>
  <c r="E45" i="10"/>
  <c r="E83" i="10" s="1"/>
  <c r="F45" i="10"/>
  <c r="G45" i="10"/>
  <c r="H45" i="10"/>
  <c r="H83" i="10" s="1"/>
  <c r="I45" i="10"/>
  <c r="I83" i="10" s="1"/>
  <c r="J45" i="10"/>
  <c r="J83" i="10" s="1"/>
  <c r="K45" i="10"/>
  <c r="K83" i="10" s="1"/>
  <c r="L45" i="10"/>
  <c r="L83" i="10" s="1"/>
  <c r="M45" i="10"/>
  <c r="N45" i="10"/>
  <c r="O45" i="10"/>
  <c r="O83" i="10" s="1"/>
  <c r="P45" i="10"/>
  <c r="P83" i="10" s="1"/>
  <c r="Q45" i="10"/>
  <c r="Q83" i="10" s="1"/>
  <c r="R45" i="10"/>
  <c r="R83" i="10" s="1"/>
  <c r="S45" i="10"/>
  <c r="S83" i="10" s="1"/>
  <c r="T45" i="10"/>
  <c r="T83" i="10" s="1"/>
  <c r="U45" i="10"/>
  <c r="U83" i="10" s="1"/>
  <c r="V45" i="10"/>
  <c r="D46" i="10"/>
  <c r="E46" i="10"/>
  <c r="E84" i="10" s="1"/>
  <c r="F46" i="10"/>
  <c r="F84" i="10" s="1"/>
  <c r="G46" i="10"/>
  <c r="G84" i="10" s="1"/>
  <c r="H46" i="10"/>
  <c r="H84" i="10" s="1"/>
  <c r="I46" i="10"/>
  <c r="I84" i="10" s="1"/>
  <c r="J46" i="10"/>
  <c r="K46" i="10"/>
  <c r="K84" i="10" s="1"/>
  <c r="L46" i="10"/>
  <c r="L84" i="10" s="1"/>
  <c r="M46" i="10"/>
  <c r="M84" i="10" s="1"/>
  <c r="N46" i="10"/>
  <c r="N84" i="10" s="1"/>
  <c r="O46" i="10"/>
  <c r="O84" i="10" s="1"/>
  <c r="P46" i="10"/>
  <c r="Q46" i="10"/>
  <c r="Q84" i="10" s="1"/>
  <c r="R46" i="10"/>
  <c r="R84" i="10" s="1"/>
  <c r="S46" i="10"/>
  <c r="T46" i="10"/>
  <c r="T84" i="10" s="1"/>
  <c r="U46" i="10"/>
  <c r="U84" i="10" s="1"/>
  <c r="V46" i="10"/>
  <c r="D47" i="10"/>
  <c r="E47" i="10"/>
  <c r="E85" i="10" s="1"/>
  <c r="F47" i="10"/>
  <c r="F85" i="10" s="1"/>
  <c r="G47" i="10"/>
  <c r="G85" i="10" s="1"/>
  <c r="H47" i="10"/>
  <c r="H85" i="10" s="1"/>
  <c r="I47" i="10"/>
  <c r="I85" i="10" s="1"/>
  <c r="J47" i="10"/>
  <c r="J85" i="10" s="1"/>
  <c r="K47" i="10"/>
  <c r="K85" i="10" s="1"/>
  <c r="L47" i="10"/>
  <c r="M47" i="10"/>
  <c r="M85" i="10" s="1"/>
  <c r="N47" i="10"/>
  <c r="N85" i="10" s="1"/>
  <c r="O47" i="10"/>
  <c r="O85" i="10" s="1"/>
  <c r="P47" i="10"/>
  <c r="P85" i="10" s="1"/>
  <c r="Q47" i="10"/>
  <c r="Q85" i="10" s="1"/>
  <c r="R47" i="10"/>
  <c r="R85" i="10" s="1"/>
  <c r="S47" i="10"/>
  <c r="S85" i="10" s="1"/>
  <c r="T47" i="10"/>
  <c r="T85" i="10" s="1"/>
  <c r="U47" i="10"/>
  <c r="U85" i="10" s="1"/>
  <c r="V47" i="10"/>
  <c r="D48" i="10"/>
  <c r="E48" i="10"/>
  <c r="F48" i="10"/>
  <c r="F86" i="10" s="1"/>
  <c r="G48" i="10"/>
  <c r="G86" i="10" s="1"/>
  <c r="H48" i="10"/>
  <c r="H86" i="10" s="1"/>
  <c r="I48" i="10"/>
  <c r="I86" i="10" s="1"/>
  <c r="J48" i="10"/>
  <c r="K48" i="10"/>
  <c r="K86" i="10" s="1"/>
  <c r="L48" i="10"/>
  <c r="L86" i="10" s="1"/>
  <c r="M48" i="10"/>
  <c r="N48" i="10"/>
  <c r="N86" i="10" s="1"/>
  <c r="O48" i="10"/>
  <c r="O86" i="10" s="1"/>
  <c r="P48" i="10"/>
  <c r="Q48" i="10"/>
  <c r="Q86" i="10" s="1"/>
  <c r="R48" i="10"/>
  <c r="R86" i="10" s="1"/>
  <c r="S48" i="10"/>
  <c r="S86" i="10" s="1"/>
  <c r="T48" i="10"/>
  <c r="T86" i="10" s="1"/>
  <c r="U48" i="10"/>
  <c r="U86" i="10" s="1"/>
  <c r="V48" i="10"/>
  <c r="D49" i="10"/>
  <c r="D87" i="10" s="1"/>
  <c r="W87" i="10" s="1"/>
  <c r="E49" i="10"/>
  <c r="E87" i="10" s="1"/>
  <c r="F49" i="10"/>
  <c r="F87" i="10" s="1"/>
  <c r="G49" i="10"/>
  <c r="G87" i="10" s="1"/>
  <c r="H49" i="10"/>
  <c r="H87" i="10" s="1"/>
  <c r="I49" i="10"/>
  <c r="J49" i="10"/>
  <c r="J87" i="10" s="1"/>
  <c r="K49" i="10"/>
  <c r="K87" i="10" s="1"/>
  <c r="L49" i="10"/>
  <c r="L87" i="10" s="1"/>
  <c r="M49" i="10"/>
  <c r="N49" i="10"/>
  <c r="N87" i="10" s="1"/>
  <c r="O49" i="10"/>
  <c r="O87" i="10" s="1"/>
  <c r="P49" i="10"/>
  <c r="P87" i="10" s="1"/>
  <c r="Q49" i="10"/>
  <c r="Q87" i="10" s="1"/>
  <c r="R49" i="10"/>
  <c r="R87" i="10" s="1"/>
  <c r="S49" i="10"/>
  <c r="T49" i="10"/>
  <c r="T87" i="10" s="1"/>
  <c r="U49" i="10"/>
  <c r="U87" i="10" s="1"/>
  <c r="V49" i="10"/>
  <c r="D50" i="10"/>
  <c r="E50" i="10"/>
  <c r="E88" i="10" s="1"/>
  <c r="F50" i="10"/>
  <c r="F88" i="10" s="1"/>
  <c r="G50" i="10"/>
  <c r="G88" i="10" s="1"/>
  <c r="H50" i="10"/>
  <c r="H88" i="10" s="1"/>
  <c r="I50" i="10"/>
  <c r="I88" i="10" s="1"/>
  <c r="J50" i="10"/>
  <c r="K50" i="10"/>
  <c r="K88" i="10" s="1"/>
  <c r="L50" i="10"/>
  <c r="L88" i="10" s="1"/>
  <c r="M50" i="10"/>
  <c r="M88" i="10" s="1"/>
  <c r="N50" i="10"/>
  <c r="N88" i="10" s="1"/>
  <c r="O50" i="10"/>
  <c r="P50" i="10"/>
  <c r="Q50" i="10"/>
  <c r="Q88" i="10" s="1"/>
  <c r="R50" i="10"/>
  <c r="R88" i="10" s="1"/>
  <c r="S50" i="10"/>
  <c r="S88" i="10" s="1"/>
  <c r="T50" i="10"/>
  <c r="T88" i="10" s="1"/>
  <c r="U50" i="10"/>
  <c r="U88" i="10" s="1"/>
  <c r="V50" i="10"/>
  <c r="D51" i="10"/>
  <c r="D89" i="10" s="1"/>
  <c r="W89" i="10" s="1"/>
  <c r="E51" i="10"/>
  <c r="E89" i="10" s="1"/>
  <c r="F51" i="10"/>
  <c r="F89" i="10" s="1"/>
  <c r="G51" i="10"/>
  <c r="G89" i="10" s="1"/>
  <c r="H51" i="10"/>
  <c r="H89" i="10" s="1"/>
  <c r="I51" i="10"/>
  <c r="I89" i="10" s="1"/>
  <c r="J51" i="10"/>
  <c r="J89" i="10" s="1"/>
  <c r="K51" i="10"/>
  <c r="K89" i="10" s="1"/>
  <c r="L51" i="10"/>
  <c r="L89" i="10" s="1"/>
  <c r="M51" i="10"/>
  <c r="M89" i="10" s="1"/>
  <c r="N51" i="10"/>
  <c r="N89" i="10" s="1"/>
  <c r="O51" i="10"/>
  <c r="O89" i="10" s="1"/>
  <c r="P51" i="10"/>
  <c r="Q51" i="10"/>
  <c r="Q89" i="10" s="1"/>
  <c r="R51" i="10"/>
  <c r="R89" i="10" s="1"/>
  <c r="S51" i="10"/>
  <c r="S89" i="10" s="1"/>
  <c r="T51" i="10"/>
  <c r="T89" i="10" s="1"/>
  <c r="U51" i="10"/>
  <c r="U89" i="10" s="1"/>
  <c r="V51" i="10"/>
  <c r="D52" i="10"/>
  <c r="E52" i="10"/>
  <c r="E90" i="10" s="1"/>
  <c r="F52" i="10"/>
  <c r="F90" i="10" s="1"/>
  <c r="G52" i="10"/>
  <c r="H52" i="10"/>
  <c r="H90" i="10" s="1"/>
  <c r="I52" i="10"/>
  <c r="I90" i="10" s="1"/>
  <c r="J52" i="10"/>
  <c r="K52" i="10"/>
  <c r="K90" i="10" s="1"/>
  <c r="L52" i="10"/>
  <c r="L90" i="10" s="1"/>
  <c r="M52" i="10"/>
  <c r="M90" i="10" s="1"/>
  <c r="N52" i="10"/>
  <c r="N90" i="10" s="1"/>
  <c r="O52" i="10"/>
  <c r="O90" i="10" s="1"/>
  <c r="P52" i="10"/>
  <c r="Q52" i="10"/>
  <c r="R52" i="10"/>
  <c r="R90" i="10" s="1"/>
  <c r="S52" i="10"/>
  <c r="S90" i="10" s="1"/>
  <c r="T52" i="10"/>
  <c r="T90" i="10" s="1"/>
  <c r="U52" i="10"/>
  <c r="U90" i="10" s="1"/>
  <c r="V52" i="10"/>
  <c r="D53" i="10"/>
  <c r="D91" i="10" s="1"/>
  <c r="W91" i="10" s="1"/>
  <c r="Y91" i="10" s="1"/>
  <c r="E53" i="10"/>
  <c r="E91" i="10" s="1"/>
  <c r="F53" i="10"/>
  <c r="F91" i="10" s="1"/>
  <c r="G53" i="10"/>
  <c r="G91" i="10" s="1"/>
  <c r="H53" i="10"/>
  <c r="H91" i="10" s="1"/>
  <c r="I53" i="10"/>
  <c r="I91" i="10" s="1"/>
  <c r="J53" i="10"/>
  <c r="J91" i="10" s="1"/>
  <c r="K53" i="10"/>
  <c r="K91" i="10" s="1"/>
  <c r="L53" i="10"/>
  <c r="L91" i="10" s="1"/>
  <c r="M53" i="10"/>
  <c r="M91" i="10" s="1"/>
  <c r="N53" i="10"/>
  <c r="N91" i="10" s="1"/>
  <c r="O53" i="10"/>
  <c r="P53" i="10"/>
  <c r="P91" i="10" s="1"/>
  <c r="Q53" i="10"/>
  <c r="Q91" i="10" s="1"/>
  <c r="R53" i="10"/>
  <c r="R91" i="10" s="1"/>
  <c r="S53" i="10"/>
  <c r="T53" i="10"/>
  <c r="T91" i="10" s="1"/>
  <c r="U53" i="10"/>
  <c r="U91" i="10" s="1"/>
  <c r="V53" i="10"/>
  <c r="D54" i="10"/>
  <c r="E54" i="10"/>
  <c r="E92" i="10" s="1"/>
  <c r="F54" i="10"/>
  <c r="F92" i="10" s="1"/>
  <c r="G54" i="10"/>
  <c r="G92" i="10" s="1"/>
  <c r="H54" i="10"/>
  <c r="H92" i="10" s="1"/>
  <c r="I54" i="10"/>
  <c r="I92" i="10" s="1"/>
  <c r="J54" i="10"/>
  <c r="K54" i="10"/>
  <c r="K92" i="10" s="1"/>
  <c r="L54" i="10"/>
  <c r="L92" i="10" s="1"/>
  <c r="M54" i="10"/>
  <c r="M92" i="10" s="1"/>
  <c r="N54" i="10"/>
  <c r="N92" i="10" s="1"/>
  <c r="O54" i="10"/>
  <c r="O92" i="10" s="1"/>
  <c r="P54" i="10"/>
  <c r="Q54" i="10"/>
  <c r="Q92" i="10" s="1"/>
  <c r="R54" i="10"/>
  <c r="R92" i="10" s="1"/>
  <c r="S54" i="10"/>
  <c r="T54" i="10"/>
  <c r="T92" i="10" s="1"/>
  <c r="U54" i="10"/>
  <c r="U92" i="10" s="1"/>
  <c r="V54" i="10"/>
  <c r="D55" i="10"/>
  <c r="D93" i="10" s="1"/>
  <c r="W93" i="10" s="1"/>
  <c r="E55" i="10"/>
  <c r="E93" i="10" s="1"/>
  <c r="F55" i="10"/>
  <c r="F93" i="10" s="1"/>
  <c r="G55" i="10"/>
  <c r="G93" i="10" s="1"/>
  <c r="H55" i="10"/>
  <c r="H93" i="10" s="1"/>
  <c r="I55" i="10"/>
  <c r="I93" i="10" s="1"/>
  <c r="J55" i="10"/>
  <c r="J93" i="10" s="1"/>
  <c r="K55" i="10"/>
  <c r="K93" i="10" s="1"/>
  <c r="L55" i="10"/>
  <c r="L93" i="10" s="1"/>
  <c r="M55" i="10"/>
  <c r="M93" i="10" s="1"/>
  <c r="N55" i="10"/>
  <c r="N93" i="10" s="1"/>
  <c r="O55" i="10"/>
  <c r="P55" i="10"/>
  <c r="P93" i="10" s="1"/>
  <c r="Q55" i="10"/>
  <c r="Q93" i="10" s="1"/>
  <c r="R55" i="10"/>
  <c r="R93" i="10" s="1"/>
  <c r="S55" i="10"/>
  <c r="S93" i="10" s="1"/>
  <c r="T55" i="10"/>
  <c r="T93" i="10" s="1"/>
  <c r="U55" i="10"/>
  <c r="U93" i="10" s="1"/>
  <c r="V55" i="10"/>
  <c r="D56" i="10"/>
  <c r="E56" i="10"/>
  <c r="E94" i="10" s="1"/>
  <c r="F56" i="10"/>
  <c r="F94" i="10" s="1"/>
  <c r="G56" i="10"/>
  <c r="G94" i="10" s="1"/>
  <c r="H56" i="10"/>
  <c r="H94" i="10" s="1"/>
  <c r="I56" i="10"/>
  <c r="I94" i="10" s="1"/>
  <c r="J56" i="10"/>
  <c r="K56" i="10"/>
  <c r="K94" i="10" s="1"/>
  <c r="L56" i="10"/>
  <c r="L94" i="10" s="1"/>
  <c r="M56" i="10"/>
  <c r="N56" i="10"/>
  <c r="N94" i="10" s="1"/>
  <c r="O56" i="10"/>
  <c r="O94" i="10" s="1"/>
  <c r="P56" i="10"/>
  <c r="Q56" i="10"/>
  <c r="Q94" i="10" s="1"/>
  <c r="R56" i="10"/>
  <c r="R94" i="10" s="1"/>
  <c r="S56" i="10"/>
  <c r="S94" i="10" s="1"/>
  <c r="T56" i="10"/>
  <c r="T94" i="10" s="1"/>
  <c r="U56" i="10"/>
  <c r="U94" i="10" s="1"/>
  <c r="V56" i="10"/>
  <c r="D57" i="10"/>
  <c r="D95" i="10" s="1"/>
  <c r="W95" i="10" s="1"/>
  <c r="E57" i="10"/>
  <c r="E95" i="10" s="1"/>
  <c r="F57" i="10"/>
  <c r="F95" i="10" s="1"/>
  <c r="G57" i="10"/>
  <c r="H57" i="10"/>
  <c r="H95" i="10" s="1"/>
  <c r="I57" i="10"/>
  <c r="I95" i="10" s="1"/>
  <c r="J57" i="10"/>
  <c r="J95" i="10" s="1"/>
  <c r="K57" i="10"/>
  <c r="K95" i="10" s="1"/>
  <c r="L57" i="10"/>
  <c r="L95" i="10" s="1"/>
  <c r="M57" i="10"/>
  <c r="M95" i="10" s="1"/>
  <c r="N57" i="10"/>
  <c r="N95" i="10" s="1"/>
  <c r="O57" i="10"/>
  <c r="O95" i="10" s="1"/>
  <c r="P57" i="10"/>
  <c r="P95" i="10" s="1"/>
  <c r="Q57" i="10"/>
  <c r="R57" i="10"/>
  <c r="R95" i="10" s="1"/>
  <c r="S57" i="10"/>
  <c r="S95" i="10" s="1"/>
  <c r="T57" i="10"/>
  <c r="T95" i="10" s="1"/>
  <c r="U57" i="10"/>
  <c r="U95" i="10" s="1"/>
  <c r="V57" i="10"/>
  <c r="D58" i="10"/>
  <c r="E58" i="10"/>
  <c r="E96" i="10" s="1"/>
  <c r="F58" i="10"/>
  <c r="F96" i="10" s="1"/>
  <c r="G58" i="10"/>
  <c r="G96" i="10" s="1"/>
  <c r="H58" i="10"/>
  <c r="I58" i="10"/>
  <c r="I96" i="10" s="1"/>
  <c r="J58" i="10"/>
  <c r="J96" i="10" s="1"/>
  <c r="K58" i="10"/>
  <c r="L58" i="10"/>
  <c r="L96" i="10" s="1"/>
  <c r="M58" i="10"/>
  <c r="M96" i="10" s="1"/>
  <c r="N58" i="10"/>
  <c r="O58" i="10"/>
  <c r="O96" i="10" s="1"/>
  <c r="P58" i="10"/>
  <c r="P96" i="10" s="1"/>
  <c r="Q58" i="10"/>
  <c r="Q96" i="10" s="1"/>
  <c r="R58" i="10"/>
  <c r="R96" i="10" s="1"/>
  <c r="S58" i="10"/>
  <c r="T58" i="10"/>
  <c r="T96" i="10" s="1"/>
  <c r="U58" i="10"/>
  <c r="U96" i="10" s="1"/>
  <c r="V58" i="10"/>
  <c r="D59" i="10"/>
  <c r="E59" i="10"/>
  <c r="E97" i="10" s="1"/>
  <c r="F59" i="10"/>
  <c r="F97" i="10" s="1"/>
  <c r="G59" i="10"/>
  <c r="H59" i="10"/>
  <c r="H97" i="10" s="1"/>
  <c r="I59" i="10"/>
  <c r="I97" i="10" s="1"/>
  <c r="J59" i="10"/>
  <c r="J97" i="10" s="1"/>
  <c r="K59" i="10"/>
  <c r="K97" i="10" s="1"/>
  <c r="L59" i="10"/>
  <c r="M59" i="10"/>
  <c r="M97" i="10" s="1"/>
  <c r="N59" i="10"/>
  <c r="N97" i="10" s="1"/>
  <c r="O59" i="10"/>
  <c r="O97" i="10" s="1"/>
  <c r="P59" i="10"/>
  <c r="Q59" i="10"/>
  <c r="Q97" i="10" s="1"/>
  <c r="R59" i="10"/>
  <c r="R97" i="10" s="1"/>
  <c r="S59" i="10"/>
  <c r="S97" i="10" s="1"/>
  <c r="T59" i="10"/>
  <c r="T97" i="10" s="1"/>
  <c r="U59" i="10"/>
  <c r="U97" i="10" s="1"/>
  <c r="V59" i="10"/>
  <c r="D60" i="10"/>
  <c r="D98" i="10" s="1"/>
  <c r="W98" i="10" s="1"/>
  <c r="E60" i="10"/>
  <c r="F60" i="10"/>
  <c r="F98" i="10" s="1"/>
  <c r="G60" i="10"/>
  <c r="G98" i="10" s="1"/>
  <c r="H60" i="10"/>
  <c r="I60" i="10"/>
  <c r="J60" i="10"/>
  <c r="J98" i="10" s="1"/>
  <c r="K60" i="10"/>
  <c r="K98" i="10" s="1"/>
  <c r="L60" i="10"/>
  <c r="L98" i="10" s="1"/>
  <c r="M60" i="10"/>
  <c r="N60" i="10"/>
  <c r="N98" i="10" s="1"/>
  <c r="O60" i="10"/>
  <c r="O98" i="10" s="1"/>
  <c r="P60" i="10"/>
  <c r="P98" i="10" s="1"/>
  <c r="Q60" i="10"/>
  <c r="R60" i="10"/>
  <c r="R98" i="10" s="1"/>
  <c r="S60" i="10"/>
  <c r="S98" i="10" s="1"/>
  <c r="T60" i="10"/>
  <c r="T98" i="10" s="1"/>
  <c r="U60" i="10"/>
  <c r="V60" i="10"/>
  <c r="D61" i="10"/>
  <c r="D99" i="10" s="1"/>
  <c r="W99" i="10" s="1"/>
  <c r="E61" i="10"/>
  <c r="E99" i="10" s="1"/>
  <c r="F61" i="10"/>
  <c r="G61" i="10"/>
  <c r="H61" i="10"/>
  <c r="H99" i="10" s="1"/>
  <c r="I61" i="10"/>
  <c r="I99" i="10" s="1"/>
  <c r="J61" i="10"/>
  <c r="J99" i="10" s="1"/>
  <c r="K61" i="10"/>
  <c r="K99" i="10" s="1"/>
  <c r="L61" i="10"/>
  <c r="L99" i="10" s="1"/>
  <c r="M61" i="10"/>
  <c r="M99" i="10" s="1"/>
  <c r="N61" i="10"/>
  <c r="N99" i="10" s="1"/>
  <c r="O61" i="10"/>
  <c r="O99" i="10" s="1"/>
  <c r="P61" i="10"/>
  <c r="P99" i="10" s="1"/>
  <c r="Q61" i="10"/>
  <c r="Q99" i="10" s="1"/>
  <c r="R61" i="10"/>
  <c r="S61" i="10"/>
  <c r="T61" i="10"/>
  <c r="T99" i="10" s="1"/>
  <c r="U61" i="10"/>
  <c r="U99" i="10" s="1"/>
  <c r="V61" i="10"/>
  <c r="D62" i="10"/>
  <c r="E62" i="10"/>
  <c r="E100" i="10" s="1"/>
  <c r="F62" i="10"/>
  <c r="F100" i="10" s="1"/>
  <c r="G62" i="10"/>
  <c r="G100" i="10" s="1"/>
  <c r="H62" i="10"/>
  <c r="H100" i="10" s="1"/>
  <c r="I62" i="10"/>
  <c r="I100" i="10" s="1"/>
  <c r="J62" i="10"/>
  <c r="J100" i="10" s="1"/>
  <c r="K62" i="10"/>
  <c r="K100" i="10" s="1"/>
  <c r="L62" i="10"/>
  <c r="L100" i="10" s="1"/>
  <c r="M62" i="10"/>
  <c r="M100" i="10" s="1"/>
  <c r="N62" i="10"/>
  <c r="N100" i="10" s="1"/>
  <c r="O62" i="10"/>
  <c r="O100" i="10" s="1"/>
  <c r="P62" i="10"/>
  <c r="P100" i="10" s="1"/>
  <c r="Q62" i="10"/>
  <c r="Q100" i="10" s="1"/>
  <c r="R62" i="10"/>
  <c r="R100" i="10" s="1"/>
  <c r="S62" i="10"/>
  <c r="S100" i="10" s="1"/>
  <c r="T62" i="10"/>
  <c r="U62" i="10"/>
  <c r="U100" i="10" s="1"/>
  <c r="V62" i="10"/>
  <c r="D63" i="10"/>
  <c r="E63" i="10"/>
  <c r="E101" i="10" s="1"/>
  <c r="F63" i="10"/>
  <c r="F101" i="10" s="1"/>
  <c r="G63" i="10"/>
  <c r="G101" i="10" s="1"/>
  <c r="H63" i="10"/>
  <c r="H101" i="10" s="1"/>
  <c r="I63" i="10"/>
  <c r="I101" i="10" s="1"/>
  <c r="J63" i="10"/>
  <c r="J101" i="10" s="1"/>
  <c r="K63" i="10"/>
  <c r="K101" i="10" s="1"/>
  <c r="L63" i="10"/>
  <c r="M63" i="10"/>
  <c r="N63" i="10"/>
  <c r="N101" i="10" s="1"/>
  <c r="O63" i="10"/>
  <c r="P63" i="10"/>
  <c r="Q63" i="10"/>
  <c r="Q101" i="10" s="1"/>
  <c r="R63" i="10"/>
  <c r="R101" i="10" s="1"/>
  <c r="S63" i="10"/>
  <c r="S101" i="10" s="1"/>
  <c r="T63" i="10"/>
  <c r="T101" i="10" s="1"/>
  <c r="U63" i="10"/>
  <c r="U101" i="10" s="1"/>
  <c r="V63" i="10"/>
  <c r="D64" i="10"/>
  <c r="D102" i="10" s="1"/>
  <c r="W102" i="10" s="1"/>
  <c r="E64" i="10"/>
  <c r="F64" i="10"/>
  <c r="F102" i="10" s="1"/>
  <c r="G64" i="10"/>
  <c r="G102" i="10" s="1"/>
  <c r="H64" i="10"/>
  <c r="I64" i="10"/>
  <c r="J64" i="10"/>
  <c r="K64" i="10"/>
  <c r="K102" i="10" s="1"/>
  <c r="L64" i="10"/>
  <c r="L102" i="10" s="1"/>
  <c r="M64" i="10"/>
  <c r="N64" i="10"/>
  <c r="N102" i="10" s="1"/>
  <c r="O64" i="10"/>
  <c r="O102" i="10" s="1"/>
  <c r="P64" i="10"/>
  <c r="P102" i="10" s="1"/>
  <c r="Q64" i="10"/>
  <c r="R64" i="10"/>
  <c r="R102" i="10" s="1"/>
  <c r="S64" i="10"/>
  <c r="S102" i="10" s="1"/>
  <c r="T64" i="10"/>
  <c r="T102" i="10" s="1"/>
  <c r="U64" i="10"/>
  <c r="V64" i="10"/>
  <c r="D65" i="10"/>
  <c r="D103" i="10" s="1"/>
  <c r="W103" i="10" s="1"/>
  <c r="E65" i="10"/>
  <c r="E103" i="10" s="1"/>
  <c r="F65" i="10"/>
  <c r="F103" i="10" s="1"/>
  <c r="G65" i="10"/>
  <c r="G103" i="10" s="1"/>
  <c r="H65" i="10"/>
  <c r="H103" i="10" s="1"/>
  <c r="I65" i="10"/>
  <c r="I103" i="10" s="1"/>
  <c r="J65" i="10"/>
  <c r="K65" i="10"/>
  <c r="K103" i="10" s="1"/>
  <c r="L65" i="10"/>
  <c r="L103" i="10" s="1"/>
  <c r="M65" i="10"/>
  <c r="M103" i="10" s="1"/>
  <c r="N65" i="10"/>
  <c r="N103" i="10" s="1"/>
  <c r="O65" i="10"/>
  <c r="O103" i="10" s="1"/>
  <c r="P65" i="10"/>
  <c r="P103" i="10" s="1"/>
  <c r="Q65" i="10"/>
  <c r="Q103" i="10" s="1"/>
  <c r="R65" i="10"/>
  <c r="R103" i="10" s="1"/>
  <c r="S65" i="10"/>
  <c r="S103" i="10" s="1"/>
  <c r="T65" i="10"/>
  <c r="T103" i="10" s="1"/>
  <c r="U65" i="10"/>
  <c r="U103" i="10" s="1"/>
  <c r="V65" i="10"/>
  <c r="D66" i="10"/>
  <c r="D104" i="10" s="1"/>
  <c r="W104" i="10" s="1"/>
  <c r="E66" i="10"/>
  <c r="E104" i="10" s="1"/>
  <c r="F66" i="10"/>
  <c r="F104" i="10" s="1"/>
  <c r="G66" i="10"/>
  <c r="G104" i="10" s="1"/>
  <c r="H66" i="10"/>
  <c r="H104" i="10" s="1"/>
  <c r="I66" i="10"/>
  <c r="I104" i="10" s="1"/>
  <c r="J66" i="10"/>
  <c r="J104" i="10" s="1"/>
  <c r="K66" i="10"/>
  <c r="K104" i="10" s="1"/>
  <c r="L66" i="10"/>
  <c r="L104" i="10" s="1"/>
  <c r="M66" i="10"/>
  <c r="M104" i="10" s="1"/>
  <c r="N66" i="10"/>
  <c r="N104" i="10" s="1"/>
  <c r="O66" i="10"/>
  <c r="O104" i="10" s="1"/>
  <c r="P66" i="10"/>
  <c r="P104" i="10" s="1"/>
  <c r="Q66" i="10"/>
  <c r="Q104" i="10" s="1"/>
  <c r="R66" i="10"/>
  <c r="R104" i="10" s="1"/>
  <c r="S66" i="10"/>
  <c r="S104" i="10" s="1"/>
  <c r="T66" i="10"/>
  <c r="U66" i="10"/>
  <c r="U104" i="10" s="1"/>
  <c r="V66" i="10"/>
  <c r="D67" i="10"/>
  <c r="E67" i="10"/>
  <c r="E105" i="10" s="1"/>
  <c r="F67" i="10"/>
  <c r="F105" i="10" s="1"/>
  <c r="G67" i="10"/>
  <c r="G105" i="10" s="1"/>
  <c r="H67" i="10"/>
  <c r="H105" i="10" s="1"/>
  <c r="I67" i="10"/>
  <c r="I105" i="10" s="1"/>
  <c r="J67" i="10"/>
  <c r="J105" i="10" s="1"/>
  <c r="K67" i="10"/>
  <c r="K105" i="10" s="1"/>
  <c r="L67" i="10"/>
  <c r="M67" i="10"/>
  <c r="N67" i="10"/>
  <c r="N105" i="10" s="1"/>
  <c r="O67" i="10"/>
  <c r="O105" i="10" s="1"/>
  <c r="P67" i="10"/>
  <c r="Q67" i="10"/>
  <c r="Q105" i="10" s="1"/>
  <c r="R67" i="10"/>
  <c r="R105" i="10" s="1"/>
  <c r="S67" i="10"/>
  <c r="S105" i="10" s="1"/>
  <c r="T67" i="10"/>
  <c r="T105" i="10" s="1"/>
  <c r="U67" i="10"/>
  <c r="U105" i="10" s="1"/>
  <c r="V67" i="10"/>
  <c r="D68" i="10"/>
  <c r="D106" i="10" s="1"/>
  <c r="W106" i="10" s="1"/>
  <c r="E68" i="10"/>
  <c r="F68" i="10"/>
  <c r="F106" i="10" s="1"/>
  <c r="G68" i="10"/>
  <c r="G106" i="10" s="1"/>
  <c r="H68" i="10"/>
  <c r="H106" i="10" s="1"/>
  <c r="I68" i="10"/>
  <c r="J68" i="10"/>
  <c r="K68" i="10"/>
  <c r="K106" i="10" s="1"/>
  <c r="L68" i="10"/>
  <c r="L106" i="10" s="1"/>
  <c r="M68" i="10"/>
  <c r="N68" i="10"/>
  <c r="N106" i="10" s="1"/>
  <c r="O68" i="10"/>
  <c r="O106" i="10" s="1"/>
  <c r="P68" i="10"/>
  <c r="P106" i="10" s="1"/>
  <c r="Q68" i="10"/>
  <c r="R68" i="10"/>
  <c r="R106" i="10" s="1"/>
  <c r="S68" i="10"/>
  <c r="S106" i="10" s="1"/>
  <c r="T68" i="10"/>
  <c r="T106" i="10" s="1"/>
  <c r="U68" i="10"/>
  <c r="V68" i="10"/>
  <c r="D69" i="10"/>
  <c r="D107" i="10" s="1"/>
  <c r="W107" i="10" s="1"/>
  <c r="E69" i="10"/>
  <c r="E107" i="10" s="1"/>
  <c r="F69" i="10"/>
  <c r="G69" i="10"/>
  <c r="H69" i="10"/>
  <c r="H107" i="10" s="1"/>
  <c r="I69" i="10"/>
  <c r="I107" i="10" s="1"/>
  <c r="J69" i="10"/>
  <c r="J107" i="10" s="1"/>
  <c r="K69" i="10"/>
  <c r="K107" i="10" s="1"/>
  <c r="L69" i="10"/>
  <c r="L107" i="10" s="1"/>
  <c r="M69" i="10"/>
  <c r="M107" i="10" s="1"/>
  <c r="N69" i="10"/>
  <c r="N107" i="10" s="1"/>
  <c r="O69" i="10"/>
  <c r="O107" i="10" s="1"/>
  <c r="P69" i="10"/>
  <c r="P107" i="10" s="1"/>
  <c r="Q69" i="10"/>
  <c r="Q107" i="10" s="1"/>
  <c r="R69" i="10"/>
  <c r="R107" i="10" s="1"/>
  <c r="S69" i="10"/>
  <c r="T69" i="10"/>
  <c r="T107" i="10" s="1"/>
  <c r="U69" i="10"/>
  <c r="U107" i="10" s="1"/>
  <c r="V69" i="10"/>
  <c r="A75" i="10"/>
  <c r="B75" i="10"/>
  <c r="C75" i="10"/>
  <c r="F75" i="10"/>
  <c r="AB75" i="10"/>
  <c r="AQ75" i="10"/>
  <c r="V75" i="10" s="1"/>
  <c r="A76" i="10"/>
  <c r="B76" i="10"/>
  <c r="C76" i="10"/>
  <c r="S76" i="10"/>
  <c r="AB76" i="10"/>
  <c r="AQ76" i="10"/>
  <c r="V76" i="10" s="1"/>
  <c r="A77" i="10"/>
  <c r="B77" i="10"/>
  <c r="C77" i="10"/>
  <c r="D77" i="10"/>
  <c r="W77" i="10" s="1"/>
  <c r="Y77" i="10" s="1"/>
  <c r="P77" i="10"/>
  <c r="AB77" i="10"/>
  <c r="AQ77" i="10"/>
  <c r="V77" i="10" s="1"/>
  <c r="A78" i="10"/>
  <c r="B78" i="10"/>
  <c r="C78" i="10"/>
  <c r="E78" i="10"/>
  <c r="AB78" i="10"/>
  <c r="AQ78" i="10"/>
  <c r="V78" i="10" s="1"/>
  <c r="A79" i="10"/>
  <c r="B79" i="10"/>
  <c r="C79" i="10"/>
  <c r="F79" i="10"/>
  <c r="N79" i="10"/>
  <c r="AB79" i="10"/>
  <c r="AQ79" i="10"/>
  <c r="V79" i="10" s="1"/>
  <c r="A80" i="10"/>
  <c r="B80" i="10"/>
  <c r="C80" i="10"/>
  <c r="S80" i="10"/>
  <c r="AB80" i="10"/>
  <c r="AQ80" i="10"/>
  <c r="V80" i="10" s="1"/>
  <c r="A81" i="10"/>
  <c r="B81" i="10"/>
  <c r="C81" i="10"/>
  <c r="D81" i="10"/>
  <c r="W81" i="10" s="1"/>
  <c r="Y81" i="10" s="1"/>
  <c r="P81" i="10"/>
  <c r="AB81" i="10"/>
  <c r="AQ81" i="10"/>
  <c r="V81" i="10" s="1"/>
  <c r="A82" i="10"/>
  <c r="B82" i="10"/>
  <c r="C82" i="10"/>
  <c r="E82" i="10"/>
  <c r="AB82" i="10"/>
  <c r="AQ82" i="10"/>
  <c r="V82" i="10" s="1"/>
  <c r="A83" i="10"/>
  <c r="B83" i="10"/>
  <c r="C83" i="10"/>
  <c r="F83" i="10"/>
  <c r="N83" i="10"/>
  <c r="AB83" i="10"/>
  <c r="AQ83" i="10"/>
  <c r="V83" i="10" s="1"/>
  <c r="A84" i="10"/>
  <c r="B84" i="10"/>
  <c r="C84" i="10"/>
  <c r="S84" i="10"/>
  <c r="AB84" i="10"/>
  <c r="AQ84" i="10"/>
  <c r="V84" i="10" s="1"/>
  <c r="A85" i="10"/>
  <c r="B85" i="10"/>
  <c r="C85" i="10"/>
  <c r="D85" i="10"/>
  <c r="W85" i="10" s="1"/>
  <c r="Y85" i="10" s="1"/>
  <c r="L85" i="10"/>
  <c r="AB85" i="10"/>
  <c r="AQ85" i="10"/>
  <c r="V85" i="10" s="1"/>
  <c r="A86" i="10"/>
  <c r="B86" i="10"/>
  <c r="C86" i="10"/>
  <c r="E86" i="10"/>
  <c r="M86" i="10"/>
  <c r="AB86" i="10"/>
  <c r="AQ86" i="10"/>
  <c r="V86" i="10" s="1"/>
  <c r="A87" i="10"/>
  <c r="B87" i="10"/>
  <c r="C87" i="10"/>
  <c r="S87" i="10"/>
  <c r="AB87" i="10"/>
  <c r="AQ87" i="10"/>
  <c r="V87" i="10" s="1"/>
  <c r="A88" i="10"/>
  <c r="B88" i="10"/>
  <c r="C88" i="10"/>
  <c r="O88" i="10"/>
  <c r="AB88" i="10"/>
  <c r="AQ88" i="10"/>
  <c r="V88" i="10" s="1"/>
  <c r="A89" i="10"/>
  <c r="B89" i="10"/>
  <c r="C89" i="10"/>
  <c r="P89" i="10"/>
  <c r="AB89" i="10"/>
  <c r="AQ89" i="10"/>
  <c r="V89" i="10" s="1"/>
  <c r="A90" i="10"/>
  <c r="B90" i="10"/>
  <c r="C90" i="10"/>
  <c r="Q90" i="10"/>
  <c r="AB90" i="10"/>
  <c r="AQ90" i="10"/>
  <c r="V90" i="10" s="1"/>
  <c r="A91" i="10"/>
  <c r="B91" i="10"/>
  <c r="C91" i="10"/>
  <c r="AB91" i="10"/>
  <c r="AQ91" i="10"/>
  <c r="V91" i="10" s="1"/>
  <c r="A92" i="10"/>
  <c r="B92" i="10"/>
  <c r="C92" i="10"/>
  <c r="AB92" i="10"/>
  <c r="AQ92" i="10"/>
  <c r="A93" i="10"/>
  <c r="B93" i="10"/>
  <c r="C93" i="10"/>
  <c r="AB93" i="10"/>
  <c r="AQ93" i="10"/>
  <c r="A94" i="10"/>
  <c r="B94" i="10"/>
  <c r="C94" i="10"/>
  <c r="AB94" i="10"/>
  <c r="AQ94" i="10"/>
  <c r="A95" i="10"/>
  <c r="B95" i="10"/>
  <c r="C95" i="10"/>
  <c r="AB95" i="10"/>
  <c r="AQ95" i="10"/>
  <c r="A96" i="10"/>
  <c r="B96" i="10"/>
  <c r="C96" i="10"/>
  <c r="S96" i="10"/>
  <c r="AB96" i="10"/>
  <c r="AQ96" i="10"/>
  <c r="A97" i="10"/>
  <c r="B97" i="10"/>
  <c r="C97" i="10"/>
  <c r="AB97" i="10"/>
  <c r="AQ97" i="10"/>
  <c r="A98" i="10"/>
  <c r="B98" i="10"/>
  <c r="C98" i="10"/>
  <c r="AB98" i="10"/>
  <c r="AQ98" i="10"/>
  <c r="A99" i="10"/>
  <c r="B99" i="10"/>
  <c r="C99" i="10"/>
  <c r="F99" i="10"/>
  <c r="R99" i="10"/>
  <c r="AB99" i="10"/>
  <c r="AQ99" i="10"/>
  <c r="A100" i="10"/>
  <c r="B100" i="10"/>
  <c r="C100" i="10"/>
  <c r="AB100" i="10"/>
  <c r="AQ100" i="10"/>
  <c r="A101" i="10"/>
  <c r="B101" i="10"/>
  <c r="C101" i="10"/>
  <c r="AB101" i="10"/>
  <c r="AQ101" i="10"/>
  <c r="A102" i="10"/>
  <c r="B102" i="10"/>
  <c r="C102" i="10"/>
  <c r="AB102" i="10"/>
  <c r="AQ102" i="10"/>
  <c r="A103" i="10"/>
  <c r="B103" i="10"/>
  <c r="C103" i="10"/>
  <c r="J103" i="10"/>
  <c r="AB103" i="10"/>
  <c r="AQ103" i="10"/>
  <c r="A104" i="10"/>
  <c r="B104" i="10"/>
  <c r="C104" i="10"/>
  <c r="AB104" i="10"/>
  <c r="AQ104" i="10"/>
  <c r="A105" i="10"/>
  <c r="B105" i="10"/>
  <c r="C105" i="10"/>
  <c r="AB105" i="10"/>
  <c r="AQ105" i="10"/>
  <c r="A106" i="10"/>
  <c r="B106" i="10"/>
  <c r="C106" i="10"/>
  <c r="AB106" i="10"/>
  <c r="AQ106" i="10"/>
  <c r="A107" i="10"/>
  <c r="B107" i="10"/>
  <c r="C107" i="10"/>
  <c r="F107" i="10"/>
  <c r="AB107" i="10"/>
  <c r="AQ107" i="10"/>
  <c r="G111" i="10"/>
  <c r="A145" i="10"/>
  <c r="B145" i="10"/>
  <c r="C145" i="10"/>
  <c r="D145" i="10"/>
  <c r="E145" i="10"/>
  <c r="F145" i="10"/>
  <c r="G145" i="10"/>
  <c r="H145" i="10"/>
  <c r="I145" i="10"/>
  <c r="J145" i="10"/>
  <c r="K145" i="10"/>
  <c r="L145" i="10"/>
  <c r="M145" i="10"/>
  <c r="N145" i="10"/>
  <c r="O145" i="10"/>
  <c r="P145" i="10"/>
  <c r="Q145" i="10"/>
  <c r="R145" i="10"/>
  <c r="S145" i="10"/>
  <c r="T145" i="10"/>
  <c r="U145" i="10"/>
  <c r="V145" i="10"/>
  <c r="W145" i="10"/>
  <c r="X145" i="10"/>
  <c r="Y145" i="10"/>
  <c r="Z145" i="10"/>
  <c r="AB145" i="10"/>
  <c r="C5" i="4"/>
  <c r="D5" i="4" s="1"/>
  <c r="E5" i="4" s="1"/>
  <c r="F5" i="4" s="1"/>
  <c r="G5" i="4" s="1"/>
  <c r="H5" i="4" s="1"/>
  <c r="I5" i="4" s="1"/>
  <c r="J5" i="4" s="1"/>
  <c r="K5" i="4" s="1"/>
  <c r="L5" i="4" s="1"/>
  <c r="M5" i="4" s="1"/>
  <c r="N5" i="4" s="1"/>
  <c r="O5" i="4" s="1"/>
  <c r="P5" i="4" s="1"/>
  <c r="Q5" i="4" s="1"/>
  <c r="R5" i="4" s="1"/>
  <c r="S5" i="4" s="1"/>
  <c r="A8" i="4"/>
  <c r="A9" i="4" s="1"/>
  <c r="A10" i="4" s="1"/>
  <c r="A11" i="4" s="1"/>
  <c r="A12" i="4" s="1"/>
  <c r="A13" i="4" s="1"/>
  <c r="A14" i="4" s="1"/>
  <c r="A15" i="4" s="1"/>
  <c r="A16" i="4" s="1"/>
  <c r="A17" i="4" s="1"/>
  <c r="A18" i="4" s="1"/>
  <c r="A19" i="4" s="1"/>
  <c r="A20" i="4" s="1"/>
  <c r="A21" i="4" s="1"/>
  <c r="A22" i="4" s="1"/>
  <c r="A23" i="4" s="1"/>
  <c r="A24" i="4" s="1"/>
  <c r="A8" i="2"/>
  <c r="A9" i="2" s="1"/>
  <c r="A10" i="2" s="1"/>
  <c r="A11" i="2" s="1"/>
  <c r="A12" i="2" s="1"/>
  <c r="A13" i="2" s="1"/>
  <c r="A14" i="2" s="1"/>
  <c r="A15" i="2" s="1"/>
  <c r="A16" i="2" s="1"/>
  <c r="A17" i="2" s="1"/>
  <c r="A18" i="2" s="1"/>
  <c r="A19" i="2" s="1"/>
  <c r="A20" i="2" s="1"/>
  <c r="A21" i="2" s="1"/>
  <c r="A22" i="2" s="1"/>
  <c r="A23" i="2" s="1"/>
  <c r="A24" i="2" s="1"/>
  <c r="E33" i="18"/>
  <c r="V49" i="18"/>
  <c r="V50" i="18"/>
  <c r="V51" i="18"/>
  <c r="V52" i="18"/>
  <c r="W52" i="18"/>
  <c r="V53" i="18"/>
  <c r="V54" i="18"/>
  <c r="V55" i="18"/>
  <c r="V56" i="18"/>
  <c r="V57" i="18"/>
  <c r="V58" i="18"/>
  <c r="W58" i="18"/>
  <c r="E64" i="18"/>
  <c r="F64" i="18" s="1"/>
  <c r="G64" i="18" s="1"/>
  <c r="H64" i="18" s="1"/>
  <c r="I64" i="18" s="1"/>
  <c r="J64" i="18" s="1"/>
  <c r="K64" i="18" s="1"/>
  <c r="L64" i="18" s="1"/>
  <c r="M64" i="18" s="1"/>
  <c r="N64" i="18" s="1"/>
  <c r="O64" i="18" s="1"/>
  <c r="P64" i="18" s="1"/>
  <c r="Q64" i="18" s="1"/>
  <c r="R64" i="18" s="1"/>
  <c r="S64" i="18" s="1"/>
  <c r="T64" i="18" s="1"/>
  <c r="U64" i="18" s="1"/>
  <c r="A67" i="18"/>
  <c r="Y67" i="18" s="1"/>
  <c r="B67" i="18"/>
  <c r="C67" i="18"/>
  <c r="AC67" i="18"/>
  <c r="A68" i="18"/>
  <c r="Y68" i="18" s="1"/>
  <c r="B68" i="18"/>
  <c r="C68" i="18"/>
  <c r="AC68" i="18"/>
  <c r="A69" i="18"/>
  <c r="Y69" i="18" s="1"/>
  <c r="B69" i="18"/>
  <c r="C69" i="18"/>
  <c r="AC69" i="18"/>
  <c r="A70" i="18"/>
  <c r="Y70" i="18" s="1"/>
  <c r="B70" i="18"/>
  <c r="C70" i="18"/>
  <c r="AC70" i="18"/>
  <c r="A71" i="18"/>
  <c r="Y71" i="18" s="1"/>
  <c r="B71" i="18"/>
  <c r="C71" i="18"/>
  <c r="AC71" i="18"/>
  <c r="A72" i="18"/>
  <c r="Y72" i="18" s="1"/>
  <c r="B72" i="18"/>
  <c r="C72" i="18"/>
  <c r="AC72" i="18"/>
  <c r="A73" i="18"/>
  <c r="Y73" i="18" s="1"/>
  <c r="B73" i="18"/>
  <c r="C73" i="18"/>
  <c r="AC73" i="18"/>
  <c r="A74" i="18"/>
  <c r="Y74" i="18" s="1"/>
  <c r="B74" i="18"/>
  <c r="C74" i="18"/>
  <c r="AC74" i="18"/>
  <c r="A75" i="18"/>
  <c r="Y75" i="18" s="1"/>
  <c r="B75" i="18"/>
  <c r="C75" i="18"/>
  <c r="AC75" i="18"/>
  <c r="A76" i="18"/>
  <c r="Y76" i="18" s="1"/>
  <c r="B76" i="18"/>
  <c r="C76" i="18"/>
  <c r="AC76" i="18"/>
  <c r="A77" i="18"/>
  <c r="Y77" i="18" s="1"/>
  <c r="B77" i="18"/>
  <c r="C77" i="18"/>
  <c r="AC77" i="18"/>
  <c r="A78" i="18"/>
  <c r="Y78" i="18" s="1"/>
  <c r="C78" i="18"/>
  <c r="A79" i="18"/>
  <c r="Y79" i="18" s="1"/>
  <c r="B79" i="18"/>
  <c r="C79" i="18"/>
  <c r="AC79" i="18"/>
  <c r="A80" i="18"/>
  <c r="Y80" i="18" s="1"/>
  <c r="B80" i="18"/>
  <c r="C80" i="18"/>
  <c r="AC80" i="18"/>
  <c r="A81" i="18"/>
  <c r="Y81" i="18" s="1"/>
  <c r="B81" i="18"/>
  <c r="C81" i="18"/>
  <c r="AC81" i="18"/>
  <c r="A82" i="18"/>
  <c r="Y82" i="18" s="1"/>
  <c r="B82" i="18"/>
  <c r="C82" i="18"/>
  <c r="AC82" i="18"/>
  <c r="A83" i="18"/>
  <c r="Y83" i="18" s="1"/>
  <c r="B83" i="18"/>
  <c r="C83" i="18"/>
  <c r="AC83" i="18"/>
  <c r="A84" i="18"/>
  <c r="Y84" i="18" s="1"/>
  <c r="B84" i="18"/>
  <c r="C84" i="18"/>
  <c r="AC84" i="18"/>
  <c r="A85" i="18"/>
  <c r="Y85" i="18" s="1"/>
  <c r="B85" i="18"/>
  <c r="C85" i="18"/>
  <c r="AC85" i="18"/>
  <c r="A86" i="18"/>
  <c r="Y86" i="18" s="1"/>
  <c r="B86" i="18"/>
  <c r="C86" i="18"/>
  <c r="AC86" i="18"/>
  <c r="A87" i="18"/>
  <c r="Y87" i="18" s="1"/>
  <c r="B87" i="18"/>
  <c r="C87" i="18"/>
  <c r="AC87" i="18"/>
  <c r="A88" i="18"/>
  <c r="Y88" i="18" s="1"/>
  <c r="B88" i="18"/>
  <c r="C88" i="18"/>
  <c r="AC88" i="18"/>
  <c r="A89" i="18"/>
  <c r="Y89" i="18" s="1"/>
  <c r="B89" i="18"/>
  <c r="C89" i="18"/>
  <c r="AC89" i="18"/>
  <c r="A90" i="18"/>
  <c r="Y90" i="18" s="1"/>
  <c r="B90" i="18"/>
  <c r="C90" i="18"/>
  <c r="AC90" i="18"/>
  <c r="A91" i="18"/>
  <c r="Y91" i="18" s="1"/>
  <c r="B91" i="18"/>
  <c r="C91" i="18"/>
  <c r="AC91" i="18"/>
  <c r="K28" i="3"/>
  <c r="D33" i="3"/>
  <c r="E33" i="3" s="1"/>
  <c r="V35" i="3"/>
  <c r="Z35" i="3"/>
  <c r="V36" i="3"/>
  <c r="Z36" i="3"/>
  <c r="Z37" i="3" s="1"/>
  <c r="Z38" i="3" s="1"/>
  <c r="Z39" i="3" s="1"/>
  <c r="Z40" i="3" s="1"/>
  <c r="Z41" i="3" s="1"/>
  <c r="Z42" i="3" s="1"/>
  <c r="Z43" i="3" s="1"/>
  <c r="Z44" i="3" s="1"/>
  <c r="Z45" i="3" s="1"/>
  <c r="Z46" i="3" s="1"/>
  <c r="Z47" i="3" s="1"/>
  <c r="Z48" i="3" s="1"/>
  <c r="Z49" i="3" s="1"/>
  <c r="Z50" i="3" s="1"/>
  <c r="Z51" i="3" s="1"/>
  <c r="V37" i="3"/>
  <c r="V38" i="3"/>
  <c r="V39" i="3"/>
  <c r="V40" i="3"/>
  <c r="V41" i="3"/>
  <c r="V42" i="3"/>
  <c r="V43" i="3"/>
  <c r="V44" i="3"/>
  <c r="V45" i="3"/>
  <c r="V46" i="3"/>
  <c r="V47" i="3"/>
  <c r="V48" i="3"/>
  <c r="V49" i="3"/>
  <c r="V50" i="3"/>
  <c r="V51" i="3"/>
  <c r="V52" i="3"/>
  <c r="W52" i="3"/>
  <c r="V58" i="3"/>
  <c r="W58" i="3"/>
  <c r="D66" i="3"/>
  <c r="D97" i="3" s="1"/>
  <c r="A67" i="3"/>
  <c r="Y67" i="3" s="1"/>
  <c r="B67" i="3"/>
  <c r="C67" i="3"/>
  <c r="AC67" i="3"/>
  <c r="A68" i="3"/>
  <c r="Y68" i="3" s="1"/>
  <c r="B68" i="3"/>
  <c r="C68" i="3"/>
  <c r="AC68" i="3"/>
  <c r="A69" i="3"/>
  <c r="Y69" i="3" s="1"/>
  <c r="B69" i="3"/>
  <c r="C69" i="3"/>
  <c r="AC69" i="3"/>
  <c r="A70" i="3"/>
  <c r="Y70" i="3" s="1"/>
  <c r="B70" i="3"/>
  <c r="C70" i="3"/>
  <c r="AC70" i="3"/>
  <c r="A71" i="3"/>
  <c r="Y71" i="3" s="1"/>
  <c r="B71" i="3"/>
  <c r="C71" i="3"/>
  <c r="AC71" i="3"/>
  <c r="A72" i="3"/>
  <c r="Y72" i="3" s="1"/>
  <c r="B72" i="3"/>
  <c r="C72" i="3"/>
  <c r="AC72" i="3"/>
  <c r="A73" i="3"/>
  <c r="Y73" i="3" s="1"/>
  <c r="B73" i="3"/>
  <c r="C73" i="3"/>
  <c r="AC73" i="3"/>
  <c r="A74" i="3"/>
  <c r="Y74" i="3" s="1"/>
  <c r="B74" i="3"/>
  <c r="C74" i="3"/>
  <c r="AC74" i="3"/>
  <c r="A75" i="3"/>
  <c r="Y75" i="3" s="1"/>
  <c r="B75" i="3"/>
  <c r="C75" i="3"/>
  <c r="AC75" i="3"/>
  <c r="A76" i="3"/>
  <c r="Y76" i="3" s="1"/>
  <c r="B76" i="3"/>
  <c r="C76" i="3"/>
  <c r="AC76" i="3"/>
  <c r="A77" i="3"/>
  <c r="Y77" i="3" s="1"/>
  <c r="B77" i="3"/>
  <c r="C77" i="3"/>
  <c r="AC77" i="3"/>
  <c r="A78" i="3"/>
  <c r="Y78" i="3" s="1"/>
  <c r="B78" i="3"/>
  <c r="C78" i="3"/>
  <c r="AC78" i="3"/>
  <c r="A79" i="3"/>
  <c r="Y79" i="3" s="1"/>
  <c r="B79" i="3"/>
  <c r="C79" i="3"/>
  <c r="AC79" i="3"/>
  <c r="A80" i="3"/>
  <c r="Y80" i="3" s="1"/>
  <c r="B80" i="3"/>
  <c r="C80" i="3"/>
  <c r="AC80" i="3"/>
  <c r="A81" i="3"/>
  <c r="Y81" i="3" s="1"/>
  <c r="B81" i="3"/>
  <c r="C81" i="3"/>
  <c r="AC81" i="3"/>
  <c r="B82" i="3"/>
  <c r="AC82" i="3"/>
  <c r="A83" i="3"/>
  <c r="Y83" i="3" s="1"/>
  <c r="B83" i="3"/>
  <c r="C83" i="3"/>
  <c r="AC83" i="3"/>
  <c r="A84" i="3"/>
  <c r="Y84" i="3" s="1"/>
  <c r="B84" i="3"/>
  <c r="C84" i="3"/>
  <c r="AC84" i="3"/>
  <c r="A85" i="3"/>
  <c r="Y85" i="3" s="1"/>
  <c r="A86" i="3"/>
  <c r="Y86" i="3" s="1"/>
  <c r="A87" i="3"/>
  <c r="Y87" i="3" s="1"/>
  <c r="A88" i="3"/>
  <c r="Y88" i="3" s="1"/>
  <c r="A89" i="3"/>
  <c r="Y89" i="3" s="1"/>
  <c r="A90" i="3"/>
  <c r="Y90" i="3" s="1"/>
  <c r="D33" i="1"/>
  <c r="E33" i="1" s="1"/>
  <c r="V34" i="1"/>
  <c r="V35" i="1"/>
  <c r="V36" i="1"/>
  <c r="V37" i="1"/>
  <c r="V38" i="1"/>
  <c r="V39" i="1"/>
  <c r="V40" i="1"/>
  <c r="V41" i="1"/>
  <c r="V42" i="1"/>
  <c r="V43" i="1"/>
  <c r="V44" i="1"/>
  <c r="V45" i="1"/>
  <c r="V46" i="1"/>
  <c r="V47" i="1"/>
  <c r="V48" i="1"/>
  <c r="V49" i="1"/>
  <c r="V50" i="1"/>
  <c r="V51" i="1"/>
  <c r="V52" i="1"/>
  <c r="V58" i="1"/>
  <c r="W58" i="1"/>
  <c r="D66" i="1"/>
  <c r="D97" i="1" s="1"/>
  <c r="B67" i="1"/>
  <c r="C67" i="1"/>
  <c r="AC67" i="1"/>
  <c r="A68" i="1"/>
  <c r="Y68" i="1" s="1"/>
  <c r="B68" i="1"/>
  <c r="C68" i="1"/>
  <c r="AC68" i="1"/>
  <c r="A69" i="1"/>
  <c r="Y69" i="1" s="1"/>
  <c r="B69" i="1"/>
  <c r="C69" i="1"/>
  <c r="AC69" i="1"/>
  <c r="A70" i="1"/>
  <c r="Y70" i="1" s="1"/>
  <c r="B70" i="1"/>
  <c r="C70" i="1"/>
  <c r="AC70" i="1"/>
  <c r="A71" i="1"/>
  <c r="Y71" i="1" s="1"/>
  <c r="B71" i="1"/>
  <c r="C71" i="1"/>
  <c r="AC71" i="1"/>
  <c r="A72" i="1"/>
  <c r="Y72" i="1" s="1"/>
  <c r="B72" i="1"/>
  <c r="C72" i="1"/>
  <c r="AC72" i="1"/>
  <c r="A73" i="1"/>
  <c r="Y73" i="1" s="1"/>
  <c r="B73" i="1"/>
  <c r="C73" i="1"/>
  <c r="AC73" i="1"/>
  <c r="A74" i="1"/>
  <c r="Y74" i="1" s="1"/>
  <c r="B74" i="1"/>
  <c r="C74" i="1"/>
  <c r="AC74" i="1"/>
  <c r="A75" i="1"/>
  <c r="Y75" i="1" s="1"/>
  <c r="B75" i="1"/>
  <c r="C75" i="1"/>
  <c r="AC75" i="1"/>
  <c r="A76" i="1"/>
  <c r="Y76" i="1" s="1"/>
  <c r="B76" i="1"/>
  <c r="C76" i="1"/>
  <c r="AC76" i="1"/>
  <c r="A77" i="1"/>
  <c r="Y77" i="1" s="1"/>
  <c r="B77" i="1"/>
  <c r="C77" i="1"/>
  <c r="AC77" i="1"/>
  <c r="A78" i="1"/>
  <c r="Y78" i="1" s="1"/>
  <c r="B78" i="1"/>
  <c r="C78" i="1"/>
  <c r="AC78" i="1"/>
  <c r="A79" i="1"/>
  <c r="Y79" i="1" s="1"/>
  <c r="B79" i="1"/>
  <c r="C79" i="1"/>
  <c r="AC79" i="1"/>
  <c r="A80" i="1"/>
  <c r="Y80" i="1" s="1"/>
  <c r="B80" i="1"/>
  <c r="C80" i="1"/>
  <c r="AC80" i="1"/>
  <c r="A81" i="1"/>
  <c r="Y81" i="1" s="1"/>
  <c r="B81" i="1"/>
  <c r="C81" i="1"/>
  <c r="AC81" i="1"/>
  <c r="A82" i="1"/>
  <c r="Y82" i="1" s="1"/>
  <c r="B82" i="1"/>
  <c r="C82" i="1"/>
  <c r="AC82" i="1"/>
  <c r="A83" i="1"/>
  <c r="Y83" i="1" s="1"/>
  <c r="B83" i="1"/>
  <c r="C83" i="1"/>
  <c r="AC83" i="1"/>
  <c r="A84" i="1"/>
  <c r="Y84" i="1" s="1"/>
  <c r="B84" i="1"/>
  <c r="C84" i="1"/>
  <c r="AC84" i="1"/>
  <c r="A85" i="1"/>
  <c r="Y85" i="1" s="1"/>
  <c r="B85" i="1"/>
  <c r="C85" i="1"/>
  <c r="AC85" i="1"/>
  <c r="A86" i="1"/>
  <c r="Y86" i="1" s="1"/>
  <c r="B86" i="1"/>
  <c r="C86" i="1"/>
  <c r="AC86" i="1"/>
  <c r="A87" i="1"/>
  <c r="Y87" i="1" s="1"/>
  <c r="B87" i="1"/>
  <c r="C87" i="1"/>
  <c r="AC87" i="1"/>
  <c r="A88" i="1"/>
  <c r="Y88" i="1" s="1"/>
  <c r="B88" i="1"/>
  <c r="C88" i="1"/>
  <c r="AC88" i="1"/>
  <c r="A89" i="1"/>
  <c r="Y89" i="1" s="1"/>
  <c r="B89" i="1"/>
  <c r="C89" i="1"/>
  <c r="AC89" i="1"/>
  <c r="A90" i="1"/>
  <c r="Y90" i="1" s="1"/>
  <c r="B90" i="1"/>
  <c r="C90" i="1"/>
  <c r="AC90" i="1"/>
  <c r="A91" i="1"/>
  <c r="Y91" i="1" s="1"/>
  <c r="AC91" i="1"/>
  <c r="D27" i="15"/>
  <c r="E27" i="15" s="1"/>
  <c r="D28" i="15"/>
  <c r="D58" i="15" s="1"/>
  <c r="V28" i="15"/>
  <c r="D29" i="15"/>
  <c r="AE61" i="15" s="1"/>
  <c r="AQ61" i="15" s="1"/>
  <c r="V29" i="15"/>
  <c r="V30" i="15"/>
  <c r="V31" i="15"/>
  <c r="D32" i="15"/>
  <c r="AE64" i="15" s="1"/>
  <c r="AQ64" i="15" s="1"/>
  <c r="V64" i="15" s="1"/>
  <c r="V32" i="15"/>
  <c r="D33" i="15"/>
  <c r="AE65" i="15" s="1"/>
  <c r="AQ65" i="15" s="1"/>
  <c r="V65" i="15" s="1"/>
  <c r="V33" i="15"/>
  <c r="V34" i="15"/>
  <c r="V35" i="15"/>
  <c r="V36" i="15"/>
  <c r="V37" i="15"/>
  <c r="V38" i="15"/>
  <c r="V39" i="15"/>
  <c r="V40" i="15"/>
  <c r="V41" i="15"/>
  <c r="V42" i="15"/>
  <c r="V43" i="15"/>
  <c r="V44" i="15"/>
  <c r="V45" i="15"/>
  <c r="V46" i="15"/>
  <c r="W46" i="15"/>
  <c r="V52" i="15"/>
  <c r="W52" i="15"/>
  <c r="E54" i="15"/>
  <c r="E55" i="15" s="1"/>
  <c r="F54" i="15"/>
  <c r="G54" i="15"/>
  <c r="G55" i="15" s="1"/>
  <c r="H54" i="15"/>
  <c r="I54" i="15"/>
  <c r="I55" i="15" s="1"/>
  <c r="J54" i="15"/>
  <c r="K54" i="15"/>
  <c r="K55" i="15" s="1"/>
  <c r="L54" i="15"/>
  <c r="M54" i="15"/>
  <c r="M55" i="15" s="1"/>
  <c r="N54" i="15"/>
  <c r="O54" i="15"/>
  <c r="O55" i="15" s="1"/>
  <c r="P54" i="15"/>
  <c r="Q54" i="15"/>
  <c r="Q55" i="15" s="1"/>
  <c r="R54" i="15"/>
  <c r="S54" i="15"/>
  <c r="S55" i="15" s="1"/>
  <c r="T54" i="15"/>
  <c r="U54" i="15"/>
  <c r="U55" i="15" s="1"/>
  <c r="F55" i="15"/>
  <c r="H55" i="15"/>
  <c r="J55" i="15"/>
  <c r="L55" i="15"/>
  <c r="N55" i="15"/>
  <c r="P55" i="15"/>
  <c r="R55" i="15"/>
  <c r="T55" i="15"/>
  <c r="D57" i="15"/>
  <c r="A58" i="15"/>
  <c r="B58" i="15"/>
  <c r="C58" i="15"/>
  <c r="E58" i="15"/>
  <c r="E94" i="15" s="1"/>
  <c r="F58" i="15"/>
  <c r="F94" i="15" s="1"/>
  <c r="G58" i="15"/>
  <c r="G94" i="15" s="1"/>
  <c r="H58" i="15"/>
  <c r="H94" i="15" s="1"/>
  <c r="I58" i="15"/>
  <c r="I94" i="15" s="1"/>
  <c r="J58" i="15"/>
  <c r="J94" i="15" s="1"/>
  <c r="K58" i="15"/>
  <c r="K94" i="15" s="1"/>
  <c r="L58" i="15"/>
  <c r="L94" i="15" s="1"/>
  <c r="M58" i="15"/>
  <c r="M94" i="15" s="1"/>
  <c r="N58" i="15"/>
  <c r="N94" i="15" s="1"/>
  <c r="O58" i="15"/>
  <c r="O94" i="15" s="1"/>
  <c r="P58" i="15"/>
  <c r="P94" i="15" s="1"/>
  <c r="Q58" i="15"/>
  <c r="Q94" i="15" s="1"/>
  <c r="R58" i="15"/>
  <c r="R94" i="15" s="1"/>
  <c r="S58" i="15"/>
  <c r="S94" i="15" s="1"/>
  <c r="T58" i="15"/>
  <c r="T94" i="15" s="1"/>
  <c r="U58" i="15"/>
  <c r="U94" i="15" s="1"/>
  <c r="AB58" i="15"/>
  <c r="AF58" i="15"/>
  <c r="AG58" i="15"/>
  <c r="AH58" i="15"/>
  <c r="AI58" i="15"/>
  <c r="AJ58" i="15"/>
  <c r="AL58" i="15"/>
  <c r="AM58" i="15"/>
  <c r="AN58" i="15"/>
  <c r="AO58" i="15"/>
  <c r="AP58" i="15"/>
  <c r="A59" i="15"/>
  <c r="B59" i="15"/>
  <c r="C59" i="15"/>
  <c r="E59" i="15"/>
  <c r="F59" i="15"/>
  <c r="G59" i="15"/>
  <c r="H59" i="15"/>
  <c r="I59" i="15"/>
  <c r="J59" i="15"/>
  <c r="K59" i="15"/>
  <c r="L59" i="15"/>
  <c r="M59" i="15"/>
  <c r="N59" i="15"/>
  <c r="O59" i="15"/>
  <c r="P59" i="15"/>
  <c r="Q59" i="15"/>
  <c r="R59" i="15"/>
  <c r="S59" i="15"/>
  <c r="T59" i="15"/>
  <c r="U59" i="15"/>
  <c r="AB59" i="15"/>
  <c r="AF59" i="15"/>
  <c r="AQ59" i="15" s="1"/>
  <c r="AG59" i="15"/>
  <c r="AH59" i="15"/>
  <c r="AI59" i="15"/>
  <c r="AJ59" i="15"/>
  <c r="AK59" i="15"/>
  <c r="AL59" i="15"/>
  <c r="AM59" i="15"/>
  <c r="AN59" i="15"/>
  <c r="AO59" i="15"/>
  <c r="AP59" i="15"/>
  <c r="A60" i="15"/>
  <c r="B60" i="15"/>
  <c r="C60" i="15"/>
  <c r="E60" i="15"/>
  <c r="F60" i="15"/>
  <c r="G60" i="15"/>
  <c r="H60" i="15"/>
  <c r="I60" i="15"/>
  <c r="J60" i="15"/>
  <c r="K60" i="15"/>
  <c r="L60" i="15"/>
  <c r="M60" i="15"/>
  <c r="N60" i="15"/>
  <c r="O60" i="15"/>
  <c r="P60" i="15"/>
  <c r="Q60" i="15"/>
  <c r="R60" i="15"/>
  <c r="S60" i="15"/>
  <c r="T60" i="15"/>
  <c r="U60" i="15"/>
  <c r="AB60" i="15"/>
  <c r="AF60" i="15"/>
  <c r="AG60" i="15"/>
  <c r="AH60" i="15"/>
  <c r="AI60" i="15"/>
  <c r="AJ60" i="15"/>
  <c r="AK60" i="15"/>
  <c r="AL60" i="15"/>
  <c r="AM60" i="15"/>
  <c r="AN60" i="15"/>
  <c r="AO60" i="15"/>
  <c r="AP60" i="15"/>
  <c r="AQ60" i="15"/>
  <c r="A61" i="15"/>
  <c r="B61" i="15"/>
  <c r="C61" i="15"/>
  <c r="E61" i="15"/>
  <c r="F61" i="15"/>
  <c r="G61" i="15"/>
  <c r="H61" i="15"/>
  <c r="I61" i="15"/>
  <c r="J61" i="15"/>
  <c r="K61" i="15"/>
  <c r="L61" i="15"/>
  <c r="M61" i="15"/>
  <c r="N61" i="15"/>
  <c r="O61" i="15"/>
  <c r="P61" i="15"/>
  <c r="Q61" i="15"/>
  <c r="R61" i="15"/>
  <c r="S61" i="15"/>
  <c r="T61" i="15"/>
  <c r="U61" i="15"/>
  <c r="AB61" i="15"/>
  <c r="AF61" i="15"/>
  <c r="AG61" i="15"/>
  <c r="AH61" i="15"/>
  <c r="AI61" i="15"/>
  <c r="AJ61" i="15"/>
  <c r="AK61" i="15"/>
  <c r="AL61" i="15"/>
  <c r="AM61" i="15"/>
  <c r="AN61" i="15"/>
  <c r="AO61" i="15"/>
  <c r="AP61" i="15"/>
  <c r="A62" i="15"/>
  <c r="B62" i="15"/>
  <c r="C62" i="15"/>
  <c r="E62" i="15"/>
  <c r="F62" i="15"/>
  <c r="G62" i="15"/>
  <c r="H62" i="15"/>
  <c r="I62" i="15"/>
  <c r="J62" i="15"/>
  <c r="K62" i="15"/>
  <c r="L62" i="15"/>
  <c r="M62" i="15"/>
  <c r="N62" i="15"/>
  <c r="O62" i="15"/>
  <c r="P62" i="15"/>
  <c r="Q62" i="15"/>
  <c r="R62" i="15"/>
  <c r="S62" i="15"/>
  <c r="T62" i="15"/>
  <c r="U62" i="15"/>
  <c r="AB62" i="15"/>
  <c r="AE62" i="15"/>
  <c r="AF62" i="15"/>
  <c r="AG62" i="15"/>
  <c r="AH62" i="15"/>
  <c r="AI62" i="15"/>
  <c r="AJ62" i="15"/>
  <c r="AL62" i="15"/>
  <c r="AM62" i="15"/>
  <c r="AN62" i="15"/>
  <c r="AO62" i="15"/>
  <c r="AP62" i="15"/>
  <c r="A63" i="15"/>
  <c r="B63" i="15"/>
  <c r="C63" i="15"/>
  <c r="E63" i="15"/>
  <c r="F63" i="15"/>
  <c r="G63" i="15"/>
  <c r="H63" i="15"/>
  <c r="I63" i="15"/>
  <c r="J63" i="15"/>
  <c r="K63" i="15"/>
  <c r="L63" i="15"/>
  <c r="M63" i="15"/>
  <c r="N63" i="15"/>
  <c r="O63" i="15"/>
  <c r="P63" i="15"/>
  <c r="Q63" i="15"/>
  <c r="R63" i="15"/>
  <c r="S63" i="15"/>
  <c r="T63" i="15"/>
  <c r="U63" i="15"/>
  <c r="AB63" i="15"/>
  <c r="AE63" i="15"/>
  <c r="AF63" i="15"/>
  <c r="AG63" i="15"/>
  <c r="AH63" i="15"/>
  <c r="AI63" i="15"/>
  <c r="AJ63" i="15"/>
  <c r="AL63" i="15"/>
  <c r="AM63" i="15"/>
  <c r="AN63" i="15"/>
  <c r="AO63" i="15"/>
  <c r="AP63" i="15"/>
  <c r="A64" i="15"/>
  <c r="B64" i="15"/>
  <c r="C64" i="15"/>
  <c r="D64" i="15"/>
  <c r="E64" i="15"/>
  <c r="F64" i="15"/>
  <c r="G64" i="15"/>
  <c r="H64" i="15"/>
  <c r="I64" i="15"/>
  <c r="J64" i="15"/>
  <c r="K64" i="15"/>
  <c r="L64" i="15"/>
  <c r="M64" i="15"/>
  <c r="N64" i="15"/>
  <c r="O64" i="15"/>
  <c r="P64" i="15"/>
  <c r="Q64" i="15"/>
  <c r="R64" i="15"/>
  <c r="S64" i="15"/>
  <c r="T64" i="15"/>
  <c r="U64" i="15"/>
  <c r="AB64" i="15"/>
  <c r="AF64" i="15"/>
  <c r="AG64" i="15"/>
  <c r="AH64" i="15"/>
  <c r="AI64" i="15"/>
  <c r="AJ64" i="15"/>
  <c r="AK64" i="15"/>
  <c r="AL64" i="15"/>
  <c r="AM64" i="15"/>
  <c r="AN64" i="15"/>
  <c r="AO64" i="15"/>
  <c r="AP64" i="15"/>
  <c r="A65" i="15"/>
  <c r="B65" i="15"/>
  <c r="C65" i="15"/>
  <c r="D65" i="15"/>
  <c r="E65" i="15"/>
  <c r="F65" i="15"/>
  <c r="G65" i="15"/>
  <c r="H65" i="15"/>
  <c r="I65" i="15"/>
  <c r="J65" i="15"/>
  <c r="K65" i="15"/>
  <c r="L65" i="15"/>
  <c r="M65" i="15"/>
  <c r="N65" i="15"/>
  <c r="O65" i="15"/>
  <c r="P65" i="15"/>
  <c r="Q65" i="15"/>
  <c r="R65" i="15"/>
  <c r="S65" i="15"/>
  <c r="T65" i="15"/>
  <c r="U65" i="15"/>
  <c r="AB65" i="15"/>
  <c r="AF65" i="15"/>
  <c r="AG65" i="15"/>
  <c r="AH65" i="15"/>
  <c r="AI65" i="15"/>
  <c r="AJ65" i="15"/>
  <c r="AK65" i="15"/>
  <c r="AL65" i="15"/>
  <c r="AM65" i="15"/>
  <c r="AN65" i="15"/>
  <c r="AO65" i="15"/>
  <c r="AP65" i="15"/>
  <c r="A66" i="15"/>
  <c r="B66" i="15"/>
  <c r="C66" i="15"/>
  <c r="D66" i="15"/>
  <c r="E66" i="15"/>
  <c r="F66" i="15"/>
  <c r="G66" i="15"/>
  <c r="H66" i="15"/>
  <c r="I66" i="15"/>
  <c r="J66" i="15"/>
  <c r="K66" i="15"/>
  <c r="L66" i="15"/>
  <c r="M66" i="15"/>
  <c r="N66" i="15"/>
  <c r="O66" i="15"/>
  <c r="P66" i="15"/>
  <c r="Q66" i="15"/>
  <c r="R66" i="15"/>
  <c r="S66" i="15"/>
  <c r="T66" i="15"/>
  <c r="U66" i="15"/>
  <c r="AB66" i="15"/>
  <c r="AE66" i="15"/>
  <c r="AF66" i="15"/>
  <c r="AG66" i="15"/>
  <c r="AH66" i="15"/>
  <c r="AI66" i="15"/>
  <c r="AJ66" i="15"/>
  <c r="AK66" i="15"/>
  <c r="AL66" i="15"/>
  <c r="AM66" i="15"/>
  <c r="AN66" i="15"/>
  <c r="AO66" i="15"/>
  <c r="AP66" i="15"/>
  <c r="A67" i="15"/>
  <c r="B67" i="15"/>
  <c r="C67" i="15"/>
  <c r="D67" i="15"/>
  <c r="E67" i="15"/>
  <c r="F67" i="15"/>
  <c r="G67" i="15"/>
  <c r="H67" i="15"/>
  <c r="I67" i="15"/>
  <c r="J67" i="15"/>
  <c r="K67" i="15"/>
  <c r="L67" i="15"/>
  <c r="M67" i="15"/>
  <c r="N67" i="15"/>
  <c r="O67" i="15"/>
  <c r="P67" i="15"/>
  <c r="Q67" i="15"/>
  <c r="R67" i="15"/>
  <c r="S67" i="15"/>
  <c r="T67" i="15"/>
  <c r="U67" i="15"/>
  <c r="AB67" i="15"/>
  <c r="AE67" i="15"/>
  <c r="AF67" i="15"/>
  <c r="AG67" i="15"/>
  <c r="AH67" i="15"/>
  <c r="AI67" i="15"/>
  <c r="AJ67" i="15"/>
  <c r="AK67" i="15"/>
  <c r="AL67" i="15"/>
  <c r="AM67" i="15"/>
  <c r="AN67" i="15"/>
  <c r="AO67" i="15"/>
  <c r="AP67" i="15"/>
  <c r="A68" i="15"/>
  <c r="B68" i="15"/>
  <c r="C68" i="15"/>
  <c r="D68" i="15"/>
  <c r="E68" i="15"/>
  <c r="F68" i="15"/>
  <c r="G68" i="15"/>
  <c r="H68" i="15"/>
  <c r="I68" i="15"/>
  <c r="J68" i="15"/>
  <c r="K68" i="15"/>
  <c r="L68" i="15"/>
  <c r="M68" i="15"/>
  <c r="N68" i="15"/>
  <c r="O68" i="15"/>
  <c r="P68" i="15"/>
  <c r="Q68" i="15"/>
  <c r="R68" i="15"/>
  <c r="S68" i="15"/>
  <c r="T68" i="15"/>
  <c r="U68" i="15"/>
  <c r="AB68" i="15"/>
  <c r="AE68" i="15"/>
  <c r="AF68" i="15"/>
  <c r="AG68" i="15"/>
  <c r="AH68" i="15"/>
  <c r="AI68" i="15"/>
  <c r="AJ68" i="15"/>
  <c r="AK68" i="15"/>
  <c r="AL68" i="15"/>
  <c r="AM68" i="15"/>
  <c r="AN68" i="15"/>
  <c r="AO68" i="15"/>
  <c r="AP68" i="15"/>
  <c r="A69" i="15"/>
  <c r="B69" i="15"/>
  <c r="C69" i="15"/>
  <c r="D69" i="15"/>
  <c r="E69" i="15"/>
  <c r="F69" i="15"/>
  <c r="G69" i="15"/>
  <c r="H69" i="15"/>
  <c r="I69" i="15"/>
  <c r="J69" i="15"/>
  <c r="K69" i="15"/>
  <c r="L69" i="15"/>
  <c r="M69" i="15"/>
  <c r="N69" i="15"/>
  <c r="O69" i="15"/>
  <c r="P69" i="15"/>
  <c r="Q69" i="15"/>
  <c r="R69" i="15"/>
  <c r="S69" i="15"/>
  <c r="T69" i="15"/>
  <c r="U69" i="15"/>
  <c r="AB69" i="15"/>
  <c r="AE69" i="15"/>
  <c r="AF69" i="15"/>
  <c r="AG69" i="15"/>
  <c r="AH69" i="15"/>
  <c r="AI69" i="15"/>
  <c r="AJ69" i="15"/>
  <c r="AK69" i="15"/>
  <c r="AL69" i="15"/>
  <c r="AM69" i="15"/>
  <c r="AN69" i="15"/>
  <c r="AO69" i="15"/>
  <c r="AP69" i="15"/>
  <c r="A70" i="15"/>
  <c r="B70" i="15"/>
  <c r="C70" i="15"/>
  <c r="D70" i="15"/>
  <c r="E70" i="15"/>
  <c r="F70" i="15"/>
  <c r="G70" i="15"/>
  <c r="H70" i="15"/>
  <c r="I70" i="15"/>
  <c r="J70" i="15"/>
  <c r="K70" i="15"/>
  <c r="L70" i="15"/>
  <c r="M70" i="15"/>
  <c r="N70" i="15"/>
  <c r="O70" i="15"/>
  <c r="P70" i="15"/>
  <c r="Q70" i="15"/>
  <c r="R70" i="15"/>
  <c r="S70" i="15"/>
  <c r="T70" i="15"/>
  <c r="U70" i="15"/>
  <c r="AB70" i="15"/>
  <c r="AE70" i="15"/>
  <c r="AF70" i="15"/>
  <c r="AG70" i="15"/>
  <c r="AH70" i="15"/>
  <c r="AI70" i="15"/>
  <c r="AJ70" i="15"/>
  <c r="AK70" i="15"/>
  <c r="AL70" i="15"/>
  <c r="AM70" i="15"/>
  <c r="AN70" i="15"/>
  <c r="AO70" i="15"/>
  <c r="AP70" i="15"/>
  <c r="A71" i="15"/>
  <c r="B71" i="15"/>
  <c r="C71" i="15"/>
  <c r="D71" i="15"/>
  <c r="E71" i="15"/>
  <c r="F71" i="15"/>
  <c r="G71" i="15"/>
  <c r="H71" i="15"/>
  <c r="I71" i="15"/>
  <c r="J71" i="15"/>
  <c r="K71" i="15"/>
  <c r="L71" i="15"/>
  <c r="M71" i="15"/>
  <c r="N71" i="15"/>
  <c r="O71" i="15"/>
  <c r="P71" i="15"/>
  <c r="Q71" i="15"/>
  <c r="R71" i="15"/>
  <c r="S71" i="15"/>
  <c r="T71" i="15"/>
  <c r="U71" i="15"/>
  <c r="AB71" i="15"/>
  <c r="AE71" i="15"/>
  <c r="AF71" i="15"/>
  <c r="AG71" i="15"/>
  <c r="AH71" i="15"/>
  <c r="AI71" i="15"/>
  <c r="AJ71" i="15"/>
  <c r="AK71" i="15"/>
  <c r="AL71" i="15"/>
  <c r="AM71" i="15"/>
  <c r="AN71" i="15"/>
  <c r="AO71" i="15"/>
  <c r="AP71" i="15"/>
  <c r="A72" i="15"/>
  <c r="B72" i="15"/>
  <c r="C72" i="15"/>
  <c r="D72" i="15"/>
  <c r="E72" i="15"/>
  <c r="F72" i="15"/>
  <c r="G72" i="15"/>
  <c r="H72" i="15"/>
  <c r="I72" i="15"/>
  <c r="J72" i="15"/>
  <c r="K72" i="15"/>
  <c r="L72" i="15"/>
  <c r="M72" i="15"/>
  <c r="N72" i="15"/>
  <c r="O72" i="15"/>
  <c r="P72" i="15"/>
  <c r="Q72" i="15"/>
  <c r="R72" i="15"/>
  <c r="S72" i="15"/>
  <c r="T72" i="15"/>
  <c r="U72" i="15"/>
  <c r="AB72" i="15"/>
  <c r="AE72" i="15"/>
  <c r="AF72" i="15"/>
  <c r="AG72" i="15"/>
  <c r="AH72" i="15"/>
  <c r="AI72" i="15"/>
  <c r="AJ72" i="15"/>
  <c r="AK72" i="15"/>
  <c r="AL72" i="15"/>
  <c r="AM72" i="15"/>
  <c r="AN72" i="15"/>
  <c r="AO72" i="15"/>
  <c r="AP72" i="15"/>
  <c r="A73" i="15"/>
  <c r="B73" i="15"/>
  <c r="C73" i="15"/>
  <c r="D73" i="15"/>
  <c r="E73" i="15"/>
  <c r="F73" i="15"/>
  <c r="G73" i="15"/>
  <c r="H73" i="15"/>
  <c r="I73" i="15"/>
  <c r="J73" i="15"/>
  <c r="K73" i="15"/>
  <c r="L73" i="15"/>
  <c r="M73" i="15"/>
  <c r="N73" i="15"/>
  <c r="O73" i="15"/>
  <c r="P73" i="15"/>
  <c r="Q73" i="15"/>
  <c r="R73" i="15"/>
  <c r="S73" i="15"/>
  <c r="T73" i="15"/>
  <c r="U73" i="15"/>
  <c r="AB73" i="15"/>
  <c r="AE73" i="15"/>
  <c r="AF73" i="15"/>
  <c r="AG73" i="15"/>
  <c r="AH73" i="15"/>
  <c r="AI73" i="15"/>
  <c r="AJ73" i="15"/>
  <c r="AK73" i="15"/>
  <c r="AL73" i="15"/>
  <c r="AM73" i="15"/>
  <c r="AN73" i="15"/>
  <c r="AO73" i="15"/>
  <c r="AP73" i="15"/>
  <c r="A74" i="15"/>
  <c r="B74" i="15"/>
  <c r="C74" i="15"/>
  <c r="D74" i="15"/>
  <c r="E74" i="15"/>
  <c r="F74" i="15"/>
  <c r="G74" i="15"/>
  <c r="H74" i="15"/>
  <c r="I74" i="15"/>
  <c r="J74" i="15"/>
  <c r="K74" i="15"/>
  <c r="L74" i="15"/>
  <c r="M74" i="15"/>
  <c r="N74" i="15"/>
  <c r="O74" i="15"/>
  <c r="P74" i="15"/>
  <c r="Q74" i="15"/>
  <c r="R74" i="15"/>
  <c r="S74" i="15"/>
  <c r="T74" i="15"/>
  <c r="U74" i="15"/>
  <c r="AB74" i="15"/>
  <c r="AE74" i="15"/>
  <c r="AF74" i="15"/>
  <c r="AG74" i="15"/>
  <c r="AH74" i="15"/>
  <c r="AI74" i="15"/>
  <c r="AJ74" i="15"/>
  <c r="AK74" i="15"/>
  <c r="AL74" i="15"/>
  <c r="AM74" i="15"/>
  <c r="AN74" i="15"/>
  <c r="AO74" i="15"/>
  <c r="AP74" i="15"/>
  <c r="A75" i="15"/>
  <c r="B75" i="15"/>
  <c r="C75" i="15"/>
  <c r="D75" i="15"/>
  <c r="E75" i="15"/>
  <c r="F75" i="15"/>
  <c r="G75" i="15"/>
  <c r="H75" i="15"/>
  <c r="I75" i="15"/>
  <c r="J75" i="15"/>
  <c r="K75" i="15"/>
  <c r="L75" i="15"/>
  <c r="M75" i="15"/>
  <c r="N75" i="15"/>
  <c r="O75" i="15"/>
  <c r="P75" i="15"/>
  <c r="Q75" i="15"/>
  <c r="R75" i="15"/>
  <c r="S75" i="15"/>
  <c r="T75" i="15"/>
  <c r="U75" i="15"/>
  <c r="AB75" i="15"/>
  <c r="AE75" i="15"/>
  <c r="AF75" i="15"/>
  <c r="AG75" i="15"/>
  <c r="AH75" i="15"/>
  <c r="AI75" i="15"/>
  <c r="AJ75" i="15"/>
  <c r="AK75" i="15"/>
  <c r="AL75" i="15"/>
  <c r="AM75" i="15"/>
  <c r="AN75" i="15"/>
  <c r="AO75" i="15"/>
  <c r="AP75" i="15"/>
  <c r="A76" i="15"/>
  <c r="D76" i="15"/>
  <c r="E76" i="15"/>
  <c r="F76" i="15"/>
  <c r="G76" i="15"/>
  <c r="H76" i="15"/>
  <c r="I76" i="15"/>
  <c r="J76" i="15"/>
  <c r="K76" i="15"/>
  <c r="L76" i="15"/>
  <c r="M76" i="15"/>
  <c r="N76" i="15"/>
  <c r="O76" i="15"/>
  <c r="P76" i="15"/>
  <c r="Q76" i="15"/>
  <c r="R76" i="15"/>
  <c r="S76" i="15"/>
  <c r="T76" i="15"/>
  <c r="U76" i="15"/>
  <c r="AE76" i="15"/>
  <c r="AF76" i="15"/>
  <c r="AG76" i="15"/>
  <c r="AH76" i="15"/>
  <c r="AI76" i="15"/>
  <c r="AJ76" i="15"/>
  <c r="AK76" i="15"/>
  <c r="AL76" i="15"/>
  <c r="AM76" i="15"/>
  <c r="AN76" i="15"/>
  <c r="AO76" i="15"/>
  <c r="AP76" i="15"/>
  <c r="A77" i="15"/>
  <c r="D77" i="15"/>
  <c r="E77" i="15"/>
  <c r="F77" i="15"/>
  <c r="G77" i="15"/>
  <c r="H77" i="15"/>
  <c r="I77" i="15"/>
  <c r="J77" i="15"/>
  <c r="K77" i="15"/>
  <c r="L77" i="15"/>
  <c r="M77" i="15"/>
  <c r="N77" i="15"/>
  <c r="O77" i="15"/>
  <c r="P77" i="15"/>
  <c r="Q77" i="15"/>
  <c r="R77" i="15"/>
  <c r="S77" i="15"/>
  <c r="T77" i="15"/>
  <c r="U77" i="15"/>
  <c r="AE77" i="15"/>
  <c r="AF77" i="15"/>
  <c r="AG77" i="15"/>
  <c r="AH77" i="15"/>
  <c r="AI77" i="15"/>
  <c r="AJ77" i="15"/>
  <c r="AK77" i="15"/>
  <c r="AL77" i="15"/>
  <c r="AM77" i="15"/>
  <c r="AN77" i="15"/>
  <c r="AO77" i="15"/>
  <c r="AP77" i="15"/>
  <c r="A78" i="15"/>
  <c r="D78" i="15"/>
  <c r="E78" i="15"/>
  <c r="F78" i="15"/>
  <c r="G78" i="15"/>
  <c r="H78" i="15"/>
  <c r="I78" i="15"/>
  <c r="J78" i="15"/>
  <c r="K78" i="15"/>
  <c r="L78" i="15"/>
  <c r="M78" i="15"/>
  <c r="N78" i="15"/>
  <c r="O78" i="15"/>
  <c r="P78" i="15"/>
  <c r="Q78" i="15"/>
  <c r="R78" i="15"/>
  <c r="S78" i="15"/>
  <c r="T78" i="15"/>
  <c r="U78" i="15"/>
  <c r="AE78" i="15"/>
  <c r="AF78" i="15"/>
  <c r="AG78" i="15"/>
  <c r="AH78" i="15"/>
  <c r="AI78" i="15"/>
  <c r="AJ78" i="15"/>
  <c r="AK78" i="15"/>
  <c r="AL78" i="15"/>
  <c r="AM78" i="15"/>
  <c r="AN78" i="15"/>
  <c r="AO78" i="15"/>
  <c r="AP78" i="15"/>
  <c r="A79" i="15"/>
  <c r="D79" i="15"/>
  <c r="E79" i="15"/>
  <c r="F79" i="15"/>
  <c r="G79" i="15"/>
  <c r="H79" i="15"/>
  <c r="I79" i="15"/>
  <c r="J79" i="15"/>
  <c r="K79" i="15"/>
  <c r="L79" i="15"/>
  <c r="M79" i="15"/>
  <c r="N79" i="15"/>
  <c r="O79" i="15"/>
  <c r="P79" i="15"/>
  <c r="Q79" i="15"/>
  <c r="R79" i="15"/>
  <c r="S79" i="15"/>
  <c r="T79" i="15"/>
  <c r="U79" i="15"/>
  <c r="AE79" i="15"/>
  <c r="AF79" i="15"/>
  <c r="AG79" i="15"/>
  <c r="AH79" i="15"/>
  <c r="AI79" i="15"/>
  <c r="AJ79" i="15"/>
  <c r="AK79" i="15"/>
  <c r="AL79" i="15"/>
  <c r="AM79" i="15"/>
  <c r="AN79" i="15"/>
  <c r="AO79" i="15"/>
  <c r="AP79" i="15"/>
  <c r="A80" i="15"/>
  <c r="D80" i="15"/>
  <c r="E80" i="15"/>
  <c r="F80" i="15"/>
  <c r="G80" i="15"/>
  <c r="H80" i="15"/>
  <c r="I80" i="15"/>
  <c r="J80" i="15"/>
  <c r="K80" i="15"/>
  <c r="L80" i="15"/>
  <c r="M80" i="15"/>
  <c r="N80" i="15"/>
  <c r="O80" i="15"/>
  <c r="P80" i="15"/>
  <c r="Q80" i="15"/>
  <c r="R80" i="15"/>
  <c r="S80" i="15"/>
  <c r="T80" i="15"/>
  <c r="U80" i="15"/>
  <c r="AE80" i="15"/>
  <c r="AF80" i="15"/>
  <c r="AG80" i="15"/>
  <c r="AH80" i="15"/>
  <c r="AI80" i="15"/>
  <c r="AJ80" i="15"/>
  <c r="AK80" i="15"/>
  <c r="AL80" i="15"/>
  <c r="AM80" i="15"/>
  <c r="AN80" i="15"/>
  <c r="AO80" i="15"/>
  <c r="AP80" i="15"/>
  <c r="A81" i="15"/>
  <c r="D81" i="15"/>
  <c r="E81" i="15"/>
  <c r="F81" i="15"/>
  <c r="G81" i="15"/>
  <c r="H81" i="15"/>
  <c r="I81" i="15"/>
  <c r="J81" i="15"/>
  <c r="K81" i="15"/>
  <c r="L81" i="15"/>
  <c r="M81" i="15"/>
  <c r="N81" i="15"/>
  <c r="O81" i="15"/>
  <c r="P81" i="15"/>
  <c r="Q81" i="15"/>
  <c r="R81" i="15"/>
  <c r="S81" i="15"/>
  <c r="T81" i="15"/>
  <c r="U81" i="15"/>
  <c r="AE81" i="15"/>
  <c r="AF81" i="15"/>
  <c r="AG81" i="15"/>
  <c r="AH81" i="15"/>
  <c r="AI81" i="15"/>
  <c r="AJ81" i="15"/>
  <c r="AK81" i="15"/>
  <c r="AL81" i="15"/>
  <c r="AM81" i="15"/>
  <c r="AN81" i="15"/>
  <c r="AO81" i="15"/>
  <c r="AP81" i="15"/>
  <c r="D82" i="15"/>
  <c r="E82" i="15"/>
  <c r="F82" i="15"/>
  <c r="G82" i="15"/>
  <c r="H82" i="15"/>
  <c r="I82" i="15"/>
  <c r="J82" i="15"/>
  <c r="K82" i="15"/>
  <c r="L82" i="15"/>
  <c r="M82" i="15"/>
  <c r="N82" i="15"/>
  <c r="O82" i="15"/>
  <c r="P82" i="15"/>
  <c r="Q82" i="15"/>
  <c r="R82" i="15"/>
  <c r="S82" i="15"/>
  <c r="T82" i="15"/>
  <c r="U82" i="15"/>
  <c r="AE82" i="15"/>
  <c r="AF82" i="15"/>
  <c r="AG82" i="15"/>
  <c r="AH82" i="15"/>
  <c r="AI82" i="15"/>
  <c r="AJ82" i="15"/>
  <c r="AK82" i="15"/>
  <c r="AL82" i="15"/>
  <c r="AM82" i="15"/>
  <c r="AN82" i="15"/>
  <c r="AO82" i="15"/>
  <c r="AP82" i="15"/>
  <c r="D88" i="15"/>
  <c r="A94" i="15"/>
  <c r="B94" i="15"/>
  <c r="C94" i="15"/>
  <c r="V94" i="15"/>
  <c r="AB94" i="15"/>
  <c r="F27" i="15" l="1"/>
  <c r="F57" i="15" s="1"/>
  <c r="F88" i="15" s="1"/>
  <c r="E57" i="15"/>
  <c r="E88" i="15" s="1"/>
  <c r="N13" i="11"/>
  <c r="O36" i="10"/>
  <c r="O74" i="10" s="1"/>
  <c r="O111" i="10" s="1"/>
  <c r="G13" i="11"/>
  <c r="H36" i="10"/>
  <c r="H74" i="10" s="1"/>
  <c r="H111" i="10" s="1"/>
  <c r="AQ78" i="15"/>
  <c r="AQ63" i="15"/>
  <c r="AQ62" i="15"/>
  <c r="AQ82" i="15"/>
  <c r="AQ81" i="15"/>
  <c r="AQ79" i="15"/>
  <c r="AQ77" i="15"/>
  <c r="AQ75" i="15"/>
  <c r="AQ74" i="15"/>
  <c r="V74" i="15" s="1"/>
  <c r="AQ73" i="15"/>
  <c r="V73" i="15" s="1"/>
  <c r="AQ72" i="15"/>
  <c r="V72" i="15" s="1"/>
  <c r="AQ71" i="15"/>
  <c r="V71" i="15" s="1"/>
  <c r="AQ70" i="15"/>
  <c r="V70" i="15" s="1"/>
  <c r="AQ69" i="15"/>
  <c r="V69" i="15" s="1"/>
  <c r="AQ68" i="15"/>
  <c r="V68" i="15" s="1"/>
  <c r="AQ67" i="15"/>
  <c r="V67" i="15" s="1"/>
  <c r="AQ66" i="15"/>
  <c r="V66" i="15" s="1"/>
  <c r="G27" i="15"/>
  <c r="N36" i="10"/>
  <c r="N74" i="10" s="1"/>
  <c r="N111" i="10" s="1"/>
  <c r="F36" i="10"/>
  <c r="F74" i="10" s="1"/>
  <c r="F111" i="10" s="1"/>
  <c r="A18" i="11"/>
  <c r="U35" i="18"/>
  <c r="U68" i="18" s="1"/>
  <c r="U38" i="18"/>
  <c r="U71" i="18" s="1"/>
  <c r="U40" i="18"/>
  <c r="U73" i="18" s="1"/>
  <c r="U42" i="18"/>
  <c r="U75" i="18" s="1"/>
  <c r="U43" i="18"/>
  <c r="U76" i="18" s="1"/>
  <c r="U45" i="18"/>
  <c r="U78" i="18" s="1"/>
  <c r="U34" i="18"/>
  <c r="U67" i="18" s="1"/>
  <c r="S35" i="18"/>
  <c r="S68" i="18" s="1"/>
  <c r="S38" i="18"/>
  <c r="S71" i="18" s="1"/>
  <c r="S40" i="18"/>
  <c r="S73" i="18" s="1"/>
  <c r="S42" i="18"/>
  <c r="S75" i="18" s="1"/>
  <c r="S43" i="18"/>
  <c r="S76" i="18" s="1"/>
  <c r="S45" i="18"/>
  <c r="S78" i="18" s="1"/>
  <c r="S34" i="18"/>
  <c r="S67" i="18" s="1"/>
  <c r="Q35" i="18"/>
  <c r="Q68" i="18" s="1"/>
  <c r="Q43" i="18"/>
  <c r="Q76" i="18" s="1"/>
  <c r="Q37" i="18"/>
  <c r="Q70" i="18" s="1"/>
  <c r="O43" i="18"/>
  <c r="O76" i="18" s="1"/>
  <c r="O37" i="18"/>
  <c r="O70" i="18" s="1"/>
  <c r="I46" i="18"/>
  <c r="I79" i="18" s="1"/>
  <c r="I43" i="18"/>
  <c r="I76" i="18" s="1"/>
  <c r="I37" i="18"/>
  <c r="I70" i="18" s="1"/>
  <c r="E38" i="18"/>
  <c r="E71" i="18" s="1"/>
  <c r="E43" i="18"/>
  <c r="E76" i="18" s="1"/>
  <c r="E37" i="18"/>
  <c r="E70" i="18" s="1"/>
  <c r="S44" i="18"/>
  <c r="S77" i="18" s="1"/>
  <c r="U41" i="18"/>
  <c r="U74" i="18" s="1"/>
  <c r="S39" i="18"/>
  <c r="S72" i="18" s="1"/>
  <c r="U37" i="18"/>
  <c r="U70" i="18" s="1"/>
  <c r="U36" i="18"/>
  <c r="U69" i="18" s="1"/>
  <c r="AQ80" i="15"/>
  <c r="AQ76" i="15"/>
  <c r="A4" i="12"/>
  <c r="B4" i="12" s="1"/>
  <c r="C4" i="12" s="1"/>
  <c r="D4" i="12" s="1"/>
  <c r="E4" i="12" s="1"/>
  <c r="F4" i="12" s="1"/>
  <c r="G4" i="12" s="1"/>
  <c r="H4" i="12" s="1"/>
  <c r="I4" i="12" s="1"/>
  <c r="J4" i="12" s="1"/>
  <c r="K4" i="12" s="1"/>
  <c r="L4" i="12" s="1"/>
  <c r="M4" i="12" s="1"/>
  <c r="N4" i="12" s="1"/>
  <c r="O4" i="12" s="1"/>
  <c r="P4" i="12" s="1"/>
  <c r="Q4" i="12" s="1"/>
  <c r="R4" i="12" s="1"/>
  <c r="Q37" i="1"/>
  <c r="Q70" i="1" s="1"/>
  <c r="Q43" i="1"/>
  <c r="Q76" i="1" s="1"/>
  <c r="N35" i="1"/>
  <c r="N68" i="1" s="1"/>
  <c r="N37" i="1"/>
  <c r="N70" i="1" s="1"/>
  <c r="N39" i="1"/>
  <c r="N72" i="1" s="1"/>
  <c r="N43" i="1"/>
  <c r="N76" i="1" s="1"/>
  <c r="N47" i="1"/>
  <c r="N80" i="1" s="1"/>
  <c r="N48" i="1"/>
  <c r="N81" i="1" s="1"/>
  <c r="N50" i="1"/>
  <c r="N83" i="1" s="1"/>
  <c r="N52" i="1"/>
  <c r="N85" i="1" s="1"/>
  <c r="N55" i="1"/>
  <c r="N88" i="1" s="1"/>
  <c r="N56" i="1"/>
  <c r="N89" i="1" s="1"/>
  <c r="N58" i="1"/>
  <c r="N91" i="1" s="1"/>
  <c r="P43" i="18"/>
  <c r="P76" i="18" s="1"/>
  <c r="P37" i="18"/>
  <c r="P70" i="18" s="1"/>
  <c r="F47" i="18"/>
  <c r="F80" i="18" s="1"/>
  <c r="F43" i="18"/>
  <c r="F76" i="18" s="1"/>
  <c r="F37" i="18"/>
  <c r="F70" i="18" s="1"/>
  <c r="F45" i="18"/>
  <c r="F78" i="18" s="1"/>
  <c r="T44" i="18"/>
  <c r="T77" i="18" s="1"/>
  <c r="R44" i="18"/>
  <c r="R77" i="18" s="1"/>
  <c r="F42" i="18"/>
  <c r="F75" i="18" s="1"/>
  <c r="T41" i="18"/>
  <c r="T74" i="18" s="1"/>
  <c r="R41" i="18"/>
  <c r="R74" i="18" s="1"/>
  <c r="F40" i="18"/>
  <c r="F73" i="18" s="1"/>
  <c r="T39" i="18"/>
  <c r="T72" i="18" s="1"/>
  <c r="R39" i="18"/>
  <c r="R72" i="18" s="1"/>
  <c r="F38" i="18"/>
  <c r="F71" i="18" s="1"/>
  <c r="T37" i="18"/>
  <c r="T70" i="18" s="1"/>
  <c r="R37" i="18"/>
  <c r="R70" i="18" s="1"/>
  <c r="D68" i="18"/>
  <c r="S30" i="19"/>
  <c r="AL90" i="10"/>
  <c r="O18" i="19"/>
  <c r="N14" i="19"/>
  <c r="AQ67" i="18"/>
  <c r="AF84" i="10"/>
  <c r="W83" i="8"/>
  <c r="Z83" i="8" s="1"/>
  <c r="AA83" i="8" s="1"/>
  <c r="R30" i="19"/>
  <c r="P10" i="19"/>
  <c r="R32" i="19"/>
  <c r="S19" i="19"/>
  <c r="G90" i="10"/>
  <c r="N27" i="19"/>
  <c r="N45" i="18"/>
  <c r="N78" i="18" s="1"/>
  <c r="N38" i="18"/>
  <c r="N71" i="18" s="1"/>
  <c r="W77" i="8"/>
  <c r="Z77" i="8" s="1"/>
  <c r="AA77" i="8" s="1"/>
  <c r="W75" i="8"/>
  <c r="Z75" i="8" s="1"/>
  <c r="W79" i="8"/>
  <c r="Z79" i="8" s="1"/>
  <c r="W81" i="8"/>
  <c r="Z81" i="8" s="1"/>
  <c r="AA81" i="8" s="1"/>
  <c r="W80" i="8"/>
  <c r="Z80" i="8" s="1"/>
  <c r="W76" i="8"/>
  <c r="AT76" i="8" s="1"/>
  <c r="AL102" i="10"/>
  <c r="AL98" i="10"/>
  <c r="AH96" i="10"/>
  <c r="AO95" i="10"/>
  <c r="AN76" i="10"/>
  <c r="P27" i="19"/>
  <c r="AH104" i="10"/>
  <c r="M23" i="19"/>
  <c r="N22" i="19"/>
  <c r="Q21" i="19"/>
  <c r="O27" i="19"/>
  <c r="P24" i="19"/>
  <c r="S22" i="19"/>
  <c r="AL100" i="10"/>
  <c r="AP76" i="10"/>
  <c r="Q26" i="19"/>
  <c r="AH102" i="10"/>
  <c r="AF88" i="10"/>
  <c r="AP80" i="10"/>
  <c r="Q22" i="19"/>
  <c r="AO96" i="10"/>
  <c r="AF103" i="10"/>
  <c r="AN101" i="10"/>
  <c r="AF97" i="10"/>
  <c r="AH93" i="10"/>
  <c r="AN87" i="10"/>
  <c r="AF87" i="10"/>
  <c r="AN83" i="10"/>
  <c r="AL81" i="10"/>
  <c r="AL77" i="10"/>
  <c r="AJ75" i="10"/>
  <c r="Q30" i="19"/>
  <c r="AP82" i="18"/>
  <c r="P25" i="19"/>
  <c r="AH86" i="10"/>
  <c r="AE100" i="10"/>
  <c r="AJ99" i="10"/>
  <c r="AP103" i="10"/>
  <c r="I87" i="10"/>
  <c r="AP98" i="10"/>
  <c r="AG95" i="10"/>
  <c r="O93" i="10"/>
  <c r="V93" i="10" s="1"/>
  <c r="AJ86" i="10"/>
  <c r="O26" i="19"/>
  <c r="N21" i="19"/>
  <c r="R13" i="19"/>
  <c r="O101" i="10"/>
  <c r="M87" i="10"/>
  <c r="H102" i="10"/>
  <c r="AF94" i="10"/>
  <c r="AN88" i="10"/>
  <c r="AL82" i="10"/>
  <c r="AL78" i="10"/>
  <c r="AP104" i="10"/>
  <c r="AP100" i="10"/>
  <c r="AL96" i="10"/>
  <c r="AJ76" i="10"/>
  <c r="AF76" i="10"/>
  <c r="R31" i="19"/>
  <c r="R22" i="19"/>
  <c r="S11" i="19"/>
  <c r="P19" i="19"/>
  <c r="M17" i="19"/>
  <c r="P20" i="19"/>
  <c r="Q15" i="19"/>
  <c r="R11" i="19"/>
  <c r="O9" i="19"/>
  <c r="Q71" i="10"/>
  <c r="N62" i="1"/>
  <c r="N73" i="1" s="1"/>
  <c r="S62" i="18"/>
  <c r="AI83" i="18"/>
  <c r="AQ75" i="18"/>
  <c r="AL106" i="10"/>
  <c r="AK104" i="10"/>
  <c r="AH100" i="10"/>
  <c r="Q95" i="10"/>
  <c r="AJ91" i="10"/>
  <c r="AP90" i="10"/>
  <c r="AL86" i="10"/>
  <c r="AF83" i="10"/>
  <c r="M83" i="10"/>
  <c r="AP82" i="10"/>
  <c r="AH80" i="10"/>
  <c r="AH79" i="10"/>
  <c r="AP78" i="10"/>
  <c r="AH76" i="10"/>
  <c r="Q75" i="10"/>
  <c r="AI107" i="10"/>
  <c r="AE107" i="10"/>
  <c r="AJ106" i="10"/>
  <c r="AF106" i="10"/>
  <c r="AM105" i="10"/>
  <c r="AI103" i="10"/>
  <c r="AE103" i="10"/>
  <c r="AJ102" i="10"/>
  <c r="AF102" i="10"/>
  <c r="AM101" i="10"/>
  <c r="AI99" i="10"/>
  <c r="AE99" i="10"/>
  <c r="AJ98" i="10"/>
  <c r="AF98" i="10"/>
  <c r="AM97" i="10"/>
  <c r="S32" i="19"/>
  <c r="Q31" i="19"/>
  <c r="Q25" i="19"/>
  <c r="M24" i="19"/>
  <c r="S23" i="19"/>
  <c r="O22" i="19"/>
  <c r="Q20" i="19"/>
  <c r="O19" i="19"/>
  <c r="P18" i="19"/>
  <c r="M13" i="19"/>
  <c r="S12" i="19"/>
  <c r="T62" i="18"/>
  <c r="AP106" i="10"/>
  <c r="H98" i="10"/>
  <c r="G97" i="10"/>
  <c r="N96" i="10"/>
  <c r="AK95" i="10"/>
  <c r="AF90" i="10"/>
  <c r="AP86" i="10"/>
  <c r="AF86" i="10"/>
  <c r="AH84" i="10"/>
  <c r="AF82" i="10"/>
  <c r="G81" i="10"/>
  <c r="AN80" i="10"/>
  <c r="AP79" i="10"/>
  <c r="AF78" i="10"/>
  <c r="G77" i="10"/>
  <c r="AJ107" i="10"/>
  <c r="AL107" i="10"/>
  <c r="AM106" i="10"/>
  <c r="AH105" i="10"/>
  <c r="AG102" i="10"/>
  <c r="AH101" i="10"/>
  <c r="AK100" i="10"/>
  <c r="AP99" i="10"/>
  <c r="AF99" i="10"/>
  <c r="AG98" i="10"/>
  <c r="AN97" i="10"/>
  <c r="AE96" i="10"/>
  <c r="AF95" i="10"/>
  <c r="AN93" i="10"/>
  <c r="AP91" i="10"/>
  <c r="AH91" i="10"/>
  <c r="AJ87" i="10"/>
  <c r="AH87" i="10"/>
  <c r="AL87" i="10"/>
  <c r="AL83" i="10"/>
  <c r="AJ81" i="10"/>
  <c r="AN79" i="10"/>
  <c r="AF79" i="10"/>
  <c r="AJ77" i="10"/>
  <c r="AP75" i="10"/>
  <c r="AH75" i="10"/>
  <c r="R33" i="19"/>
  <c r="N29" i="19"/>
  <c r="N24" i="19"/>
  <c r="M21" i="19"/>
  <c r="S20" i="19"/>
  <c r="M18" i="19"/>
  <c r="Q17" i="19"/>
  <c r="U62" i="18"/>
  <c r="AP102" i="10"/>
  <c r="AJ90" i="10"/>
  <c r="AL89" i="10"/>
  <c r="AH88" i="10"/>
  <c r="AJ85" i="10"/>
  <c r="AN84" i="10"/>
  <c r="AJ82" i="10"/>
  <c r="AJ78" i="10"/>
  <c r="R35" i="19"/>
  <c r="S31" i="19"/>
  <c r="M25" i="19"/>
  <c r="N18" i="19"/>
  <c r="Q28" i="19"/>
  <c r="D63" i="15"/>
  <c r="W63" i="15" s="1"/>
  <c r="Y63" i="15" s="1"/>
  <c r="N12" i="19"/>
  <c r="S33" i="19"/>
  <c r="N60" i="1"/>
  <c r="N61" i="1"/>
  <c r="P28" i="19"/>
  <c r="S16" i="19"/>
  <c r="Q14" i="19"/>
  <c r="AG106" i="10"/>
  <c r="AJ105" i="10"/>
  <c r="R21" i="19"/>
  <c r="O12" i="19"/>
  <c r="M11" i="19"/>
  <c r="Q10" i="19"/>
  <c r="AF75" i="10"/>
  <c r="M9" i="19"/>
  <c r="AO88" i="18"/>
  <c r="AQ82" i="18"/>
  <c r="AI84" i="18"/>
  <c r="AQ86" i="18"/>
  <c r="AI88" i="18"/>
  <c r="AK86" i="18"/>
  <c r="AQ83" i="18"/>
  <c r="AJ91" i="18"/>
  <c r="AK87" i="18"/>
  <c r="AO84" i="18"/>
  <c r="AP87" i="18"/>
  <c r="AJ85" i="18"/>
  <c r="AJ83" i="18"/>
  <c r="AK82" i="18"/>
  <c r="V61" i="18"/>
  <c r="S61" i="18"/>
  <c r="S60" i="18"/>
  <c r="S63" i="18" s="1"/>
  <c r="AI91" i="18"/>
  <c r="AP90" i="18"/>
  <c r="AQ89" i="18"/>
  <c r="AO87" i="18"/>
  <c r="AI86" i="18"/>
  <c r="AP85" i="18"/>
  <c r="AQ84" i="18"/>
  <c r="AK83" i="18"/>
  <c r="AO82" i="18"/>
  <c r="AO79" i="18"/>
  <c r="AQ90" i="18"/>
  <c r="AQ73" i="18"/>
  <c r="T60" i="18"/>
  <c r="T63" i="18" s="1"/>
  <c r="T61" i="18"/>
  <c r="AK91" i="18"/>
  <c r="AQ72" i="18"/>
  <c r="U61" i="18"/>
  <c r="U60" i="18"/>
  <c r="U63" i="18" s="1"/>
  <c r="AK90" i="18"/>
  <c r="AK67" i="18"/>
  <c r="AK72" i="18"/>
  <c r="AQ79" i="18"/>
  <c r="AK88" i="18"/>
  <c r="AQ87" i="18"/>
  <c r="AI87" i="18"/>
  <c r="AJ86" i="18"/>
  <c r="AQ85" i="18"/>
  <c r="AI85" i="18"/>
  <c r="AK84" i="18"/>
  <c r="AO83" i="18"/>
  <c r="AP81" i="18"/>
  <c r="AO91" i="18"/>
  <c r="AK89" i="18"/>
  <c r="AQ88" i="18"/>
  <c r="AO86" i="18"/>
  <c r="AK85" i="18"/>
  <c r="AP84" i="18"/>
  <c r="AQ74" i="18"/>
  <c r="AQ91" i="18"/>
  <c r="AJ88" i="18"/>
  <c r="AI82" i="18"/>
  <c r="Q44" i="1"/>
  <c r="Q77" i="1" s="1"/>
  <c r="Q40" i="1"/>
  <c r="Q73" i="1" s="1"/>
  <c r="O35" i="1"/>
  <c r="O68" i="1" s="1"/>
  <c r="Q55" i="1"/>
  <c r="Q88" i="1" s="1"/>
  <c r="Q52" i="1"/>
  <c r="Q85" i="1" s="1"/>
  <c r="Q47" i="1"/>
  <c r="Q80" i="1" s="1"/>
  <c r="Q35" i="1"/>
  <c r="Q68" i="1" s="1"/>
  <c r="Q56" i="1"/>
  <c r="Q89" i="1" s="1"/>
  <c r="O55" i="1"/>
  <c r="O88" i="1" s="1"/>
  <c r="O53" i="1"/>
  <c r="O86" i="1" s="1"/>
  <c r="Q51" i="1"/>
  <c r="Q84" i="1" s="1"/>
  <c r="Q48" i="1"/>
  <c r="Q81" i="1" s="1"/>
  <c r="O47" i="1"/>
  <c r="O80" i="1" s="1"/>
  <c r="O45" i="1"/>
  <c r="O78" i="1" s="1"/>
  <c r="Q39" i="1"/>
  <c r="Q72" i="1" s="1"/>
  <c r="Q36" i="1"/>
  <c r="Q69" i="1" s="1"/>
  <c r="M49" i="1"/>
  <c r="M82" i="1" s="1"/>
  <c r="O43" i="1"/>
  <c r="O76" i="1" s="1"/>
  <c r="O41" i="1"/>
  <c r="O74" i="1" s="1"/>
  <c r="M37" i="1"/>
  <c r="M70" i="1" s="1"/>
  <c r="M57" i="1"/>
  <c r="M90" i="1" s="1"/>
  <c r="M41" i="1"/>
  <c r="M74" i="1" s="1"/>
  <c r="M53" i="1"/>
  <c r="M86" i="1" s="1"/>
  <c r="L5" i="2"/>
  <c r="M5" i="2" s="1"/>
  <c r="N5" i="2" s="1"/>
  <c r="O5" i="2" s="1"/>
  <c r="P5" i="2" s="1"/>
  <c r="Q5" i="2" s="1"/>
  <c r="R5" i="2" s="1"/>
  <c r="S5" i="2" s="1"/>
  <c r="H34" i="1"/>
  <c r="H67" i="1" s="1"/>
  <c r="D34" i="1"/>
  <c r="D67" i="1" s="1"/>
  <c r="E37" i="1"/>
  <c r="E70" i="1" s="1"/>
  <c r="F41" i="1"/>
  <c r="F74" i="1" s="1"/>
  <c r="G43" i="1"/>
  <c r="G76" i="1" s="1"/>
  <c r="H45" i="1"/>
  <c r="H78" i="1" s="1"/>
  <c r="D45" i="1"/>
  <c r="D78" i="1" s="1"/>
  <c r="E34" i="1"/>
  <c r="E67" i="1" s="1"/>
  <c r="F37" i="1"/>
  <c r="F70" i="1" s="1"/>
  <c r="G41" i="1"/>
  <c r="G74" i="1" s="1"/>
  <c r="H43" i="1"/>
  <c r="H76" i="1" s="1"/>
  <c r="D43" i="1"/>
  <c r="D76" i="1" s="1"/>
  <c r="E45" i="1"/>
  <c r="E78" i="1" s="1"/>
  <c r="F34" i="1"/>
  <c r="F67" i="1" s="1"/>
  <c r="G37" i="1"/>
  <c r="G70" i="1" s="1"/>
  <c r="H41" i="1"/>
  <c r="H74" i="1" s="1"/>
  <c r="D41" i="1"/>
  <c r="D74" i="1" s="1"/>
  <c r="E43" i="1"/>
  <c r="E76" i="1" s="1"/>
  <c r="F45" i="1"/>
  <c r="F78" i="1" s="1"/>
  <c r="G34" i="1"/>
  <c r="G67" i="1" s="1"/>
  <c r="H37" i="1"/>
  <c r="H70" i="1" s="1"/>
  <c r="E41" i="1"/>
  <c r="E74" i="1" s="1"/>
  <c r="F43" i="1"/>
  <c r="F76" i="1" s="1"/>
  <c r="G45" i="1"/>
  <c r="G78" i="1" s="1"/>
  <c r="K35" i="18"/>
  <c r="K68" i="18" s="1"/>
  <c r="K37" i="18"/>
  <c r="K70" i="18" s="1"/>
  <c r="K43" i="18"/>
  <c r="K76" i="18" s="1"/>
  <c r="N35" i="18"/>
  <c r="N68" i="18" s="1"/>
  <c r="N43" i="18"/>
  <c r="N76" i="18" s="1"/>
  <c r="N37" i="18"/>
  <c r="N70" i="18" s="1"/>
  <c r="J36" i="18"/>
  <c r="J69" i="18" s="1"/>
  <c r="J43" i="18"/>
  <c r="J76" i="18" s="1"/>
  <c r="J37" i="18"/>
  <c r="J70" i="18" s="1"/>
  <c r="AO90" i="18"/>
  <c r="AI89" i="18"/>
  <c r="AO85" i="18"/>
  <c r="N44" i="18"/>
  <c r="N77" i="18" s="1"/>
  <c r="N41" i="18"/>
  <c r="N74" i="18" s="1"/>
  <c r="N39" i="18"/>
  <c r="N72" i="18" s="1"/>
  <c r="L46" i="18"/>
  <c r="L79" i="18" s="1"/>
  <c r="L43" i="18"/>
  <c r="L76" i="18" s="1"/>
  <c r="L37" i="18"/>
  <c r="L70" i="18" s="1"/>
  <c r="AI90" i="18"/>
  <c r="AO89" i="18"/>
  <c r="M37" i="18"/>
  <c r="M70" i="18" s="1"/>
  <c r="M43" i="18"/>
  <c r="M76" i="18" s="1"/>
  <c r="D62" i="15"/>
  <c r="W62" i="15" s="1"/>
  <c r="Y62" i="15" s="1"/>
  <c r="Z62" i="15" s="1"/>
  <c r="AA62" i="15" s="1"/>
  <c r="D59" i="15"/>
  <c r="W59" i="15" s="1"/>
  <c r="Y59" i="15" s="1"/>
  <c r="AK62" i="15"/>
  <c r="R16" i="19"/>
  <c r="Y107" i="10"/>
  <c r="Z107" i="10" s="1"/>
  <c r="AA107" i="10" s="1"/>
  <c r="AR107" i="10"/>
  <c r="AN107" i="10"/>
  <c r="AL94" i="10"/>
  <c r="AH92" i="10"/>
  <c r="W66" i="15"/>
  <c r="Y66" i="15" s="1"/>
  <c r="Z66" i="15" s="1"/>
  <c r="W74" i="15"/>
  <c r="AR74" i="15" s="1"/>
  <c r="P12" i="19"/>
  <c r="W64" i="15"/>
  <c r="Y64" i="15" s="1"/>
  <c r="Z64" i="15" s="1"/>
  <c r="S107" i="10"/>
  <c r="G107" i="10"/>
  <c r="N10" i="19"/>
  <c r="AJ87" i="18"/>
  <c r="Y103" i="10"/>
  <c r="Z103" i="10" s="1"/>
  <c r="AA103" i="10" s="1"/>
  <c r="AR103" i="10"/>
  <c r="Y99" i="10"/>
  <c r="Z99" i="10" s="1"/>
  <c r="AA99" i="10" s="1"/>
  <c r="AR99" i="10"/>
  <c r="AR83" i="10"/>
  <c r="Y83" i="10"/>
  <c r="Z83" i="10" s="1"/>
  <c r="AA83" i="10" s="1"/>
  <c r="W70" i="15"/>
  <c r="AR70" i="15" s="1"/>
  <c r="AK63" i="15"/>
  <c r="AK58" i="15"/>
  <c r="AP107" i="10"/>
  <c r="AF107" i="10"/>
  <c r="AH106" i="10"/>
  <c r="AN105" i="10"/>
  <c r="AL104" i="10"/>
  <c r="AE104" i="10"/>
  <c r="AJ103" i="10"/>
  <c r="J102" i="10"/>
  <c r="AF101" i="10"/>
  <c r="M101" i="10"/>
  <c r="AO100" i="10"/>
  <c r="T100" i="10"/>
  <c r="D100" i="10"/>
  <c r="W100" i="10" s="1"/>
  <c r="Y100" i="10" s="1"/>
  <c r="AL99" i="10"/>
  <c r="AM98" i="10"/>
  <c r="AH97" i="10"/>
  <c r="AP96" i="10"/>
  <c r="AI96" i="10"/>
  <c r="H96" i="10"/>
  <c r="AP95" i="10"/>
  <c r="AJ95" i="10"/>
  <c r="AL92" i="10"/>
  <c r="AR91" i="10"/>
  <c r="AL91" i="10"/>
  <c r="S91" i="10"/>
  <c r="AN90" i="10"/>
  <c r="AN89" i="10"/>
  <c r="AF89" i="10"/>
  <c r="AP88" i="10"/>
  <c r="AP87" i="10"/>
  <c r="AR85" i="10"/>
  <c r="AL85" i="10"/>
  <c r="AP84" i="10"/>
  <c r="AP83" i="10"/>
  <c r="AH83" i="10"/>
  <c r="AN82" i="10"/>
  <c r="AN81" i="10"/>
  <c r="AF81" i="10"/>
  <c r="AJ80" i="10"/>
  <c r="AJ79" i="10"/>
  <c r="AN78" i="10"/>
  <c r="AN77" i="10"/>
  <c r="AF77" i="10"/>
  <c r="AR75" i="10"/>
  <c r="AL75" i="10"/>
  <c r="S75" i="10"/>
  <c r="O75" i="10"/>
  <c r="G75" i="10"/>
  <c r="N28" i="19"/>
  <c r="S26" i="19"/>
  <c r="P15" i="19"/>
  <c r="W69" i="15"/>
  <c r="Y69" i="15" s="1"/>
  <c r="W71" i="15"/>
  <c r="AR71" i="15" s="1"/>
  <c r="W67" i="15"/>
  <c r="Y67" i="15" s="1"/>
  <c r="J106" i="10"/>
  <c r="AF105" i="10"/>
  <c r="M105" i="10"/>
  <c r="AO104" i="10"/>
  <c r="T104" i="10"/>
  <c r="V104" i="10" s="1"/>
  <c r="AL103" i="10"/>
  <c r="AM102" i="10"/>
  <c r="AI100" i="10"/>
  <c r="AN99" i="10"/>
  <c r="S99" i="10"/>
  <c r="G99" i="10"/>
  <c r="AJ97" i="10"/>
  <c r="AK96" i="10"/>
  <c r="D96" i="10"/>
  <c r="W96" i="10" s="1"/>
  <c r="AR96" i="10" s="1"/>
  <c r="G95" i="10"/>
  <c r="AP93" i="10"/>
  <c r="AN91" i="10"/>
  <c r="AF91" i="10"/>
  <c r="O91" i="10"/>
  <c r="AH90" i="10"/>
  <c r="AP89" i="10"/>
  <c r="AH89" i="10"/>
  <c r="AJ88" i="10"/>
  <c r="AN85" i="10"/>
  <c r="AF85" i="10"/>
  <c r="AJ84" i="10"/>
  <c r="AJ83" i="10"/>
  <c r="G83" i="10"/>
  <c r="AH82" i="10"/>
  <c r="AP81" i="10"/>
  <c r="AH81" i="10"/>
  <c r="U81" i="10"/>
  <c r="AL80" i="10"/>
  <c r="AL79" i="10"/>
  <c r="O79" i="10"/>
  <c r="G79" i="10"/>
  <c r="AH78" i="10"/>
  <c r="AP77" i="10"/>
  <c r="AH77" i="10"/>
  <c r="U77" i="10"/>
  <c r="AL76" i="10"/>
  <c r="AN75" i="10"/>
  <c r="O29" i="19"/>
  <c r="O28" i="19"/>
  <c r="P23" i="19"/>
  <c r="R12" i="19"/>
  <c r="M12" i="19"/>
  <c r="N9" i="19"/>
  <c r="M5" i="19"/>
  <c r="O4" i="19"/>
  <c r="W82" i="15"/>
  <c r="Y82" i="15" s="1"/>
  <c r="W73" i="15"/>
  <c r="Y73" i="15" s="1"/>
  <c r="W75" i="15"/>
  <c r="AR75" i="15" s="1"/>
  <c r="W72" i="15"/>
  <c r="Y72" i="15" s="1"/>
  <c r="W68" i="15"/>
  <c r="AR68" i="15" s="1"/>
  <c r="W65" i="15"/>
  <c r="Y65" i="15" s="1"/>
  <c r="AE58" i="15"/>
  <c r="AQ58" i="15" s="1"/>
  <c r="AI104" i="10"/>
  <c r="AN103" i="10"/>
  <c r="AJ101" i="10"/>
  <c r="AH98" i="10"/>
  <c r="AL95" i="10"/>
  <c r="AN94" i="10"/>
  <c r="AJ89" i="10"/>
  <c r="AL88" i="10"/>
  <c r="AN86" i="10"/>
  <c r="AP85" i="10"/>
  <c r="AH85" i="10"/>
  <c r="AL84" i="10"/>
  <c r="AF80" i="10"/>
  <c r="AH107" i="10"/>
  <c r="AM107" i="10"/>
  <c r="AO106" i="10"/>
  <c r="AN106" i="10"/>
  <c r="AK106" i="10"/>
  <c r="AI105" i="10"/>
  <c r="AE105" i="10"/>
  <c r="AH103" i="10"/>
  <c r="AM103" i="10"/>
  <c r="AO102" i="10"/>
  <c r="AN102" i="10"/>
  <c r="AK102" i="10"/>
  <c r="AI101" i="10"/>
  <c r="AE101" i="10"/>
  <c r="AH99" i="10"/>
  <c r="AM99" i="10"/>
  <c r="AO98" i="10"/>
  <c r="AN98" i="10"/>
  <c r="AK98" i="10"/>
  <c r="AI97" i="10"/>
  <c r="AE97" i="10"/>
  <c r="AJ96" i="10"/>
  <c r="AG96" i="10"/>
  <c r="M71" i="10"/>
  <c r="AJ92" i="10"/>
  <c r="AF92" i="10"/>
  <c r="P29" i="19"/>
  <c r="Q24" i="19"/>
  <c r="R23" i="19"/>
  <c r="O21" i="19"/>
  <c r="S10" i="19"/>
  <c r="S6" i="19"/>
  <c r="AR82" i="15"/>
  <c r="D94" i="15"/>
  <c r="W58" i="15"/>
  <c r="Y98" i="10"/>
  <c r="Z98" i="10" s="1"/>
  <c r="AA98" i="10" s="1"/>
  <c r="AR98" i="10"/>
  <c r="AR95" i="10"/>
  <c r="Y95" i="10"/>
  <c r="Z95" i="10" s="1"/>
  <c r="AA95" i="10" s="1"/>
  <c r="Y102" i="10"/>
  <c r="Z102" i="10" s="1"/>
  <c r="AA102" i="10" s="1"/>
  <c r="AR102" i="10"/>
  <c r="Y87" i="10"/>
  <c r="AS87" i="10" s="1"/>
  <c r="AR87" i="10"/>
  <c r="AR72" i="15"/>
  <c r="Y106" i="10"/>
  <c r="Z106" i="10" s="1"/>
  <c r="AA106" i="10" s="1"/>
  <c r="AR106" i="10"/>
  <c r="Y104" i="10"/>
  <c r="Z104" i="10" s="1"/>
  <c r="AA104" i="10" s="1"/>
  <c r="AR104" i="10"/>
  <c r="Y89" i="10"/>
  <c r="AW89" i="10" s="1"/>
  <c r="AR89" i="10"/>
  <c r="Y93" i="10"/>
  <c r="AS93" i="10" s="1"/>
  <c r="AR93" i="10"/>
  <c r="M19" i="19"/>
  <c r="S18" i="19"/>
  <c r="O14" i="19"/>
  <c r="O13" i="19"/>
  <c r="S9" i="19"/>
  <c r="M8" i="19"/>
  <c r="S7" i="19"/>
  <c r="M7" i="19"/>
  <c r="M3" i="19"/>
  <c r="AK78" i="18"/>
  <c r="AQ76" i="18"/>
  <c r="AR66" i="15"/>
  <c r="W81" i="15"/>
  <c r="AR81" i="15" s="1"/>
  <c r="W80" i="15"/>
  <c r="Y80" i="15" s="1"/>
  <c r="W79" i="15"/>
  <c r="Y79" i="15" s="1"/>
  <c r="W78" i="15"/>
  <c r="Y78" i="15" s="1"/>
  <c r="W77" i="15"/>
  <c r="Y77" i="15" s="1"/>
  <c r="W76" i="15"/>
  <c r="Y76" i="15" s="1"/>
  <c r="V75" i="15"/>
  <c r="D54" i="15"/>
  <c r="AO107" i="10"/>
  <c r="AK107" i="10"/>
  <c r="AG107" i="10"/>
  <c r="AI106" i="10"/>
  <c r="AE106" i="10"/>
  <c r="U106" i="10"/>
  <c r="Q106" i="10"/>
  <c r="M106" i="10"/>
  <c r="I106" i="10"/>
  <c r="E106" i="10"/>
  <c r="AO105" i="10"/>
  <c r="AK105" i="10"/>
  <c r="AG105" i="10"/>
  <c r="AM104" i="10"/>
  <c r="AO103" i="10"/>
  <c r="AK103" i="10"/>
  <c r="AG103" i="10"/>
  <c r="AI102" i="10"/>
  <c r="AE102" i="10"/>
  <c r="U102" i="10"/>
  <c r="Q102" i="10"/>
  <c r="M102" i="10"/>
  <c r="I102" i="10"/>
  <c r="E102" i="10"/>
  <c r="AO101" i="10"/>
  <c r="AK101" i="10"/>
  <c r="AG101" i="10"/>
  <c r="AM100" i="10"/>
  <c r="AO99" i="10"/>
  <c r="AK99" i="10"/>
  <c r="AG99" i="10"/>
  <c r="AI98" i="10"/>
  <c r="AE98" i="10"/>
  <c r="U98" i="10"/>
  <c r="Q98" i="10"/>
  <c r="M98" i="10"/>
  <c r="I98" i="10"/>
  <c r="E98" i="10"/>
  <c r="AO97" i="10"/>
  <c r="AK97" i="10"/>
  <c r="AG97" i="10"/>
  <c r="AM96" i="10"/>
  <c r="AH95" i="10"/>
  <c r="AH94" i="10"/>
  <c r="AJ93" i="10"/>
  <c r="AN92" i="10"/>
  <c r="AR81" i="10"/>
  <c r="Y79" i="10"/>
  <c r="AW79" i="10" s="1"/>
  <c r="U71" i="10"/>
  <c r="E71" i="10"/>
  <c r="S71" i="10"/>
  <c r="O71" i="10"/>
  <c r="K71" i="10"/>
  <c r="G71" i="10"/>
  <c r="M27" i="19"/>
  <c r="N26" i="19"/>
  <c r="M20" i="19"/>
  <c r="O17" i="19"/>
  <c r="M16" i="19"/>
  <c r="S15" i="19"/>
  <c r="M15" i="19"/>
  <c r="Q12" i="19"/>
  <c r="O11" i="19"/>
  <c r="O10" i="19"/>
  <c r="O8" i="19"/>
  <c r="M6" i="19"/>
  <c r="S5" i="19"/>
  <c r="O3" i="19"/>
  <c r="AP105" i="10"/>
  <c r="AL105" i="10"/>
  <c r="P105" i="10"/>
  <c r="L105" i="10"/>
  <c r="D105" i="10"/>
  <c r="W105" i="10" s="1"/>
  <c r="AN104" i="10"/>
  <c r="AJ104" i="10"/>
  <c r="AF104" i="10"/>
  <c r="AP101" i="10"/>
  <c r="AL101" i="10"/>
  <c r="P101" i="10"/>
  <c r="L101" i="10"/>
  <c r="D101" i="10"/>
  <c r="W101" i="10" s="1"/>
  <c r="AN100" i="10"/>
  <c r="AJ100" i="10"/>
  <c r="AF100" i="10"/>
  <c r="AP97" i="10"/>
  <c r="AL97" i="10"/>
  <c r="P97" i="10"/>
  <c r="L97" i="10"/>
  <c r="D97" i="10"/>
  <c r="W97" i="10" s="1"/>
  <c r="AN96" i="10"/>
  <c r="AF96" i="10"/>
  <c r="K96" i="10"/>
  <c r="AM95" i="10"/>
  <c r="AI95" i="10"/>
  <c r="AE95" i="10"/>
  <c r="AJ94" i="10"/>
  <c r="M94" i="10"/>
  <c r="AL93" i="10"/>
  <c r="AP92" i="10"/>
  <c r="S92" i="10"/>
  <c r="AR77" i="10"/>
  <c r="I71" i="10"/>
  <c r="S24" i="19"/>
  <c r="O24" i="19"/>
  <c r="Q23" i="19"/>
  <c r="O16" i="19"/>
  <c r="O15" i="19"/>
  <c r="M14" i="19"/>
  <c r="S13" i="19"/>
  <c r="Q8" i="19"/>
  <c r="O7" i="19"/>
  <c r="O6" i="19"/>
  <c r="S4" i="19"/>
  <c r="Q3" i="19"/>
  <c r="AG104" i="10"/>
  <c r="V103" i="10"/>
  <c r="AG100" i="10"/>
  <c r="AN95" i="10"/>
  <c r="AF93" i="10"/>
  <c r="O25" i="19"/>
  <c r="M22" i="19"/>
  <c r="S21" i="19"/>
  <c r="Q19" i="19"/>
  <c r="Q18" i="19"/>
  <c r="S17" i="19"/>
  <c r="Q11" i="19"/>
  <c r="Q9" i="19"/>
  <c r="Q7" i="19"/>
  <c r="Q6" i="19"/>
  <c r="O5" i="19"/>
  <c r="M4" i="19"/>
  <c r="S3" i="19"/>
  <c r="G35" i="18"/>
  <c r="G68" i="18" s="1"/>
  <c r="G43" i="18"/>
  <c r="G76" i="18" s="1"/>
  <c r="G34" i="18"/>
  <c r="G67" i="18" s="1"/>
  <c r="G37" i="18"/>
  <c r="G70" i="18" s="1"/>
  <c r="H36" i="18"/>
  <c r="H69" i="18" s="1"/>
  <c r="H37" i="18"/>
  <c r="H70" i="18" s="1"/>
  <c r="H43" i="18"/>
  <c r="H76" i="18" s="1"/>
  <c r="H34" i="18"/>
  <c r="H67" i="18" s="1"/>
  <c r="AK74" i="18"/>
  <c r="D45" i="18"/>
  <c r="D78" i="18" s="1"/>
  <c r="D39" i="18"/>
  <c r="D72" i="18" s="1"/>
  <c r="D43" i="18"/>
  <c r="D76" i="18" s="1"/>
  <c r="D40" i="18"/>
  <c r="D73" i="18" s="1"/>
  <c r="D44" i="18"/>
  <c r="D77" i="18" s="1"/>
  <c r="D38" i="18"/>
  <c r="D71" i="18" s="1"/>
  <c r="F37" i="3"/>
  <c r="F70" i="3" s="1"/>
  <c r="O43" i="3"/>
  <c r="O76" i="3" s="1"/>
  <c r="G35" i="3"/>
  <c r="G68" i="3" s="1"/>
  <c r="G39" i="3"/>
  <c r="G72" i="3" s="1"/>
  <c r="G47" i="3"/>
  <c r="G80" i="3" s="1"/>
  <c r="G51" i="3"/>
  <c r="G84" i="3" s="1"/>
  <c r="G55" i="3"/>
  <c r="G88" i="3" s="1"/>
  <c r="G38" i="3"/>
  <c r="G71" i="3" s="1"/>
  <c r="G46" i="3"/>
  <c r="G79" i="3" s="1"/>
  <c r="G54" i="3"/>
  <c r="G87" i="3" s="1"/>
  <c r="G37" i="3"/>
  <c r="G70" i="3" s="1"/>
  <c r="G41" i="3"/>
  <c r="G74" i="3" s="1"/>
  <c r="G45" i="3"/>
  <c r="G78" i="3" s="1"/>
  <c r="G49" i="3"/>
  <c r="G82" i="3" s="1"/>
  <c r="G53" i="3"/>
  <c r="G86" i="3" s="1"/>
  <c r="G57" i="3"/>
  <c r="G90" i="3" s="1"/>
  <c r="G58" i="3"/>
  <c r="G91" i="3" s="1"/>
  <c r="G36" i="3"/>
  <c r="G69" i="3" s="1"/>
  <c r="G40" i="3"/>
  <c r="G73" i="3" s="1"/>
  <c r="G44" i="3"/>
  <c r="G77" i="3" s="1"/>
  <c r="G48" i="3"/>
  <c r="G81" i="3" s="1"/>
  <c r="G52" i="3"/>
  <c r="G85" i="3" s="1"/>
  <c r="G56" i="3"/>
  <c r="G89" i="3" s="1"/>
  <c r="G42" i="3"/>
  <c r="G75" i="3" s="1"/>
  <c r="G50" i="3"/>
  <c r="G83" i="3" s="1"/>
  <c r="S43" i="3"/>
  <c r="S76" i="3" s="1"/>
  <c r="D49" i="3"/>
  <c r="D82" i="3" s="1"/>
  <c r="D53" i="3"/>
  <c r="D86" i="3" s="1"/>
  <c r="D57" i="3"/>
  <c r="D90" i="3" s="1"/>
  <c r="D39" i="3"/>
  <c r="D72" i="3" s="1"/>
  <c r="D47" i="3"/>
  <c r="D80" i="3" s="1"/>
  <c r="D51" i="3"/>
  <c r="D84" i="3" s="1"/>
  <c r="D55" i="3"/>
  <c r="D88" i="3" s="1"/>
  <c r="D45" i="3"/>
  <c r="D78" i="3" s="1"/>
  <c r="D37" i="3"/>
  <c r="D70" i="3" s="1"/>
  <c r="M55" i="1"/>
  <c r="M88" i="1" s="1"/>
  <c r="M51" i="1"/>
  <c r="M84" i="1" s="1"/>
  <c r="M47" i="1"/>
  <c r="M80" i="1" s="1"/>
  <c r="M43" i="1"/>
  <c r="M76" i="1" s="1"/>
  <c r="M39" i="1"/>
  <c r="M72" i="1" s="1"/>
  <c r="M35" i="1"/>
  <c r="M68" i="1" s="1"/>
  <c r="O34" i="18"/>
  <c r="O67" i="18" s="1"/>
  <c r="M34" i="18"/>
  <c r="M67" i="18" s="1"/>
  <c r="E34" i="18"/>
  <c r="E67" i="18" s="1"/>
  <c r="I45" i="18"/>
  <c r="I78" i="18" s="1"/>
  <c r="I44" i="18"/>
  <c r="I77" i="18" s="1"/>
  <c r="I42" i="18"/>
  <c r="I75" i="18" s="1"/>
  <c r="I41" i="18"/>
  <c r="I74" i="18" s="1"/>
  <c r="I40" i="18"/>
  <c r="I73" i="18" s="1"/>
  <c r="I39" i="18"/>
  <c r="I72" i="18" s="1"/>
  <c r="I38" i="18"/>
  <c r="I71" i="18" s="1"/>
  <c r="O36" i="18"/>
  <c r="O69" i="18" s="1"/>
  <c r="M36" i="18"/>
  <c r="M69" i="18" s="1"/>
  <c r="E36" i="18"/>
  <c r="E69" i="18" s="1"/>
  <c r="O35" i="18"/>
  <c r="O68" i="18" s="1"/>
  <c r="M35" i="18"/>
  <c r="M68" i="18" s="1"/>
  <c r="E35" i="18"/>
  <c r="E68" i="18" s="1"/>
  <c r="F58" i="18"/>
  <c r="F91" i="18" s="1"/>
  <c r="I57" i="18"/>
  <c r="I90" i="18" s="1"/>
  <c r="F56" i="18"/>
  <c r="F89" i="18" s="1"/>
  <c r="AP88" i="18"/>
  <c r="I55" i="18"/>
  <c r="I88" i="18" s="1"/>
  <c r="F54" i="18"/>
  <c r="F87" i="18" s="1"/>
  <c r="AP86" i="18"/>
  <c r="I53" i="18"/>
  <c r="I86" i="18" s="1"/>
  <c r="F52" i="18"/>
  <c r="F85" i="18" s="1"/>
  <c r="I51" i="18"/>
  <c r="I84" i="18" s="1"/>
  <c r="F50" i="18"/>
  <c r="F83" i="18" s="1"/>
  <c r="I49" i="18"/>
  <c r="I82" i="18" s="1"/>
  <c r="F48" i="18"/>
  <c r="F81" i="18" s="1"/>
  <c r="I47" i="18"/>
  <c r="I80" i="18" s="1"/>
  <c r="F46" i="18"/>
  <c r="F79" i="18" s="1"/>
  <c r="N34" i="18"/>
  <c r="N67" i="18" s="1"/>
  <c r="I34" i="18"/>
  <c r="I67" i="18" s="1"/>
  <c r="F34" i="18"/>
  <c r="F67" i="18" s="1"/>
  <c r="O45" i="18"/>
  <c r="O78" i="18" s="1"/>
  <c r="M45" i="18"/>
  <c r="M78" i="18" s="1"/>
  <c r="H45" i="18"/>
  <c r="H78" i="18" s="1"/>
  <c r="E45" i="18"/>
  <c r="E78" i="18" s="1"/>
  <c r="O44" i="18"/>
  <c r="O77" i="18" s="1"/>
  <c r="M44" i="18"/>
  <c r="M77" i="18" s="1"/>
  <c r="H44" i="18"/>
  <c r="H77" i="18" s="1"/>
  <c r="E44" i="18"/>
  <c r="E77" i="18" s="1"/>
  <c r="O42" i="18"/>
  <c r="O75" i="18" s="1"/>
  <c r="H42" i="18"/>
  <c r="H75" i="18" s="1"/>
  <c r="E42" i="18"/>
  <c r="E75" i="18" s="1"/>
  <c r="O41" i="18"/>
  <c r="O74" i="18" s="1"/>
  <c r="M41" i="18"/>
  <c r="M74" i="18" s="1"/>
  <c r="H41" i="18"/>
  <c r="H74" i="18" s="1"/>
  <c r="E41" i="18"/>
  <c r="E74" i="18" s="1"/>
  <c r="O40" i="18"/>
  <c r="O73" i="18" s="1"/>
  <c r="H40" i="18"/>
  <c r="H73" i="18" s="1"/>
  <c r="E40" i="18"/>
  <c r="E73" i="18" s="1"/>
  <c r="O39" i="18"/>
  <c r="O72" i="18" s="1"/>
  <c r="M39" i="18"/>
  <c r="M72" i="18" s="1"/>
  <c r="H39" i="18"/>
  <c r="E39" i="18"/>
  <c r="E72" i="18" s="1"/>
  <c r="O38" i="18"/>
  <c r="O71" i="18" s="1"/>
  <c r="M38" i="18"/>
  <c r="M71" i="18" s="1"/>
  <c r="H38" i="18"/>
  <c r="H71" i="18" s="1"/>
  <c r="R36" i="18"/>
  <c r="R69" i="18" s="1"/>
  <c r="N36" i="18"/>
  <c r="N69" i="18" s="1"/>
  <c r="I36" i="18"/>
  <c r="I69" i="18" s="1"/>
  <c r="F36" i="18"/>
  <c r="F69" i="18" s="1"/>
  <c r="D36" i="18"/>
  <c r="D69" i="18" s="1"/>
  <c r="I35" i="18"/>
  <c r="I68" i="18" s="1"/>
  <c r="F35" i="18"/>
  <c r="F68" i="18" s="1"/>
  <c r="G42" i="18"/>
  <c r="G75" i="18" s="1"/>
  <c r="I58" i="18"/>
  <c r="I91" i="18" s="1"/>
  <c r="F57" i="18"/>
  <c r="F90" i="18" s="1"/>
  <c r="I56" i="18"/>
  <c r="I89" i="18" s="1"/>
  <c r="F55" i="18"/>
  <c r="F88" i="18" s="1"/>
  <c r="I54" i="18"/>
  <c r="I87" i="18" s="1"/>
  <c r="F53" i="18"/>
  <c r="F86" i="18" s="1"/>
  <c r="I52" i="18"/>
  <c r="I85" i="18" s="1"/>
  <c r="F51" i="18"/>
  <c r="F84" i="18" s="1"/>
  <c r="I50" i="18"/>
  <c r="I83" i="18" s="1"/>
  <c r="F49" i="18"/>
  <c r="F82" i="18" s="1"/>
  <c r="I48" i="18"/>
  <c r="I81" i="18" s="1"/>
  <c r="D46" i="3"/>
  <c r="D79" i="3" s="1"/>
  <c r="D48" i="3"/>
  <c r="D81" i="3" s="1"/>
  <c r="D50" i="3"/>
  <c r="D83" i="3" s="1"/>
  <c r="D52" i="3"/>
  <c r="D85" i="3" s="1"/>
  <c r="D54" i="3"/>
  <c r="D87" i="3" s="1"/>
  <c r="D56" i="3"/>
  <c r="D89" i="3" s="1"/>
  <c r="D58" i="3"/>
  <c r="D91" i="3" s="1"/>
  <c r="D44" i="3"/>
  <c r="D77" i="3" s="1"/>
  <c r="D42" i="3"/>
  <c r="D40" i="3"/>
  <c r="T34" i="1"/>
  <c r="T67" i="1" s="1"/>
  <c r="U58" i="1"/>
  <c r="U91" i="1" s="1"/>
  <c r="S58" i="1"/>
  <c r="S91" i="1" s="1"/>
  <c r="U57" i="1"/>
  <c r="U90" i="1" s="1"/>
  <c r="S57" i="1"/>
  <c r="S90" i="1" s="1"/>
  <c r="U56" i="1"/>
  <c r="U89" i="1" s="1"/>
  <c r="S56" i="1"/>
  <c r="S89" i="1" s="1"/>
  <c r="U55" i="1"/>
  <c r="U88" i="1" s="1"/>
  <c r="S55" i="1"/>
  <c r="S88" i="1" s="1"/>
  <c r="U54" i="1"/>
  <c r="U87" i="1" s="1"/>
  <c r="S54" i="1"/>
  <c r="S87" i="1" s="1"/>
  <c r="U53" i="1"/>
  <c r="U86" i="1" s="1"/>
  <c r="S53" i="1"/>
  <c r="S86" i="1" s="1"/>
  <c r="U52" i="1"/>
  <c r="U85" i="1" s="1"/>
  <c r="S52" i="1"/>
  <c r="S85" i="1" s="1"/>
  <c r="U51" i="1"/>
  <c r="U84" i="1" s="1"/>
  <c r="S51" i="1"/>
  <c r="S84" i="1" s="1"/>
  <c r="U50" i="1"/>
  <c r="U83" i="1" s="1"/>
  <c r="S50" i="1"/>
  <c r="S83" i="1" s="1"/>
  <c r="U49" i="1"/>
  <c r="U82" i="1" s="1"/>
  <c r="S49" i="1"/>
  <c r="S82" i="1" s="1"/>
  <c r="U48" i="1"/>
  <c r="U81" i="1" s="1"/>
  <c r="S48" i="1"/>
  <c r="S81" i="1" s="1"/>
  <c r="U47" i="1"/>
  <c r="U80" i="1" s="1"/>
  <c r="S47" i="1"/>
  <c r="S80" i="1" s="1"/>
  <c r="U46" i="1"/>
  <c r="U79" i="1" s="1"/>
  <c r="S46" i="1"/>
  <c r="S79" i="1" s="1"/>
  <c r="U45" i="1"/>
  <c r="U78" i="1" s="1"/>
  <c r="S45" i="1"/>
  <c r="S78" i="1" s="1"/>
  <c r="U44" i="1"/>
  <c r="U77" i="1" s="1"/>
  <c r="S44" i="1"/>
  <c r="S77" i="1" s="1"/>
  <c r="U43" i="1"/>
  <c r="U76" i="1" s="1"/>
  <c r="S43" i="1"/>
  <c r="S76" i="1" s="1"/>
  <c r="U42" i="1"/>
  <c r="U75" i="1" s="1"/>
  <c r="S42" i="1"/>
  <c r="S75" i="1" s="1"/>
  <c r="U41" i="1"/>
  <c r="U74" i="1" s="1"/>
  <c r="S41" i="1"/>
  <c r="S74" i="1" s="1"/>
  <c r="U40" i="1"/>
  <c r="U73" i="1" s="1"/>
  <c r="S40" i="1"/>
  <c r="S73" i="1" s="1"/>
  <c r="U39" i="1"/>
  <c r="U72" i="1" s="1"/>
  <c r="S39" i="1"/>
  <c r="S72" i="1" s="1"/>
  <c r="U38" i="1"/>
  <c r="U71" i="1" s="1"/>
  <c r="S38" i="1"/>
  <c r="S71" i="1" s="1"/>
  <c r="U37" i="1"/>
  <c r="U70" i="1" s="1"/>
  <c r="S37" i="1"/>
  <c r="S70" i="1" s="1"/>
  <c r="U36" i="1"/>
  <c r="U69" i="1" s="1"/>
  <c r="S36" i="1"/>
  <c r="S69" i="1" s="1"/>
  <c r="U35" i="1"/>
  <c r="U68" i="1" s="1"/>
  <c r="S35" i="1"/>
  <c r="S68" i="1" s="1"/>
  <c r="T58" i="1"/>
  <c r="T91" i="1" s="1"/>
  <c r="R58" i="1"/>
  <c r="R91" i="1" s="1"/>
  <c r="T57" i="1"/>
  <c r="T90" i="1" s="1"/>
  <c r="R57" i="1"/>
  <c r="R90" i="1" s="1"/>
  <c r="T56" i="1"/>
  <c r="T89" i="1" s="1"/>
  <c r="R56" i="1"/>
  <c r="R89" i="1" s="1"/>
  <c r="T55" i="1"/>
  <c r="T88" i="1" s="1"/>
  <c r="R55" i="1"/>
  <c r="R88" i="1" s="1"/>
  <c r="T54" i="1"/>
  <c r="T87" i="1" s="1"/>
  <c r="R54" i="1"/>
  <c r="R87" i="1" s="1"/>
  <c r="T53" i="1"/>
  <c r="T86" i="1" s="1"/>
  <c r="R53" i="1"/>
  <c r="R86" i="1" s="1"/>
  <c r="T52" i="1"/>
  <c r="T85" i="1" s="1"/>
  <c r="R52" i="1"/>
  <c r="R85" i="1" s="1"/>
  <c r="T51" i="1"/>
  <c r="T84" i="1" s="1"/>
  <c r="R51" i="1"/>
  <c r="R84" i="1" s="1"/>
  <c r="T50" i="1"/>
  <c r="T83" i="1" s="1"/>
  <c r="R50" i="1"/>
  <c r="R83" i="1" s="1"/>
  <c r="T49" i="1"/>
  <c r="T82" i="1" s="1"/>
  <c r="R49" i="1"/>
  <c r="R82" i="1" s="1"/>
  <c r="T48" i="1"/>
  <c r="T81" i="1" s="1"/>
  <c r="R48" i="1"/>
  <c r="R81" i="1" s="1"/>
  <c r="T47" i="1"/>
  <c r="T80" i="1" s="1"/>
  <c r="R47" i="1"/>
  <c r="R80" i="1" s="1"/>
  <c r="T46" i="1"/>
  <c r="T79" i="1" s="1"/>
  <c r="R46" i="1"/>
  <c r="R79" i="1" s="1"/>
  <c r="T45" i="1"/>
  <c r="T78" i="1" s="1"/>
  <c r="R45" i="1"/>
  <c r="R78" i="1" s="1"/>
  <c r="T44" i="1"/>
  <c r="T77" i="1" s="1"/>
  <c r="R44" i="1"/>
  <c r="R77" i="1" s="1"/>
  <c r="T43" i="1"/>
  <c r="T76" i="1" s="1"/>
  <c r="R43" i="1"/>
  <c r="R76" i="1" s="1"/>
  <c r="T42" i="1"/>
  <c r="T75" i="1" s="1"/>
  <c r="R42" i="1"/>
  <c r="R75" i="1" s="1"/>
  <c r="T41" i="1"/>
  <c r="T74" i="1" s="1"/>
  <c r="R41" i="1"/>
  <c r="R74" i="1" s="1"/>
  <c r="T40" i="1"/>
  <c r="T73" i="1" s="1"/>
  <c r="R40" i="1"/>
  <c r="R73" i="1" s="1"/>
  <c r="T39" i="1"/>
  <c r="T72" i="1" s="1"/>
  <c r="R39" i="1"/>
  <c r="R72" i="1" s="1"/>
  <c r="T38" i="1"/>
  <c r="T71" i="1" s="1"/>
  <c r="R38" i="1"/>
  <c r="R71" i="1" s="1"/>
  <c r="T37" i="1"/>
  <c r="T70" i="1" s="1"/>
  <c r="R37" i="1"/>
  <c r="R70" i="1" s="1"/>
  <c r="T36" i="1"/>
  <c r="T69" i="1" s="1"/>
  <c r="R36" i="1"/>
  <c r="R69" i="1" s="1"/>
  <c r="P5" i="17"/>
  <c r="Q5" i="17" s="1"/>
  <c r="R5" i="17" s="1"/>
  <c r="S5" i="17" s="1"/>
  <c r="AJ80" i="18"/>
  <c r="AP91" i="18"/>
  <c r="AJ90" i="18"/>
  <c r="AP89" i="18"/>
  <c r="AJ89" i="18"/>
  <c r="AJ84" i="18"/>
  <c r="AP83" i="18"/>
  <c r="AJ82" i="18"/>
  <c r="P34" i="18"/>
  <c r="P67" i="18" s="1"/>
  <c r="Q45" i="18"/>
  <c r="Q78" i="18" s="1"/>
  <c r="Q44" i="18"/>
  <c r="Q77" i="18" s="1"/>
  <c r="Q42" i="18"/>
  <c r="Q75" i="18" s="1"/>
  <c r="Q41" i="18"/>
  <c r="Q74" i="18" s="1"/>
  <c r="Q40" i="18"/>
  <c r="Q73" i="18" s="1"/>
  <c r="Q39" i="18"/>
  <c r="Q72" i="18" s="1"/>
  <c r="Q38" i="18"/>
  <c r="Q71" i="18" s="1"/>
  <c r="P36" i="18"/>
  <c r="P69" i="18" s="1"/>
  <c r="P35" i="18"/>
  <c r="P68" i="18" s="1"/>
  <c r="Q34" i="18"/>
  <c r="Q67" i="18" s="1"/>
  <c r="P45" i="18"/>
  <c r="P78" i="18" s="1"/>
  <c r="P44" i="18"/>
  <c r="P77" i="18" s="1"/>
  <c r="P42" i="18"/>
  <c r="P75" i="18" s="1"/>
  <c r="P41" i="18"/>
  <c r="P74" i="18" s="1"/>
  <c r="P40" i="18"/>
  <c r="P73" i="18" s="1"/>
  <c r="P39" i="18"/>
  <c r="P72" i="18" s="1"/>
  <c r="P38" i="18"/>
  <c r="P71" i="18" s="1"/>
  <c r="Q36" i="18"/>
  <c r="Q69" i="18" s="1"/>
  <c r="K34" i="18"/>
  <c r="K67" i="18" s="1"/>
  <c r="K45" i="18"/>
  <c r="K78" i="18" s="1"/>
  <c r="L44" i="18"/>
  <c r="L77" i="18" s="1"/>
  <c r="J44" i="18"/>
  <c r="J77" i="18" s="1"/>
  <c r="L42" i="18"/>
  <c r="L75" i="18" s="1"/>
  <c r="J42" i="18"/>
  <c r="J75" i="18" s="1"/>
  <c r="K41" i="18"/>
  <c r="K74" i="18" s="1"/>
  <c r="L40" i="18"/>
  <c r="L73" i="18" s="1"/>
  <c r="J40" i="18"/>
  <c r="K39" i="18"/>
  <c r="K72" i="18" s="1"/>
  <c r="L38" i="18"/>
  <c r="L71" i="18" s="1"/>
  <c r="J38" i="18"/>
  <c r="J71" i="18" s="1"/>
  <c r="K36" i="18"/>
  <c r="K69" i="18" s="1"/>
  <c r="L35" i="18"/>
  <c r="L68" i="18" s="1"/>
  <c r="J35" i="18"/>
  <c r="J68" i="18" s="1"/>
  <c r="L34" i="18"/>
  <c r="L67" i="18" s="1"/>
  <c r="J34" i="18"/>
  <c r="J67" i="18" s="1"/>
  <c r="L45" i="18"/>
  <c r="L78" i="18" s="1"/>
  <c r="J45" i="18"/>
  <c r="J78" i="18" s="1"/>
  <c r="K44" i="18"/>
  <c r="K77" i="18" s="1"/>
  <c r="K42" i="18"/>
  <c r="K75" i="18" s="1"/>
  <c r="L41" i="18"/>
  <c r="L74" i="18" s="1"/>
  <c r="J41" i="18"/>
  <c r="J74" i="18" s="1"/>
  <c r="K40" i="18"/>
  <c r="L39" i="18"/>
  <c r="L72" i="18" s="1"/>
  <c r="J39" i="18"/>
  <c r="J72" i="18" s="1"/>
  <c r="K38" i="18"/>
  <c r="K71" i="18" s="1"/>
  <c r="L36" i="18"/>
  <c r="L69" i="18" s="1"/>
  <c r="L58" i="18"/>
  <c r="L91" i="18" s="1"/>
  <c r="L57" i="18"/>
  <c r="L90" i="18" s="1"/>
  <c r="L56" i="18"/>
  <c r="L89" i="18" s="1"/>
  <c r="L55" i="18"/>
  <c r="L88" i="18" s="1"/>
  <c r="L54" i="18"/>
  <c r="L87" i="18" s="1"/>
  <c r="L53" i="18"/>
  <c r="L86" i="18" s="1"/>
  <c r="L52" i="18"/>
  <c r="L85" i="18" s="1"/>
  <c r="L51" i="18"/>
  <c r="L84" i="18" s="1"/>
  <c r="L50" i="18"/>
  <c r="L83" i="18" s="1"/>
  <c r="L49" i="18"/>
  <c r="L82" i="18" s="1"/>
  <c r="L48" i="18"/>
  <c r="L81" i="18" s="1"/>
  <c r="L47" i="18"/>
  <c r="L80" i="18" s="1"/>
  <c r="G45" i="18"/>
  <c r="G78" i="18" s="1"/>
  <c r="G44" i="18"/>
  <c r="G77" i="18" s="1"/>
  <c r="G41" i="18"/>
  <c r="G74" i="18" s="1"/>
  <c r="G40" i="18"/>
  <c r="G73" i="18" s="1"/>
  <c r="G39" i="18"/>
  <c r="G38" i="18"/>
  <c r="G71" i="18" s="1"/>
  <c r="G36" i="18"/>
  <c r="G69" i="18" s="1"/>
  <c r="AK80" i="18"/>
  <c r="AO80" i="18"/>
  <c r="AJ79" i="18"/>
  <c r="AJ81" i="18"/>
  <c r="AI81" i="18"/>
  <c r="AP79" i="18"/>
  <c r="AQ70" i="18"/>
  <c r="AF80" i="18"/>
  <c r="F33" i="18"/>
  <c r="G33" i="18" s="1"/>
  <c r="E66" i="18"/>
  <c r="E97" i="18" s="1"/>
  <c r="AK81" i="18"/>
  <c r="AO81" i="18"/>
  <c r="AP80" i="18"/>
  <c r="AK79" i="18"/>
  <c r="AI79" i="18"/>
  <c r="AP76" i="18"/>
  <c r="AK71" i="18"/>
  <c r="D66" i="18"/>
  <c r="D97" i="18" s="1"/>
  <c r="AK77" i="18"/>
  <c r="AL70" i="18"/>
  <c r="AL80" i="18"/>
  <c r="AK70" i="18"/>
  <c r="AQ81" i="18"/>
  <c r="AI80" i="18"/>
  <c r="AM79" i="18"/>
  <c r="AQ78" i="18"/>
  <c r="AQ77" i="18"/>
  <c r="AQ71" i="18"/>
  <c r="AK69" i="18"/>
  <c r="W84" i="8"/>
  <c r="AT84" i="8" s="1"/>
  <c r="W82" i="8"/>
  <c r="Z82" i="8" s="1"/>
  <c r="AA82" i="8" s="1"/>
  <c r="W78" i="8"/>
  <c r="Z78" i="8" s="1"/>
  <c r="W74" i="8"/>
  <c r="AT74" i="8" s="1"/>
  <c r="AS80" i="8"/>
  <c r="AS78" i="8"/>
  <c r="AS84" i="8"/>
  <c r="AS79" i="8"/>
  <c r="AS77" i="8"/>
  <c r="E45" i="3"/>
  <c r="E78" i="3" s="1"/>
  <c r="E44" i="3"/>
  <c r="E77" i="3" s="1"/>
  <c r="E42" i="3"/>
  <c r="E40" i="3"/>
  <c r="E39" i="3"/>
  <c r="E72" i="3" s="1"/>
  <c r="E38" i="3"/>
  <c r="E71" i="3" s="1"/>
  <c r="E37" i="3"/>
  <c r="E70" i="3" s="1"/>
  <c r="F45" i="3"/>
  <c r="F78" i="3" s="1"/>
  <c r="F44" i="3"/>
  <c r="F77" i="3" s="1"/>
  <c r="F43" i="3"/>
  <c r="F76" i="3" s="1"/>
  <c r="F42" i="3"/>
  <c r="F75" i="3" s="1"/>
  <c r="F41" i="3"/>
  <c r="F74" i="3" s="1"/>
  <c r="F40" i="3"/>
  <c r="F73" i="3" s="1"/>
  <c r="F39" i="3"/>
  <c r="F72" i="3" s="1"/>
  <c r="F38" i="3"/>
  <c r="F71" i="3" s="1"/>
  <c r="T34" i="3"/>
  <c r="T67" i="3" s="1"/>
  <c r="R34" i="3"/>
  <c r="R67" i="3" s="1"/>
  <c r="P34" i="3"/>
  <c r="P67" i="3" s="1"/>
  <c r="N34" i="3"/>
  <c r="N67" i="3" s="1"/>
  <c r="J34" i="3"/>
  <c r="J67" i="3" s="1"/>
  <c r="H34" i="3"/>
  <c r="H67" i="3" s="1"/>
  <c r="U58" i="3"/>
  <c r="U91" i="3" s="1"/>
  <c r="S58" i="3"/>
  <c r="S91" i="3" s="1"/>
  <c r="Q58" i="3"/>
  <c r="Q91" i="3" s="1"/>
  <c r="O58" i="3"/>
  <c r="O91" i="3" s="1"/>
  <c r="M58" i="3"/>
  <c r="M91" i="3" s="1"/>
  <c r="K58" i="3"/>
  <c r="K91" i="3" s="1"/>
  <c r="I58" i="3"/>
  <c r="I91" i="3" s="1"/>
  <c r="T57" i="3"/>
  <c r="T90" i="3" s="1"/>
  <c r="R57" i="3"/>
  <c r="R90" i="3" s="1"/>
  <c r="P57" i="3"/>
  <c r="P90" i="3" s="1"/>
  <c r="N57" i="3"/>
  <c r="N90" i="3" s="1"/>
  <c r="L57" i="3"/>
  <c r="L90" i="3" s="1"/>
  <c r="J57" i="3"/>
  <c r="J90" i="3" s="1"/>
  <c r="H57" i="3"/>
  <c r="H90" i="3" s="1"/>
  <c r="U56" i="3"/>
  <c r="U89" i="3" s="1"/>
  <c r="S56" i="3"/>
  <c r="S89" i="3" s="1"/>
  <c r="Q56" i="3"/>
  <c r="Q89" i="3" s="1"/>
  <c r="O56" i="3"/>
  <c r="O89" i="3" s="1"/>
  <c r="M56" i="3"/>
  <c r="M89" i="3" s="1"/>
  <c r="K56" i="3"/>
  <c r="K89" i="3" s="1"/>
  <c r="I56" i="3"/>
  <c r="I89" i="3" s="1"/>
  <c r="T55" i="3"/>
  <c r="T88" i="3" s="1"/>
  <c r="R55" i="3"/>
  <c r="R88" i="3" s="1"/>
  <c r="P55" i="3"/>
  <c r="P88" i="3" s="1"/>
  <c r="N55" i="3"/>
  <c r="N88" i="3" s="1"/>
  <c r="L55" i="3"/>
  <c r="L88" i="3" s="1"/>
  <c r="J55" i="3"/>
  <c r="J88" i="3" s="1"/>
  <c r="H55" i="3"/>
  <c r="H88" i="3" s="1"/>
  <c r="U54" i="3"/>
  <c r="U87" i="3" s="1"/>
  <c r="S54" i="3"/>
  <c r="S87" i="3" s="1"/>
  <c r="Q54" i="3"/>
  <c r="Q87" i="3" s="1"/>
  <c r="O54" i="3"/>
  <c r="O87" i="3" s="1"/>
  <c r="M54" i="3"/>
  <c r="M87" i="3" s="1"/>
  <c r="K54" i="3"/>
  <c r="K87" i="3" s="1"/>
  <c r="I54" i="3"/>
  <c r="I87" i="3" s="1"/>
  <c r="T53" i="3"/>
  <c r="T86" i="3" s="1"/>
  <c r="R53" i="3"/>
  <c r="R86" i="3" s="1"/>
  <c r="P53" i="3"/>
  <c r="P86" i="3" s="1"/>
  <c r="N53" i="3"/>
  <c r="N86" i="3" s="1"/>
  <c r="L53" i="3"/>
  <c r="L86" i="3" s="1"/>
  <c r="J53" i="3"/>
  <c r="J86" i="3" s="1"/>
  <c r="H53" i="3"/>
  <c r="H86" i="3" s="1"/>
  <c r="U52" i="3"/>
  <c r="U85" i="3" s="1"/>
  <c r="S52" i="3"/>
  <c r="S85" i="3" s="1"/>
  <c r="Q52" i="3"/>
  <c r="Q85" i="3" s="1"/>
  <c r="O52" i="3"/>
  <c r="O85" i="3" s="1"/>
  <c r="M52" i="3"/>
  <c r="M85" i="3" s="1"/>
  <c r="K52" i="3"/>
  <c r="K85" i="3" s="1"/>
  <c r="I52" i="3"/>
  <c r="I85" i="3" s="1"/>
  <c r="T51" i="3"/>
  <c r="T84" i="3" s="1"/>
  <c r="R51" i="3"/>
  <c r="R84" i="3" s="1"/>
  <c r="P51" i="3"/>
  <c r="P84" i="3" s="1"/>
  <c r="N51" i="3"/>
  <c r="N84" i="3" s="1"/>
  <c r="L51" i="3"/>
  <c r="L84" i="3" s="1"/>
  <c r="J51" i="3"/>
  <c r="J84" i="3" s="1"/>
  <c r="H51" i="3"/>
  <c r="H84" i="3" s="1"/>
  <c r="T50" i="3"/>
  <c r="T83" i="3" s="1"/>
  <c r="P50" i="3"/>
  <c r="P83" i="3" s="1"/>
  <c r="L50" i="3"/>
  <c r="L83" i="3" s="1"/>
  <c r="H50" i="3"/>
  <c r="H83" i="3" s="1"/>
  <c r="T48" i="3"/>
  <c r="T81" i="3" s="1"/>
  <c r="R48" i="3"/>
  <c r="R81" i="3" s="1"/>
  <c r="P48" i="3"/>
  <c r="P81" i="3" s="1"/>
  <c r="N48" i="3"/>
  <c r="N81" i="3" s="1"/>
  <c r="L48" i="3"/>
  <c r="L81" i="3" s="1"/>
  <c r="J48" i="3"/>
  <c r="J81" i="3" s="1"/>
  <c r="H48" i="3"/>
  <c r="H81" i="3" s="1"/>
  <c r="U47" i="3"/>
  <c r="U80" i="3" s="1"/>
  <c r="S47" i="3"/>
  <c r="S80" i="3" s="1"/>
  <c r="Q47" i="3"/>
  <c r="Q80" i="3" s="1"/>
  <c r="O47" i="3"/>
  <c r="O80" i="3" s="1"/>
  <c r="M47" i="3"/>
  <c r="M80" i="3" s="1"/>
  <c r="K47" i="3"/>
  <c r="K80" i="3" s="1"/>
  <c r="I47" i="3"/>
  <c r="I80" i="3" s="1"/>
  <c r="T46" i="3"/>
  <c r="T79" i="3" s="1"/>
  <c r="R46" i="3"/>
  <c r="R79" i="3" s="1"/>
  <c r="P46" i="3"/>
  <c r="P79" i="3" s="1"/>
  <c r="N46" i="3"/>
  <c r="N79" i="3" s="1"/>
  <c r="L46" i="3"/>
  <c r="L79" i="3" s="1"/>
  <c r="J46" i="3"/>
  <c r="J79" i="3" s="1"/>
  <c r="H46" i="3"/>
  <c r="H79" i="3" s="1"/>
  <c r="U45" i="3"/>
  <c r="U78" i="3" s="1"/>
  <c r="S45" i="3"/>
  <c r="S78" i="3" s="1"/>
  <c r="Q45" i="3"/>
  <c r="Q78" i="3" s="1"/>
  <c r="O45" i="3"/>
  <c r="O78" i="3" s="1"/>
  <c r="M45" i="3"/>
  <c r="M78" i="3" s="1"/>
  <c r="K45" i="3"/>
  <c r="K78" i="3" s="1"/>
  <c r="I45" i="3"/>
  <c r="I78" i="3" s="1"/>
  <c r="S44" i="3"/>
  <c r="S77" i="3" s="1"/>
  <c r="O44" i="3"/>
  <c r="O77" i="3" s="1"/>
  <c r="K44" i="3"/>
  <c r="K77" i="3" s="1"/>
  <c r="T43" i="3"/>
  <c r="T76" i="3" s="1"/>
  <c r="R43" i="3"/>
  <c r="R76" i="3" s="1"/>
  <c r="P43" i="3"/>
  <c r="P76" i="3" s="1"/>
  <c r="U42" i="3"/>
  <c r="U75" i="3" s="1"/>
  <c r="S42" i="3"/>
  <c r="S75" i="3" s="1"/>
  <c r="Q42" i="3"/>
  <c r="Q75" i="3" s="1"/>
  <c r="O42" i="3"/>
  <c r="O75" i="3" s="1"/>
  <c r="M42" i="3"/>
  <c r="M75" i="3" s="1"/>
  <c r="K42" i="3"/>
  <c r="K75" i="3" s="1"/>
  <c r="I42" i="3"/>
  <c r="I75" i="3" s="1"/>
  <c r="R41" i="3"/>
  <c r="N41" i="3"/>
  <c r="N74" i="3" s="1"/>
  <c r="J41" i="3"/>
  <c r="J74" i="3" s="1"/>
  <c r="U40" i="3"/>
  <c r="U73" i="3" s="1"/>
  <c r="S40" i="3"/>
  <c r="S73" i="3" s="1"/>
  <c r="Q40" i="3"/>
  <c r="Q73" i="3" s="1"/>
  <c r="O40" i="3"/>
  <c r="O73" i="3" s="1"/>
  <c r="M40" i="3"/>
  <c r="M73" i="3" s="1"/>
  <c r="K40" i="3"/>
  <c r="K73" i="3" s="1"/>
  <c r="I40" i="3"/>
  <c r="I73" i="3" s="1"/>
  <c r="J39" i="3"/>
  <c r="J72" i="3" s="1"/>
  <c r="U38" i="3"/>
  <c r="U71" i="3" s="1"/>
  <c r="S38" i="3"/>
  <c r="S71" i="3" s="1"/>
  <c r="Q38" i="3"/>
  <c r="Q71" i="3" s="1"/>
  <c r="O38" i="3"/>
  <c r="O71" i="3" s="1"/>
  <c r="M38" i="3"/>
  <c r="M71" i="3" s="1"/>
  <c r="K38" i="3"/>
  <c r="K71" i="3" s="1"/>
  <c r="I38" i="3"/>
  <c r="I71" i="3" s="1"/>
  <c r="T37" i="3"/>
  <c r="R37" i="3"/>
  <c r="R70" i="3" s="1"/>
  <c r="P37" i="3"/>
  <c r="P70" i="3" s="1"/>
  <c r="H37" i="3"/>
  <c r="H70" i="3" s="1"/>
  <c r="U36" i="3"/>
  <c r="U69" i="3" s="1"/>
  <c r="Q36" i="3"/>
  <c r="Q69" i="3" s="1"/>
  <c r="M36" i="3"/>
  <c r="M69" i="3" s="1"/>
  <c r="I36" i="3"/>
  <c r="I69" i="3" s="1"/>
  <c r="T35" i="3"/>
  <c r="T68" i="3" s="1"/>
  <c r="P35" i="3"/>
  <c r="P68" i="3" s="1"/>
  <c r="L35" i="3"/>
  <c r="L68" i="3" s="1"/>
  <c r="H35" i="3"/>
  <c r="H68" i="3" s="1"/>
  <c r="U34" i="3"/>
  <c r="U67" i="3" s="1"/>
  <c r="S34" i="3"/>
  <c r="S67" i="3" s="1"/>
  <c r="Q34" i="3"/>
  <c r="Q67" i="3" s="1"/>
  <c r="O34" i="3"/>
  <c r="O67" i="3" s="1"/>
  <c r="M34" i="3"/>
  <c r="M67" i="3" s="1"/>
  <c r="K34" i="3"/>
  <c r="K67" i="3" s="1"/>
  <c r="I34" i="3"/>
  <c r="I67" i="3" s="1"/>
  <c r="G34" i="3"/>
  <c r="G67" i="3" s="1"/>
  <c r="T58" i="3"/>
  <c r="T91" i="3" s="1"/>
  <c r="R58" i="3"/>
  <c r="R91" i="3" s="1"/>
  <c r="P58" i="3"/>
  <c r="P91" i="3" s="1"/>
  <c r="N58" i="3"/>
  <c r="N91" i="3" s="1"/>
  <c r="L58" i="3"/>
  <c r="L91" i="3" s="1"/>
  <c r="J58" i="3"/>
  <c r="J91" i="3" s="1"/>
  <c r="H58" i="3"/>
  <c r="H91" i="3" s="1"/>
  <c r="U57" i="3"/>
  <c r="U90" i="3" s="1"/>
  <c r="S57" i="3"/>
  <c r="S90" i="3" s="1"/>
  <c r="Q57" i="3"/>
  <c r="Q90" i="3" s="1"/>
  <c r="O57" i="3"/>
  <c r="O90" i="3" s="1"/>
  <c r="M57" i="3"/>
  <c r="M90" i="3" s="1"/>
  <c r="K57" i="3"/>
  <c r="K90" i="3" s="1"/>
  <c r="I57" i="3"/>
  <c r="I90" i="3" s="1"/>
  <c r="T56" i="3"/>
  <c r="T89" i="3" s="1"/>
  <c r="R56" i="3"/>
  <c r="R89" i="3" s="1"/>
  <c r="P56" i="3"/>
  <c r="P89" i="3" s="1"/>
  <c r="N56" i="3"/>
  <c r="N89" i="3" s="1"/>
  <c r="L56" i="3"/>
  <c r="L89" i="3" s="1"/>
  <c r="J56" i="3"/>
  <c r="J89" i="3" s="1"/>
  <c r="H56" i="3"/>
  <c r="H89" i="3" s="1"/>
  <c r="U55" i="3"/>
  <c r="U88" i="3" s="1"/>
  <c r="S55" i="3"/>
  <c r="S88" i="3" s="1"/>
  <c r="Q55" i="3"/>
  <c r="Q88" i="3" s="1"/>
  <c r="O55" i="3"/>
  <c r="O88" i="3" s="1"/>
  <c r="M55" i="3"/>
  <c r="M88" i="3" s="1"/>
  <c r="K55" i="3"/>
  <c r="K88" i="3" s="1"/>
  <c r="I55" i="3"/>
  <c r="I88" i="3" s="1"/>
  <c r="T54" i="3"/>
  <c r="T87" i="3" s="1"/>
  <c r="R54" i="3"/>
  <c r="R87" i="3" s="1"/>
  <c r="P54" i="3"/>
  <c r="P87" i="3" s="1"/>
  <c r="N54" i="3"/>
  <c r="N87" i="3" s="1"/>
  <c r="L54" i="3"/>
  <c r="L87" i="3" s="1"/>
  <c r="J54" i="3"/>
  <c r="J87" i="3" s="1"/>
  <c r="H54" i="3"/>
  <c r="H87" i="3" s="1"/>
  <c r="U53" i="3"/>
  <c r="U86" i="3" s="1"/>
  <c r="S53" i="3"/>
  <c r="S86" i="3" s="1"/>
  <c r="Q53" i="3"/>
  <c r="Q86" i="3" s="1"/>
  <c r="O53" i="3"/>
  <c r="O86" i="3" s="1"/>
  <c r="M53" i="3"/>
  <c r="M86" i="3" s="1"/>
  <c r="K53" i="3"/>
  <c r="K86" i="3" s="1"/>
  <c r="I53" i="3"/>
  <c r="I86" i="3" s="1"/>
  <c r="T52" i="3"/>
  <c r="T85" i="3" s="1"/>
  <c r="R52" i="3"/>
  <c r="R85" i="3" s="1"/>
  <c r="P52" i="3"/>
  <c r="P85" i="3" s="1"/>
  <c r="N52" i="3"/>
  <c r="N85" i="3" s="1"/>
  <c r="L52" i="3"/>
  <c r="L85" i="3" s="1"/>
  <c r="J52" i="3"/>
  <c r="J85" i="3" s="1"/>
  <c r="H52" i="3"/>
  <c r="H85" i="3" s="1"/>
  <c r="U51" i="3"/>
  <c r="U84" i="3" s="1"/>
  <c r="S51" i="3"/>
  <c r="S84" i="3" s="1"/>
  <c r="Q51" i="3"/>
  <c r="Q84" i="3" s="1"/>
  <c r="O51" i="3"/>
  <c r="O84" i="3" s="1"/>
  <c r="M51" i="3"/>
  <c r="M84" i="3" s="1"/>
  <c r="K51" i="3"/>
  <c r="K84" i="3" s="1"/>
  <c r="I51" i="3"/>
  <c r="I84" i="3" s="1"/>
  <c r="R50" i="3"/>
  <c r="R83" i="3" s="1"/>
  <c r="N50" i="3"/>
  <c r="N83" i="3" s="1"/>
  <c r="J50" i="3"/>
  <c r="J83" i="3" s="1"/>
  <c r="U48" i="3"/>
  <c r="U81" i="3" s="1"/>
  <c r="S48" i="3"/>
  <c r="S81" i="3" s="1"/>
  <c r="Q48" i="3"/>
  <c r="Q81" i="3" s="1"/>
  <c r="O48" i="3"/>
  <c r="O81" i="3" s="1"/>
  <c r="M48" i="3"/>
  <c r="M81" i="3" s="1"/>
  <c r="K48" i="3"/>
  <c r="K81" i="3" s="1"/>
  <c r="I48" i="3"/>
  <c r="I81" i="3" s="1"/>
  <c r="T47" i="3"/>
  <c r="T80" i="3" s="1"/>
  <c r="R47" i="3"/>
  <c r="R80" i="3" s="1"/>
  <c r="P47" i="3"/>
  <c r="P80" i="3" s="1"/>
  <c r="N47" i="3"/>
  <c r="N80" i="3" s="1"/>
  <c r="L47" i="3"/>
  <c r="L80" i="3" s="1"/>
  <c r="J47" i="3"/>
  <c r="J80" i="3" s="1"/>
  <c r="H47" i="3"/>
  <c r="H80" i="3" s="1"/>
  <c r="U46" i="3"/>
  <c r="U79" i="3" s="1"/>
  <c r="S46" i="3"/>
  <c r="S79" i="3" s="1"/>
  <c r="Q46" i="3"/>
  <c r="Q79" i="3" s="1"/>
  <c r="O46" i="3"/>
  <c r="O79" i="3" s="1"/>
  <c r="M46" i="3"/>
  <c r="M79" i="3" s="1"/>
  <c r="K46" i="3"/>
  <c r="K79" i="3" s="1"/>
  <c r="I46" i="3"/>
  <c r="I79" i="3" s="1"/>
  <c r="T45" i="3"/>
  <c r="T78" i="3" s="1"/>
  <c r="R45" i="3"/>
  <c r="R78" i="3" s="1"/>
  <c r="P45" i="3"/>
  <c r="P78" i="3" s="1"/>
  <c r="N45" i="3"/>
  <c r="N78" i="3" s="1"/>
  <c r="L45" i="3"/>
  <c r="L78" i="3" s="1"/>
  <c r="J45" i="3"/>
  <c r="J78" i="3" s="1"/>
  <c r="H45" i="3"/>
  <c r="H78" i="3" s="1"/>
  <c r="U44" i="3"/>
  <c r="U77" i="3" s="1"/>
  <c r="Q44" i="3"/>
  <c r="Q77" i="3" s="1"/>
  <c r="M44" i="3"/>
  <c r="M77" i="3" s="1"/>
  <c r="I44" i="3"/>
  <c r="I77" i="3" s="1"/>
  <c r="U43" i="3"/>
  <c r="U76" i="3" s="1"/>
  <c r="Q43" i="3"/>
  <c r="Q76" i="3" s="1"/>
  <c r="I43" i="3"/>
  <c r="I76" i="3" s="1"/>
  <c r="T42" i="3"/>
  <c r="T75" i="3" s="1"/>
  <c r="R42" i="3"/>
  <c r="R75" i="3" s="1"/>
  <c r="P42" i="3"/>
  <c r="P75" i="3" s="1"/>
  <c r="N42" i="3"/>
  <c r="N75" i="3" s="1"/>
  <c r="L42" i="3"/>
  <c r="L75" i="3" s="1"/>
  <c r="J42" i="3"/>
  <c r="J75" i="3" s="1"/>
  <c r="H42" i="3"/>
  <c r="H75" i="3" s="1"/>
  <c r="T41" i="3"/>
  <c r="T74" i="3" s="1"/>
  <c r="P41" i="3"/>
  <c r="L41" i="3"/>
  <c r="L74" i="3" s="1"/>
  <c r="H41" i="3"/>
  <c r="H74" i="3" s="1"/>
  <c r="T40" i="3"/>
  <c r="T73" i="3" s="1"/>
  <c r="R40" i="3"/>
  <c r="R73" i="3" s="1"/>
  <c r="P40" i="3"/>
  <c r="P73" i="3" s="1"/>
  <c r="N40" i="3"/>
  <c r="N73" i="3" s="1"/>
  <c r="L40" i="3"/>
  <c r="L73" i="3" s="1"/>
  <c r="J40" i="3"/>
  <c r="J73" i="3" s="1"/>
  <c r="H40" i="3"/>
  <c r="H73" i="3" s="1"/>
  <c r="T39" i="3"/>
  <c r="T72" i="3" s="1"/>
  <c r="H39" i="3"/>
  <c r="H72" i="3" s="1"/>
  <c r="R38" i="3"/>
  <c r="R71" i="3" s="1"/>
  <c r="N38" i="3"/>
  <c r="N71" i="3" s="1"/>
  <c r="J38" i="3"/>
  <c r="J71" i="3" s="1"/>
  <c r="S37" i="3"/>
  <c r="O37" i="3"/>
  <c r="O70" i="3" s="1"/>
  <c r="E55" i="3"/>
  <c r="E88" i="3" s="1"/>
  <c r="E51" i="3"/>
  <c r="E84" i="3" s="1"/>
  <c r="E47" i="3"/>
  <c r="E80" i="3" s="1"/>
  <c r="E34" i="3"/>
  <c r="E67" i="3" s="1"/>
  <c r="E57" i="3"/>
  <c r="E90" i="3" s="1"/>
  <c r="E53" i="3"/>
  <c r="E86" i="3" s="1"/>
  <c r="E50" i="3"/>
  <c r="E83" i="3" s="1"/>
  <c r="E36" i="3"/>
  <c r="E69" i="3" s="1"/>
  <c r="F34" i="3"/>
  <c r="F67" i="3" s="1"/>
  <c r="F56" i="3"/>
  <c r="F89" i="3" s="1"/>
  <c r="F55" i="3"/>
  <c r="F88" i="3" s="1"/>
  <c r="F58" i="3"/>
  <c r="F91" i="3" s="1"/>
  <c r="F57" i="3"/>
  <c r="F90" i="3" s="1"/>
  <c r="F54" i="3"/>
  <c r="F87" i="3" s="1"/>
  <c r="F53" i="3"/>
  <c r="F86" i="3" s="1"/>
  <c r="F50" i="3"/>
  <c r="F83" i="3" s="1"/>
  <c r="F48" i="3"/>
  <c r="F81" i="3" s="1"/>
  <c r="F47" i="3"/>
  <c r="F80" i="3" s="1"/>
  <c r="F52" i="3"/>
  <c r="F85" i="3" s="1"/>
  <c r="F51" i="3"/>
  <c r="F84" i="3" s="1"/>
  <c r="F46" i="3"/>
  <c r="F79" i="3" s="1"/>
  <c r="F35" i="3"/>
  <c r="F68" i="3" s="1"/>
  <c r="E58" i="3"/>
  <c r="E91" i="3" s="1"/>
  <c r="E56" i="3"/>
  <c r="E89" i="3" s="1"/>
  <c r="E54" i="3"/>
  <c r="E87" i="3" s="1"/>
  <c r="E52" i="3"/>
  <c r="E85" i="3" s="1"/>
  <c r="E48" i="3"/>
  <c r="E81" i="3" s="1"/>
  <c r="E46" i="3"/>
  <c r="E79" i="3" s="1"/>
  <c r="D35" i="3"/>
  <c r="D68" i="3" s="1"/>
  <c r="T44" i="3"/>
  <c r="T77" i="3" s="1"/>
  <c r="R44" i="3"/>
  <c r="R77" i="3" s="1"/>
  <c r="P44" i="3"/>
  <c r="P77" i="3" s="1"/>
  <c r="N44" i="3"/>
  <c r="N77" i="3" s="1"/>
  <c r="L44" i="3"/>
  <c r="L77" i="3" s="1"/>
  <c r="J44" i="3"/>
  <c r="J77" i="3" s="1"/>
  <c r="H44" i="3"/>
  <c r="H77" i="3" s="1"/>
  <c r="U41" i="3"/>
  <c r="U74" i="3" s="1"/>
  <c r="S41" i="3"/>
  <c r="S74" i="3" s="1"/>
  <c r="Q41" i="3"/>
  <c r="O41" i="3"/>
  <c r="O74" i="3" s="1"/>
  <c r="M41" i="3"/>
  <c r="M74" i="3" s="1"/>
  <c r="K41" i="3"/>
  <c r="K74" i="3" s="1"/>
  <c r="I41" i="3"/>
  <c r="I74" i="3" s="1"/>
  <c r="U39" i="3"/>
  <c r="U72" i="3" s="1"/>
  <c r="S39" i="3"/>
  <c r="S72" i="3" s="1"/>
  <c r="O39" i="3"/>
  <c r="O72" i="3" s="1"/>
  <c r="K39" i="3"/>
  <c r="K72" i="3" s="1"/>
  <c r="I39" i="3"/>
  <c r="I72" i="3" s="1"/>
  <c r="U35" i="3"/>
  <c r="U68" i="3" s="1"/>
  <c r="S35" i="3"/>
  <c r="S68" i="3" s="1"/>
  <c r="Q35" i="3"/>
  <c r="Q68" i="3" s="1"/>
  <c r="O35" i="3"/>
  <c r="O68" i="3" s="1"/>
  <c r="M35" i="3"/>
  <c r="M68" i="3" s="1"/>
  <c r="K35" i="3"/>
  <c r="K68" i="3" s="1"/>
  <c r="I35" i="3"/>
  <c r="I68" i="3" s="1"/>
  <c r="T36" i="3"/>
  <c r="T69" i="3" s="1"/>
  <c r="R36" i="3"/>
  <c r="R69" i="3" s="1"/>
  <c r="P36" i="3"/>
  <c r="P69" i="3" s="1"/>
  <c r="N36" i="3"/>
  <c r="N69" i="3" s="1"/>
  <c r="L36" i="3"/>
  <c r="L69" i="3" s="1"/>
  <c r="J36" i="3"/>
  <c r="J69" i="3" s="1"/>
  <c r="H36" i="3"/>
  <c r="H69" i="3" s="1"/>
  <c r="D34" i="3"/>
  <c r="D67" i="3" s="1"/>
  <c r="D36" i="3"/>
  <c r="D69" i="3" s="1"/>
  <c r="U50" i="3"/>
  <c r="U83" i="3" s="1"/>
  <c r="S50" i="3"/>
  <c r="S83" i="3" s="1"/>
  <c r="Q50" i="3"/>
  <c r="Q83" i="3" s="1"/>
  <c r="O50" i="3"/>
  <c r="O83" i="3" s="1"/>
  <c r="M50" i="3"/>
  <c r="M83" i="3" s="1"/>
  <c r="K50" i="3"/>
  <c r="K83" i="3" s="1"/>
  <c r="I50" i="3"/>
  <c r="I83" i="3" s="1"/>
  <c r="U49" i="3"/>
  <c r="U82" i="3" s="1"/>
  <c r="S49" i="3"/>
  <c r="S82" i="3" s="1"/>
  <c r="Q49" i="3"/>
  <c r="Q82" i="3" s="1"/>
  <c r="O49" i="3"/>
  <c r="O82" i="3" s="1"/>
  <c r="M49" i="3"/>
  <c r="M82" i="3" s="1"/>
  <c r="K49" i="3"/>
  <c r="K82" i="3" s="1"/>
  <c r="I49" i="3"/>
  <c r="I82" i="3" s="1"/>
  <c r="E49" i="3"/>
  <c r="E82" i="3" s="1"/>
  <c r="A82" i="3"/>
  <c r="Y82" i="3" s="1"/>
  <c r="T49" i="3"/>
  <c r="T82" i="3" s="1"/>
  <c r="R49" i="3"/>
  <c r="R82" i="3" s="1"/>
  <c r="P49" i="3"/>
  <c r="P82" i="3" s="1"/>
  <c r="N49" i="3"/>
  <c r="N82" i="3" s="1"/>
  <c r="L49" i="3"/>
  <c r="L82" i="3" s="1"/>
  <c r="J49" i="3"/>
  <c r="J82" i="3" s="1"/>
  <c r="H49" i="3"/>
  <c r="H82" i="3" s="1"/>
  <c r="F49" i="3"/>
  <c r="F82" i="3" s="1"/>
  <c r="E66" i="3"/>
  <c r="E97" i="3" s="1"/>
  <c r="F33" i="3"/>
  <c r="F66" i="3" s="1"/>
  <c r="F97" i="3" s="1"/>
  <c r="G33" i="3"/>
  <c r="Q58" i="1"/>
  <c r="Q91" i="1" s="1"/>
  <c r="Q57" i="1"/>
  <c r="Q90" i="1" s="1"/>
  <c r="Q54" i="1"/>
  <c r="Q87" i="1" s="1"/>
  <c r="Q53" i="1"/>
  <c r="Q86" i="1" s="1"/>
  <c r="Q50" i="1"/>
  <c r="Q83" i="1" s="1"/>
  <c r="Q49" i="1"/>
  <c r="Q82" i="1" s="1"/>
  <c r="Q46" i="1"/>
  <c r="Q79" i="1" s="1"/>
  <c r="Q45" i="1"/>
  <c r="Q78" i="1" s="1"/>
  <c r="Q42" i="1"/>
  <c r="Q75" i="1" s="1"/>
  <c r="Q41" i="1"/>
  <c r="Q74" i="1" s="1"/>
  <c r="Q38" i="1"/>
  <c r="Q71" i="1" s="1"/>
  <c r="P58" i="1"/>
  <c r="P91" i="1" s="1"/>
  <c r="P56" i="1"/>
  <c r="P89" i="1" s="1"/>
  <c r="P54" i="1"/>
  <c r="P87" i="1" s="1"/>
  <c r="P52" i="1"/>
  <c r="P85" i="1" s="1"/>
  <c r="P50" i="1"/>
  <c r="P83" i="1" s="1"/>
  <c r="P48" i="1"/>
  <c r="P81" i="1" s="1"/>
  <c r="P46" i="1"/>
  <c r="P79" i="1" s="1"/>
  <c r="P44" i="1"/>
  <c r="P77" i="1" s="1"/>
  <c r="P42" i="1"/>
  <c r="P75" i="1" s="1"/>
  <c r="P40" i="1"/>
  <c r="P73" i="1" s="1"/>
  <c r="P38" i="1"/>
  <c r="P71" i="1" s="1"/>
  <c r="I34" i="1"/>
  <c r="I67" i="1" s="1"/>
  <c r="I58" i="1"/>
  <c r="I91" i="1" s="1"/>
  <c r="E58" i="1"/>
  <c r="E91" i="1" s="1"/>
  <c r="G56" i="1"/>
  <c r="G89" i="1" s="1"/>
  <c r="D56" i="1"/>
  <c r="D89" i="1" s="1"/>
  <c r="D55" i="1"/>
  <c r="D88" i="1" s="1"/>
  <c r="I54" i="1"/>
  <c r="I87" i="1" s="1"/>
  <c r="E54" i="1"/>
  <c r="E87" i="1" s="1"/>
  <c r="G52" i="1"/>
  <c r="G85" i="1" s="1"/>
  <c r="D52" i="1"/>
  <c r="D85" i="1" s="1"/>
  <c r="D51" i="1"/>
  <c r="D84" i="1" s="1"/>
  <c r="I50" i="1"/>
  <c r="I83" i="1" s="1"/>
  <c r="E50" i="1"/>
  <c r="E83" i="1" s="1"/>
  <c r="G48" i="1"/>
  <c r="G81" i="1" s="1"/>
  <c r="D48" i="1"/>
  <c r="D81" i="1" s="1"/>
  <c r="D47" i="1"/>
  <c r="D80" i="1" s="1"/>
  <c r="I46" i="1"/>
  <c r="I79" i="1" s="1"/>
  <c r="E46" i="1"/>
  <c r="E79" i="1" s="1"/>
  <c r="G44" i="1"/>
  <c r="G77" i="1" s="1"/>
  <c r="D44" i="1"/>
  <c r="D77" i="1" s="1"/>
  <c r="I42" i="1"/>
  <c r="I75" i="1" s="1"/>
  <c r="E42" i="1"/>
  <c r="E75" i="1" s="1"/>
  <c r="G40" i="1"/>
  <c r="G73" i="1" s="1"/>
  <c r="D39" i="1"/>
  <c r="D72" i="1" s="1"/>
  <c r="I38" i="1"/>
  <c r="I71" i="1" s="1"/>
  <c r="E38" i="1"/>
  <c r="E71" i="1" s="1"/>
  <c r="G36" i="1"/>
  <c r="G69" i="1" s="1"/>
  <c r="D36" i="1"/>
  <c r="D69" i="1" s="1"/>
  <c r="D35" i="1"/>
  <c r="D68" i="1" s="1"/>
  <c r="G58" i="1"/>
  <c r="G91" i="1" s="1"/>
  <c r="D58" i="1"/>
  <c r="D91" i="1" s="1"/>
  <c r="D57" i="1"/>
  <c r="D90" i="1" s="1"/>
  <c r="I56" i="1"/>
  <c r="I89" i="1" s="1"/>
  <c r="E56" i="1"/>
  <c r="E89" i="1" s="1"/>
  <c r="G54" i="1"/>
  <c r="G87" i="1" s="1"/>
  <c r="D54" i="1"/>
  <c r="D87" i="1" s="1"/>
  <c r="D53" i="1"/>
  <c r="D86" i="1" s="1"/>
  <c r="I52" i="1"/>
  <c r="I85" i="1" s="1"/>
  <c r="E52" i="1"/>
  <c r="E85" i="1" s="1"/>
  <c r="G50" i="1"/>
  <c r="G83" i="1" s="1"/>
  <c r="D50" i="1"/>
  <c r="D83" i="1" s="1"/>
  <c r="D49" i="1"/>
  <c r="D82" i="1" s="1"/>
  <c r="I48" i="1"/>
  <c r="I81" i="1" s="1"/>
  <c r="E48" i="1"/>
  <c r="E81" i="1" s="1"/>
  <c r="G46" i="1"/>
  <c r="G79" i="1" s="1"/>
  <c r="D46" i="1"/>
  <c r="D79" i="1" s="1"/>
  <c r="I44" i="1"/>
  <c r="I77" i="1" s="1"/>
  <c r="E44" i="1"/>
  <c r="E77" i="1" s="1"/>
  <c r="G42" i="1"/>
  <c r="G75" i="1" s="1"/>
  <c r="D42" i="1"/>
  <c r="D75" i="1" s="1"/>
  <c r="I40" i="1"/>
  <c r="I73" i="1" s="1"/>
  <c r="G38" i="1"/>
  <c r="G71" i="1" s="1"/>
  <c r="D38" i="1"/>
  <c r="D71" i="1" s="1"/>
  <c r="I36" i="1"/>
  <c r="I69" i="1" s="1"/>
  <c r="E36" i="1"/>
  <c r="E69" i="1" s="1"/>
  <c r="F57" i="1"/>
  <c r="F90" i="1" s="1"/>
  <c r="F55" i="1"/>
  <c r="F88" i="1" s="1"/>
  <c r="F53" i="1"/>
  <c r="F86" i="1" s="1"/>
  <c r="H35" i="1"/>
  <c r="H68" i="1" s="1"/>
  <c r="F35" i="1"/>
  <c r="F68" i="1" s="1"/>
  <c r="H57" i="1"/>
  <c r="H90" i="1" s="1"/>
  <c r="H55" i="1"/>
  <c r="H88" i="1" s="1"/>
  <c r="H53" i="1"/>
  <c r="H86" i="1" s="1"/>
  <c r="H51" i="1"/>
  <c r="H84" i="1" s="1"/>
  <c r="F51" i="1"/>
  <c r="F84" i="1" s="1"/>
  <c r="H49" i="1"/>
  <c r="H82" i="1" s="1"/>
  <c r="F49" i="1"/>
  <c r="F82" i="1" s="1"/>
  <c r="H47" i="1"/>
  <c r="H80" i="1" s="1"/>
  <c r="F47" i="1"/>
  <c r="F80" i="1" s="1"/>
  <c r="H39" i="1"/>
  <c r="H72" i="1" s="1"/>
  <c r="F39" i="1"/>
  <c r="F72" i="1" s="1"/>
  <c r="H58" i="1"/>
  <c r="H91" i="1" s="1"/>
  <c r="F58" i="1"/>
  <c r="F91" i="1" s="1"/>
  <c r="I57" i="1"/>
  <c r="I90" i="1" s="1"/>
  <c r="G57" i="1"/>
  <c r="G90" i="1" s="1"/>
  <c r="E57" i="1"/>
  <c r="E90" i="1" s="1"/>
  <c r="H56" i="1"/>
  <c r="H89" i="1" s="1"/>
  <c r="F56" i="1"/>
  <c r="F89" i="1" s="1"/>
  <c r="I55" i="1"/>
  <c r="I88" i="1" s="1"/>
  <c r="G55" i="1"/>
  <c r="G88" i="1" s="1"/>
  <c r="E55" i="1"/>
  <c r="E88" i="1" s="1"/>
  <c r="H54" i="1"/>
  <c r="H87" i="1" s="1"/>
  <c r="F54" i="1"/>
  <c r="F87" i="1" s="1"/>
  <c r="I53" i="1"/>
  <c r="I86" i="1" s="1"/>
  <c r="G53" i="1"/>
  <c r="G86" i="1" s="1"/>
  <c r="E53" i="1"/>
  <c r="E86" i="1" s="1"/>
  <c r="H52" i="1"/>
  <c r="H85" i="1" s="1"/>
  <c r="F52" i="1"/>
  <c r="F85" i="1" s="1"/>
  <c r="I51" i="1"/>
  <c r="I84" i="1" s="1"/>
  <c r="G51" i="1"/>
  <c r="G84" i="1" s="1"/>
  <c r="E51" i="1"/>
  <c r="E84" i="1" s="1"/>
  <c r="H50" i="1"/>
  <c r="H83" i="1" s="1"/>
  <c r="F50" i="1"/>
  <c r="F83" i="1" s="1"/>
  <c r="I49" i="1"/>
  <c r="I82" i="1" s="1"/>
  <c r="G49" i="1"/>
  <c r="G82" i="1" s="1"/>
  <c r="E49" i="1"/>
  <c r="E82" i="1" s="1"/>
  <c r="H48" i="1"/>
  <c r="H81" i="1" s="1"/>
  <c r="F48" i="1"/>
  <c r="F81" i="1" s="1"/>
  <c r="I47" i="1"/>
  <c r="I80" i="1" s="1"/>
  <c r="G47" i="1"/>
  <c r="G80" i="1" s="1"/>
  <c r="E47" i="1"/>
  <c r="E80" i="1" s="1"/>
  <c r="H46" i="1"/>
  <c r="H79" i="1" s="1"/>
  <c r="F46" i="1"/>
  <c r="F79" i="1" s="1"/>
  <c r="I45" i="1"/>
  <c r="I78" i="1" s="1"/>
  <c r="H44" i="1"/>
  <c r="H77" i="1" s="1"/>
  <c r="F44" i="1"/>
  <c r="F77" i="1" s="1"/>
  <c r="I43" i="1"/>
  <c r="I76" i="1" s="1"/>
  <c r="H42" i="1"/>
  <c r="H75" i="1" s="1"/>
  <c r="F42" i="1"/>
  <c r="F75" i="1" s="1"/>
  <c r="I41" i="1"/>
  <c r="I74" i="1" s="1"/>
  <c r="H40" i="1"/>
  <c r="H73" i="1" s="1"/>
  <c r="F40" i="1"/>
  <c r="F73" i="1" s="1"/>
  <c r="I39" i="1"/>
  <c r="I72" i="1" s="1"/>
  <c r="G39" i="1"/>
  <c r="G72" i="1" s="1"/>
  <c r="E39" i="1"/>
  <c r="E72" i="1" s="1"/>
  <c r="H38" i="1"/>
  <c r="H71" i="1" s="1"/>
  <c r="F38" i="1"/>
  <c r="F71" i="1" s="1"/>
  <c r="I37" i="1"/>
  <c r="I70" i="1" s="1"/>
  <c r="O34" i="1"/>
  <c r="O67" i="1" s="1"/>
  <c r="M34" i="1"/>
  <c r="O58" i="1"/>
  <c r="O91" i="1" s="1"/>
  <c r="M58" i="1"/>
  <c r="M91" i="1" s="1"/>
  <c r="O56" i="1"/>
  <c r="O89" i="1" s="1"/>
  <c r="M56" i="1"/>
  <c r="M89" i="1" s="1"/>
  <c r="O54" i="1"/>
  <c r="O87" i="1" s="1"/>
  <c r="M54" i="1"/>
  <c r="M87" i="1" s="1"/>
  <c r="O52" i="1"/>
  <c r="O85" i="1" s="1"/>
  <c r="M52" i="1"/>
  <c r="M85" i="1" s="1"/>
  <c r="O50" i="1"/>
  <c r="O83" i="1" s="1"/>
  <c r="M50" i="1"/>
  <c r="M83" i="1" s="1"/>
  <c r="O48" i="1"/>
  <c r="O81" i="1" s="1"/>
  <c r="M48" i="1"/>
  <c r="M81" i="1" s="1"/>
  <c r="O46" i="1"/>
  <c r="O79" i="1" s="1"/>
  <c r="M46" i="1"/>
  <c r="M79" i="1" s="1"/>
  <c r="O44" i="1"/>
  <c r="O77" i="1" s="1"/>
  <c r="M44" i="1"/>
  <c r="M77" i="1" s="1"/>
  <c r="O42" i="1"/>
  <c r="O75" i="1" s="1"/>
  <c r="M42" i="1"/>
  <c r="M75" i="1" s="1"/>
  <c r="O40" i="1"/>
  <c r="O73" i="1" s="1"/>
  <c r="O38" i="1"/>
  <c r="O71" i="1" s="1"/>
  <c r="M38" i="1"/>
  <c r="L34" i="1"/>
  <c r="L67" i="1" s="1"/>
  <c r="J34" i="1"/>
  <c r="J67" i="1" s="1"/>
  <c r="K58" i="1"/>
  <c r="K91" i="1" s="1"/>
  <c r="K57" i="1"/>
  <c r="K90" i="1" s="1"/>
  <c r="K56" i="1"/>
  <c r="K89" i="1" s="1"/>
  <c r="K55" i="1"/>
  <c r="K88" i="1" s="1"/>
  <c r="K54" i="1"/>
  <c r="K87" i="1" s="1"/>
  <c r="K53" i="1"/>
  <c r="K86" i="1" s="1"/>
  <c r="K52" i="1"/>
  <c r="K85" i="1" s="1"/>
  <c r="K51" i="1"/>
  <c r="K84" i="1" s="1"/>
  <c r="K50" i="1"/>
  <c r="K83" i="1" s="1"/>
  <c r="K49" i="1"/>
  <c r="K82" i="1" s="1"/>
  <c r="K48" i="1"/>
  <c r="K81" i="1" s="1"/>
  <c r="K47" i="1"/>
  <c r="K80" i="1" s="1"/>
  <c r="K46" i="1"/>
  <c r="K79" i="1" s="1"/>
  <c r="K45" i="1"/>
  <c r="K78" i="1" s="1"/>
  <c r="K44" i="1"/>
  <c r="K77" i="1" s="1"/>
  <c r="K43" i="1"/>
  <c r="K76" i="1" s="1"/>
  <c r="K42" i="1"/>
  <c r="K75" i="1" s="1"/>
  <c r="K41" i="1"/>
  <c r="K74" i="1" s="1"/>
  <c r="K40" i="1"/>
  <c r="K73" i="1" s="1"/>
  <c r="K39" i="1"/>
  <c r="K72" i="1" s="1"/>
  <c r="K38" i="1"/>
  <c r="K71" i="1" s="1"/>
  <c r="K37" i="1"/>
  <c r="K70" i="1" s="1"/>
  <c r="K36" i="1"/>
  <c r="K69" i="1" s="1"/>
  <c r="K35" i="1"/>
  <c r="K68" i="1" s="1"/>
  <c r="L58" i="1"/>
  <c r="L91" i="1" s="1"/>
  <c r="J58" i="1"/>
  <c r="J91" i="1" s="1"/>
  <c r="L57" i="1"/>
  <c r="L90" i="1" s="1"/>
  <c r="J57" i="1"/>
  <c r="J90" i="1" s="1"/>
  <c r="L56" i="1"/>
  <c r="L89" i="1" s="1"/>
  <c r="J56" i="1"/>
  <c r="J89" i="1" s="1"/>
  <c r="L55" i="1"/>
  <c r="L88" i="1" s="1"/>
  <c r="J55" i="1"/>
  <c r="J88" i="1" s="1"/>
  <c r="L54" i="1"/>
  <c r="L87" i="1" s="1"/>
  <c r="J54" i="1"/>
  <c r="J87" i="1" s="1"/>
  <c r="L53" i="1"/>
  <c r="L86" i="1" s="1"/>
  <c r="J53" i="1"/>
  <c r="J86" i="1" s="1"/>
  <c r="L52" i="1"/>
  <c r="L85" i="1" s="1"/>
  <c r="J52" i="1"/>
  <c r="J85" i="1" s="1"/>
  <c r="L51" i="1"/>
  <c r="L84" i="1" s="1"/>
  <c r="J51" i="1"/>
  <c r="J84" i="1" s="1"/>
  <c r="L50" i="1"/>
  <c r="L83" i="1" s="1"/>
  <c r="J50" i="1"/>
  <c r="J83" i="1" s="1"/>
  <c r="L49" i="1"/>
  <c r="L82" i="1" s="1"/>
  <c r="J49" i="1"/>
  <c r="J82" i="1" s="1"/>
  <c r="L48" i="1"/>
  <c r="L81" i="1" s="1"/>
  <c r="J48" i="1"/>
  <c r="J81" i="1" s="1"/>
  <c r="L47" i="1"/>
  <c r="L80" i="1" s="1"/>
  <c r="J47" i="1"/>
  <c r="J80" i="1" s="1"/>
  <c r="L46" i="1"/>
  <c r="L79" i="1" s="1"/>
  <c r="J46" i="1"/>
  <c r="J79" i="1" s="1"/>
  <c r="L45" i="1"/>
  <c r="L78" i="1" s="1"/>
  <c r="J45" i="1"/>
  <c r="J78" i="1" s="1"/>
  <c r="L44" i="1"/>
  <c r="L77" i="1" s="1"/>
  <c r="J44" i="1"/>
  <c r="J77" i="1" s="1"/>
  <c r="L43" i="1"/>
  <c r="L76" i="1" s="1"/>
  <c r="J43" i="1"/>
  <c r="J76" i="1" s="1"/>
  <c r="L42" i="1"/>
  <c r="L75" i="1" s="1"/>
  <c r="J42" i="1"/>
  <c r="J75" i="1" s="1"/>
  <c r="L41" i="1"/>
  <c r="L74" i="1" s="1"/>
  <c r="J41" i="1"/>
  <c r="J74" i="1" s="1"/>
  <c r="L40" i="1"/>
  <c r="L73" i="1" s="1"/>
  <c r="J40" i="1"/>
  <c r="J73" i="1" s="1"/>
  <c r="L39" i="1"/>
  <c r="L72" i="1" s="1"/>
  <c r="J39" i="1"/>
  <c r="J72" i="1" s="1"/>
  <c r="L38" i="1"/>
  <c r="L71" i="1" s="1"/>
  <c r="J38" i="1"/>
  <c r="J71" i="1" s="1"/>
  <c r="L37" i="1"/>
  <c r="L70" i="1" s="1"/>
  <c r="J37" i="1"/>
  <c r="J70" i="1" s="1"/>
  <c r="L36" i="1"/>
  <c r="L69" i="1" s="1"/>
  <c r="J36" i="1"/>
  <c r="J69" i="1" s="1"/>
  <c r="E66" i="1"/>
  <c r="E97" i="1" s="1"/>
  <c r="F33" i="1"/>
  <c r="AO90" i="1"/>
  <c r="Z81" i="10"/>
  <c r="AA81" i="10" s="1"/>
  <c r="AS81" i="10"/>
  <c r="AW81" i="10"/>
  <c r="Z85" i="10"/>
  <c r="AA85" i="10" s="1"/>
  <c r="AS85" i="10"/>
  <c r="AW85" i="10"/>
  <c r="Z77" i="10"/>
  <c r="AA77" i="10" s="1"/>
  <c r="AS77" i="10"/>
  <c r="AW77" i="10"/>
  <c r="P22" i="19"/>
  <c r="N25" i="19"/>
  <c r="R34" i="19"/>
  <c r="AP94" i="10"/>
  <c r="Q16" i="19"/>
  <c r="S14" i="19"/>
  <c r="M10" i="19"/>
  <c r="Z91" i="10"/>
  <c r="AA91" i="10" s="1"/>
  <c r="AS91" i="10"/>
  <c r="AW91" i="10"/>
  <c r="Z75" i="10"/>
  <c r="AA75" i="10" s="1"/>
  <c r="AS75" i="10"/>
  <c r="AW75" i="10"/>
  <c r="P94" i="10"/>
  <c r="AI94" i="10"/>
  <c r="AO94" i="10"/>
  <c r="J94" i="10"/>
  <c r="AG94" i="10"/>
  <c r="AM94" i="10"/>
  <c r="D94" i="10"/>
  <c r="AE94" i="10"/>
  <c r="AK94" i="10"/>
  <c r="AI93" i="10"/>
  <c r="AO93" i="10"/>
  <c r="AG93" i="10"/>
  <c r="AM93" i="10"/>
  <c r="AE93" i="10"/>
  <c r="AK93" i="10"/>
  <c r="P92" i="10"/>
  <c r="AI92" i="10"/>
  <c r="AO92" i="10"/>
  <c r="J92" i="10"/>
  <c r="AG92" i="10"/>
  <c r="AM92" i="10"/>
  <c r="D92" i="10"/>
  <c r="AE92" i="10"/>
  <c r="AK92" i="10"/>
  <c r="AI91" i="10"/>
  <c r="AO91" i="10"/>
  <c r="AG91" i="10"/>
  <c r="AM91" i="10"/>
  <c r="AE91" i="10"/>
  <c r="AK91" i="10"/>
  <c r="P90" i="10"/>
  <c r="AI90" i="10"/>
  <c r="AO90" i="10"/>
  <c r="J90" i="10"/>
  <c r="AG90" i="10"/>
  <c r="AM90" i="10"/>
  <c r="D90" i="10"/>
  <c r="W90" i="10" s="1"/>
  <c r="AE90" i="10"/>
  <c r="AK90" i="10"/>
  <c r="AI89" i="10"/>
  <c r="AO89" i="10"/>
  <c r="AG89" i="10"/>
  <c r="AM89" i="10"/>
  <c r="AE89" i="10"/>
  <c r="AK89" i="10"/>
  <c r="P88" i="10"/>
  <c r="AI88" i="10"/>
  <c r="AO88" i="10"/>
  <c r="J88" i="10"/>
  <c r="AG88" i="10"/>
  <c r="AM88" i="10"/>
  <c r="D88" i="10"/>
  <c r="W88" i="10" s="1"/>
  <c r="AE88" i="10"/>
  <c r="AK88" i="10"/>
  <c r="AI87" i="10"/>
  <c r="AO87" i="10"/>
  <c r="AG87" i="10"/>
  <c r="AM87" i="10"/>
  <c r="AE87" i="10"/>
  <c r="AK87" i="10"/>
  <c r="P86" i="10"/>
  <c r="AI86" i="10"/>
  <c r="AO86" i="10"/>
  <c r="J86" i="10"/>
  <c r="AG86" i="10"/>
  <c r="AM86" i="10"/>
  <c r="D86" i="10"/>
  <c r="W86" i="10" s="1"/>
  <c r="AE86" i="10"/>
  <c r="AK86" i="10"/>
  <c r="AI85" i="10"/>
  <c r="AO85" i="10"/>
  <c r="AG85" i="10"/>
  <c r="AM85" i="10"/>
  <c r="AE85" i="10"/>
  <c r="AK85" i="10"/>
  <c r="P84" i="10"/>
  <c r="AI84" i="10"/>
  <c r="AO84" i="10"/>
  <c r="J84" i="10"/>
  <c r="AG84" i="10"/>
  <c r="AM84" i="10"/>
  <c r="D84" i="10"/>
  <c r="W84" i="10" s="1"/>
  <c r="AE84" i="10"/>
  <c r="AK84" i="10"/>
  <c r="AI83" i="10"/>
  <c r="AO83" i="10"/>
  <c r="AG83" i="10"/>
  <c r="AM83" i="10"/>
  <c r="AE83" i="10"/>
  <c r="AK83" i="10"/>
  <c r="P82" i="10"/>
  <c r="AI82" i="10"/>
  <c r="AO82" i="10"/>
  <c r="J82" i="10"/>
  <c r="AG82" i="10"/>
  <c r="AM82" i="10"/>
  <c r="D82" i="10"/>
  <c r="W82" i="10" s="1"/>
  <c r="AE82" i="10"/>
  <c r="AK82" i="10"/>
  <c r="AI81" i="10"/>
  <c r="AO81" i="10"/>
  <c r="AG81" i="10"/>
  <c r="AM81" i="10"/>
  <c r="AE81" i="10"/>
  <c r="AK81" i="10"/>
  <c r="P80" i="10"/>
  <c r="AI80" i="10"/>
  <c r="AO80" i="10"/>
  <c r="J80" i="10"/>
  <c r="AG80" i="10"/>
  <c r="AM80" i="10"/>
  <c r="D80" i="10"/>
  <c r="W80" i="10" s="1"/>
  <c r="AE80" i="10"/>
  <c r="AK80" i="10"/>
  <c r="AI79" i="10"/>
  <c r="AO79" i="10"/>
  <c r="AG79" i="10"/>
  <c r="AM79" i="10"/>
  <c r="AE79" i="10"/>
  <c r="AK79" i="10"/>
  <c r="P78" i="10"/>
  <c r="AI78" i="10"/>
  <c r="AO78" i="10"/>
  <c r="J78" i="10"/>
  <c r="AG78" i="10"/>
  <c r="AM78" i="10"/>
  <c r="D78" i="10"/>
  <c r="W78" i="10" s="1"/>
  <c r="AE78" i="10"/>
  <c r="AK78" i="10"/>
  <c r="AI77" i="10"/>
  <c r="AO77" i="10"/>
  <c r="AG77" i="10"/>
  <c r="AM77" i="10"/>
  <c r="AE77" i="10"/>
  <c r="AK77" i="10"/>
  <c r="T71" i="10"/>
  <c r="T76" i="10"/>
  <c r="R71" i="10"/>
  <c r="R76" i="10"/>
  <c r="P71" i="10"/>
  <c r="P76" i="10"/>
  <c r="AI76" i="10"/>
  <c r="AO76" i="10"/>
  <c r="N71" i="10"/>
  <c r="N76" i="10"/>
  <c r="L71" i="10"/>
  <c r="L76" i="10"/>
  <c r="J71" i="10"/>
  <c r="J76" i="10"/>
  <c r="AG76" i="10"/>
  <c r="AM76" i="10"/>
  <c r="H71" i="10"/>
  <c r="H76" i="10"/>
  <c r="F71" i="10"/>
  <c r="F76" i="10"/>
  <c r="D71" i="10"/>
  <c r="D72" i="10" s="1"/>
  <c r="D76" i="10"/>
  <c r="W76" i="10" s="1"/>
  <c r="AE76" i="10"/>
  <c r="AK76" i="10"/>
  <c r="AI75" i="10"/>
  <c r="AO75" i="10"/>
  <c r="AG75" i="10"/>
  <c r="AM75" i="10"/>
  <c r="AE75" i="10"/>
  <c r="AK75" i="10"/>
  <c r="R10" i="19"/>
  <c r="P13" i="19"/>
  <c r="N23" i="19"/>
  <c r="M26" i="19"/>
  <c r="O23" i="19"/>
  <c r="S25" i="19"/>
  <c r="P21" i="19"/>
  <c r="N19" i="19"/>
  <c r="R17" i="19"/>
  <c r="P17" i="19"/>
  <c r="P16" i="19"/>
  <c r="N15" i="19"/>
  <c r="R14" i="19"/>
  <c r="N13" i="19"/>
  <c r="N11" i="19"/>
  <c r="R9" i="19"/>
  <c r="R8" i="19"/>
  <c r="R6" i="19"/>
  <c r="P6" i="19"/>
  <c r="P5" i="19"/>
  <c r="P4" i="19"/>
  <c r="N4" i="19"/>
  <c r="R3" i="19"/>
  <c r="AK75" i="18"/>
  <c r="AK68" i="18"/>
  <c r="AK76" i="18"/>
  <c r="AQ80" i="18"/>
  <c r="AK73" i="18"/>
  <c r="AQ69" i="18"/>
  <c r="AQ68" i="18"/>
  <c r="H27" i="15" l="1"/>
  <c r="J27" i="15"/>
  <c r="G57" i="15"/>
  <c r="G88" i="15" s="1"/>
  <c r="A19" i="11"/>
  <c r="A6" i="12"/>
  <c r="B6" i="12" s="1"/>
  <c r="C6" i="12" s="1"/>
  <c r="D6" i="12" s="1"/>
  <c r="E6" i="12" s="1"/>
  <c r="F6" i="12" s="1"/>
  <c r="G6" i="12" s="1"/>
  <c r="H6" i="12" s="1"/>
  <c r="I6" i="12" s="1"/>
  <c r="J6" i="12" s="1"/>
  <c r="K6" i="12" s="1"/>
  <c r="L6" i="12" s="1"/>
  <c r="M6" i="12" s="1"/>
  <c r="N6" i="12" s="1"/>
  <c r="O6" i="12" s="1"/>
  <c r="P6" i="12" s="1"/>
  <c r="Q6" i="12" s="1"/>
  <c r="R6" i="12" s="1"/>
  <c r="H13" i="11"/>
  <c r="J36" i="10" s="1"/>
  <c r="J74" i="10" s="1"/>
  <c r="J111" i="10" s="1"/>
  <c r="I36" i="10"/>
  <c r="I74" i="10" s="1"/>
  <c r="I111" i="10" s="1"/>
  <c r="O13" i="11"/>
  <c r="P36" i="10"/>
  <c r="P74" i="10" s="1"/>
  <c r="P111" i="10" s="1"/>
  <c r="D62" i="18"/>
  <c r="D67" i="18"/>
  <c r="AR79" i="15"/>
  <c r="AL79" i="18"/>
  <c r="AW83" i="10"/>
  <c r="AK76" i="1"/>
  <c r="V99" i="10"/>
  <c r="V107" i="10"/>
  <c r="AS66" i="15"/>
  <c r="AW103" i="10"/>
  <c r="AR78" i="15"/>
  <c r="AS103" i="10"/>
  <c r="AW66" i="15"/>
  <c r="AW95" i="10"/>
  <c r="AP76" i="1"/>
  <c r="AS95" i="10"/>
  <c r="AS104" i="10"/>
  <c r="AJ76" i="1"/>
  <c r="Z84" i="8"/>
  <c r="AU84" i="8" s="1"/>
  <c r="AS62" i="15"/>
  <c r="AU77" i="8"/>
  <c r="AT75" i="8"/>
  <c r="AT77" i="8"/>
  <c r="AT80" i="8"/>
  <c r="AT79" i="8"/>
  <c r="Z76" i="8"/>
  <c r="AU76" i="8" s="1"/>
  <c r="AT78" i="8"/>
  <c r="Z74" i="8"/>
  <c r="AU74" i="8" s="1"/>
  <c r="Z100" i="10"/>
  <c r="AA100" i="10" s="1"/>
  <c r="AW100" i="10"/>
  <c r="AS83" i="10"/>
  <c r="AO88" i="1"/>
  <c r="Y74" i="15"/>
  <c r="Y71" i="15"/>
  <c r="Z71" i="15" s="1"/>
  <c r="AR100" i="10"/>
  <c r="AW87" i="10"/>
  <c r="AW98" i="10"/>
  <c r="AI90" i="1"/>
  <c r="V100" i="10"/>
  <c r="AR63" i="15"/>
  <c r="V95" i="10"/>
  <c r="AL78" i="1"/>
  <c r="AS98" i="10"/>
  <c r="Y81" i="15"/>
  <c r="AW81" i="15" s="1"/>
  <c r="Z87" i="10"/>
  <c r="AA87" i="10" s="1"/>
  <c r="AW102" i="10"/>
  <c r="AW106" i="10"/>
  <c r="AR80" i="15"/>
  <c r="AS99" i="10"/>
  <c r="AS102" i="10"/>
  <c r="Z89" i="10"/>
  <c r="AA89" i="10" s="1"/>
  <c r="Y70" i="15"/>
  <c r="AS70" i="15" s="1"/>
  <c r="AN79" i="18"/>
  <c r="AW107" i="10"/>
  <c r="AW64" i="15"/>
  <c r="AR77" i="15"/>
  <c r="AS107" i="10"/>
  <c r="AS64" i="15"/>
  <c r="AS106" i="10"/>
  <c r="AS89" i="10"/>
  <c r="V96" i="10"/>
  <c r="AR69" i="15"/>
  <c r="E62" i="3"/>
  <c r="I62" i="3"/>
  <c r="N62" i="3"/>
  <c r="L62" i="18"/>
  <c r="O62" i="18"/>
  <c r="F62" i="3"/>
  <c r="G62" i="3"/>
  <c r="G76" i="3" s="1"/>
  <c r="O62" i="3"/>
  <c r="J62" i="3"/>
  <c r="T62" i="3"/>
  <c r="J62" i="18"/>
  <c r="J79" i="18" s="1"/>
  <c r="K62" i="18"/>
  <c r="K79" i="18" s="1"/>
  <c r="F62" i="18"/>
  <c r="M62" i="18"/>
  <c r="L62" i="1"/>
  <c r="J62" i="1"/>
  <c r="O62" i="1"/>
  <c r="G62" i="1"/>
  <c r="E62" i="1"/>
  <c r="E73" i="1" s="1"/>
  <c r="Q62" i="3"/>
  <c r="Q72" i="3" s="1"/>
  <c r="I62" i="18"/>
  <c r="M62" i="3"/>
  <c r="U62" i="3"/>
  <c r="H62" i="3"/>
  <c r="H76" i="3" s="1"/>
  <c r="R62" i="3"/>
  <c r="R72" i="3" s="1"/>
  <c r="P62" i="18"/>
  <c r="E62" i="18"/>
  <c r="G62" i="18"/>
  <c r="G79" i="18" s="1"/>
  <c r="AS100" i="10"/>
  <c r="AW93" i="10"/>
  <c r="M62" i="1"/>
  <c r="M73" i="1" s="1"/>
  <c r="I62" i="1"/>
  <c r="T62" i="1"/>
  <c r="AR62" i="15"/>
  <c r="AR59" i="15"/>
  <c r="H62" i="1"/>
  <c r="K62" i="1"/>
  <c r="R62" i="18"/>
  <c r="L62" i="3"/>
  <c r="Q62" i="18"/>
  <c r="D62" i="3"/>
  <c r="K62" i="3"/>
  <c r="S62" i="3"/>
  <c r="P62" i="3"/>
  <c r="P72" i="3" s="1"/>
  <c r="N62" i="18"/>
  <c r="H62" i="18"/>
  <c r="H79" i="18" s="1"/>
  <c r="AR76" i="15"/>
  <c r="Y96" i="10"/>
  <c r="F62" i="1"/>
  <c r="D62" i="1"/>
  <c r="D73" i="1" s="1"/>
  <c r="R62" i="1"/>
  <c r="Q62" i="1"/>
  <c r="P62" i="1"/>
  <c r="U62" i="1"/>
  <c r="S62" i="1"/>
  <c r="U61" i="1"/>
  <c r="M61" i="1"/>
  <c r="M60" i="1"/>
  <c r="F60" i="1"/>
  <c r="F63" i="1" s="1"/>
  <c r="F61" i="1"/>
  <c r="D61" i="1"/>
  <c r="D60" i="1"/>
  <c r="Q61" i="1"/>
  <c r="P60" i="1"/>
  <c r="Z79" i="10"/>
  <c r="AA79" i="10" s="1"/>
  <c r="AO78" i="1"/>
  <c r="AR65" i="15"/>
  <c r="R60" i="1"/>
  <c r="S61" i="1"/>
  <c r="K61" i="1"/>
  <c r="L61" i="1"/>
  <c r="L60" i="1"/>
  <c r="L63" i="1" s="1"/>
  <c r="I61" i="1"/>
  <c r="I60" i="1"/>
  <c r="I63" i="1" s="1"/>
  <c r="T61" i="1"/>
  <c r="T60" i="1"/>
  <c r="G61" i="1"/>
  <c r="G60" i="1"/>
  <c r="E61" i="1"/>
  <c r="E60" i="1"/>
  <c r="AS79" i="10"/>
  <c r="Z93" i="10"/>
  <c r="AA93" i="10" s="1"/>
  <c r="AI86" i="1"/>
  <c r="AO86" i="1"/>
  <c r="Y68" i="15"/>
  <c r="Q60" i="1"/>
  <c r="P61" i="1"/>
  <c r="U60" i="1"/>
  <c r="J60" i="1"/>
  <c r="J63" i="1" s="1"/>
  <c r="J61" i="1"/>
  <c r="O61" i="1"/>
  <c r="O60" i="1"/>
  <c r="H61" i="1"/>
  <c r="H60" i="1"/>
  <c r="AW99" i="10"/>
  <c r="AW104" i="10"/>
  <c r="AI78" i="1"/>
  <c r="R61" i="1"/>
  <c r="S60" i="1"/>
  <c r="K60" i="1"/>
  <c r="K63" i="1" s="1"/>
  <c r="AL75" i="18"/>
  <c r="AG80" i="18"/>
  <c r="R61" i="18"/>
  <c r="AM89" i="18"/>
  <c r="I60" i="3"/>
  <c r="I63" i="3" s="1"/>
  <c r="I61" i="3"/>
  <c r="D61" i="3"/>
  <c r="D60" i="3"/>
  <c r="D63" i="3" s="1"/>
  <c r="K61" i="3"/>
  <c r="K60" i="3"/>
  <c r="S60" i="3"/>
  <c r="S61" i="3"/>
  <c r="P60" i="3"/>
  <c r="P61" i="3"/>
  <c r="L61" i="3"/>
  <c r="L60" i="3"/>
  <c r="F61" i="3"/>
  <c r="F60" i="3"/>
  <c r="F63" i="3" s="1"/>
  <c r="G60" i="3"/>
  <c r="G61" i="3"/>
  <c r="O61" i="3"/>
  <c r="O60" i="3"/>
  <c r="O63" i="3" s="1"/>
  <c r="J61" i="3"/>
  <c r="J60" i="3"/>
  <c r="T61" i="3"/>
  <c r="T60" i="3"/>
  <c r="E61" i="3"/>
  <c r="E60" i="3"/>
  <c r="Q60" i="3"/>
  <c r="Q61" i="3"/>
  <c r="N61" i="3"/>
  <c r="N60" i="3"/>
  <c r="M61" i="3"/>
  <c r="M60" i="3"/>
  <c r="U61" i="3"/>
  <c r="U60" i="3"/>
  <c r="H61" i="3"/>
  <c r="H60" i="3"/>
  <c r="R61" i="3"/>
  <c r="R60" i="3"/>
  <c r="AP88" i="1"/>
  <c r="AJ68" i="18"/>
  <c r="N61" i="18"/>
  <c r="N60" i="18"/>
  <c r="N63" i="18" s="1"/>
  <c r="P60" i="18"/>
  <c r="P63" i="18" s="1"/>
  <c r="P61" i="18"/>
  <c r="E61" i="18"/>
  <c r="E60" i="18"/>
  <c r="E63" i="18" s="1"/>
  <c r="AL71" i="18"/>
  <c r="H60" i="18"/>
  <c r="H63" i="18" s="1"/>
  <c r="H61" i="18"/>
  <c r="AL76" i="18"/>
  <c r="AN80" i="18"/>
  <c r="L60" i="18"/>
  <c r="L63" i="18" s="1"/>
  <c r="L61" i="18"/>
  <c r="Q61" i="18"/>
  <c r="Q60" i="18"/>
  <c r="Q63" i="18" s="1"/>
  <c r="I61" i="18"/>
  <c r="I60" i="18"/>
  <c r="I63" i="18" s="1"/>
  <c r="O61" i="18"/>
  <c r="O60" i="18"/>
  <c r="O63" i="18" s="1"/>
  <c r="AI72" i="18"/>
  <c r="AM85" i="18"/>
  <c r="R60" i="18"/>
  <c r="R63" i="18" s="1"/>
  <c r="J61" i="18"/>
  <c r="J60" i="18"/>
  <c r="J63" i="18" s="1"/>
  <c r="K61" i="18"/>
  <c r="K60" i="18"/>
  <c r="K63" i="18" s="1"/>
  <c r="AL74" i="18"/>
  <c r="F61" i="18"/>
  <c r="F60" i="18"/>
  <c r="F63" i="18" s="1"/>
  <c r="M61" i="18"/>
  <c r="M60" i="18"/>
  <c r="M63" i="18" s="1"/>
  <c r="G61" i="18"/>
  <c r="G60" i="18"/>
  <c r="AG81" i="18"/>
  <c r="D60" i="18"/>
  <c r="D63" i="18" s="1"/>
  <c r="AO74" i="18"/>
  <c r="AI70" i="18"/>
  <c r="AH70" i="18"/>
  <c r="AI71" i="18"/>
  <c r="AF81" i="18"/>
  <c r="AL73" i="18"/>
  <c r="AO71" i="18"/>
  <c r="AP75" i="18"/>
  <c r="AI68" i="18"/>
  <c r="AH79" i="18"/>
  <c r="AG67" i="3"/>
  <c r="AN68" i="3"/>
  <c r="AM88" i="3"/>
  <c r="AM90" i="3"/>
  <c r="AJ81" i="3"/>
  <c r="AI76" i="1"/>
  <c r="AK90" i="1"/>
  <c r="AQ86" i="1"/>
  <c r="AK88" i="1"/>
  <c r="AJ88" i="1"/>
  <c r="AJ79" i="1"/>
  <c r="AJ81" i="1"/>
  <c r="AJ87" i="1"/>
  <c r="AN76" i="18"/>
  <c r="AO70" i="18"/>
  <c r="AO77" i="18"/>
  <c r="AO78" i="18"/>
  <c r="AI69" i="18"/>
  <c r="AM77" i="18"/>
  <c r="AL69" i="18"/>
  <c r="AI77" i="18"/>
  <c r="AL81" i="18"/>
  <c r="AH80" i="18"/>
  <c r="O46" i="19"/>
  <c r="Z72" i="15"/>
  <c r="AS72" i="15"/>
  <c r="AW72" i="15"/>
  <c r="Z69" i="15"/>
  <c r="AW69" i="15"/>
  <c r="AS69" i="15"/>
  <c r="AJ82" i="3"/>
  <c r="AP73" i="18"/>
  <c r="AL77" i="18"/>
  <c r="AL78" i="18"/>
  <c r="AL69" i="1"/>
  <c r="AP86" i="1"/>
  <c r="AN81" i="18"/>
  <c r="AR64" i="15"/>
  <c r="AM68" i="1"/>
  <c r="AJ68" i="3"/>
  <c r="AI88" i="3"/>
  <c r="Y75" i="15"/>
  <c r="AN83" i="3"/>
  <c r="AP69" i="18"/>
  <c r="Q46" i="19"/>
  <c r="Z65" i="15"/>
  <c r="AS65" i="15"/>
  <c r="AW65" i="15"/>
  <c r="Z73" i="15"/>
  <c r="AS73" i="15"/>
  <c r="AW73" i="15"/>
  <c r="Z67" i="15"/>
  <c r="AS67" i="15"/>
  <c r="AW67" i="15"/>
  <c r="AR67" i="15"/>
  <c r="AR73" i="15"/>
  <c r="AH68" i="18"/>
  <c r="AH74" i="18"/>
  <c r="AH71" i="18"/>
  <c r="D61" i="18"/>
  <c r="V101" i="10"/>
  <c r="V105" i="10"/>
  <c r="V106" i="10"/>
  <c r="AN71" i="18"/>
  <c r="AN74" i="18"/>
  <c r="AN78" i="18"/>
  <c r="AH81" i="18"/>
  <c r="V97" i="10"/>
  <c r="Y97" i="10"/>
  <c r="AR97" i="10"/>
  <c r="AR101" i="10"/>
  <c r="Y101" i="10"/>
  <c r="AR105" i="10"/>
  <c r="Y105" i="10"/>
  <c r="AM68" i="18"/>
  <c r="D55" i="15"/>
  <c r="C22" i="15" s="1"/>
  <c r="D60" i="15"/>
  <c r="W60" i="15" s="1"/>
  <c r="D61" i="15"/>
  <c r="W61" i="15" s="1"/>
  <c r="AR61" i="15" s="1"/>
  <c r="Z59" i="15"/>
  <c r="AA59" i="15" s="1"/>
  <c r="AS59" i="15"/>
  <c r="AR58" i="15"/>
  <c r="W94" i="15"/>
  <c r="Y58" i="15"/>
  <c r="Z82" i="15"/>
  <c r="AS82" i="15"/>
  <c r="AW82" i="15"/>
  <c r="V98" i="10"/>
  <c r="AL71" i="3"/>
  <c r="AL78" i="3"/>
  <c r="V102" i="10"/>
  <c r="Z63" i="15"/>
  <c r="AA63" i="15" s="1"/>
  <c r="AS63" i="15"/>
  <c r="AM89" i="1"/>
  <c r="AK91" i="1"/>
  <c r="AP79" i="1"/>
  <c r="AK79" i="1"/>
  <c r="AJ90" i="1"/>
  <c r="AP90" i="1"/>
  <c r="AP89" i="1"/>
  <c r="AL71" i="1"/>
  <c r="AM70" i="1"/>
  <c r="AK78" i="1"/>
  <c r="AK86" i="1"/>
  <c r="AJ89" i="1"/>
  <c r="AQ88" i="1"/>
  <c r="AO76" i="1"/>
  <c r="AJ86" i="1"/>
  <c r="AK81" i="1"/>
  <c r="AP81" i="1"/>
  <c r="AQ91" i="1"/>
  <c r="AQ90" i="1"/>
  <c r="AQ89" i="1"/>
  <c r="AQ81" i="1"/>
  <c r="AP78" i="1"/>
  <c r="AK89" i="1"/>
  <c r="AQ87" i="1"/>
  <c r="F66" i="1"/>
  <c r="F97" i="1" s="1"/>
  <c r="G33" i="1"/>
  <c r="H33" i="1" s="1"/>
  <c r="I33" i="1" s="1"/>
  <c r="M33" i="1" s="1"/>
  <c r="AL90" i="1"/>
  <c r="AQ79" i="1"/>
  <c r="AG88" i="1"/>
  <c r="AM77" i="1"/>
  <c r="AL77" i="1"/>
  <c r="AJ91" i="1"/>
  <c r="AN90" i="1"/>
  <c r="AP91" i="1"/>
  <c r="AK87" i="1"/>
  <c r="AL84" i="1"/>
  <c r="AM75" i="1"/>
  <c r="AL82" i="1"/>
  <c r="AM73" i="18"/>
  <c r="AM72" i="18"/>
  <c r="AF68" i="18"/>
  <c r="AF69" i="18"/>
  <c r="AF72" i="18"/>
  <c r="AL76" i="3"/>
  <c r="AL91" i="3"/>
  <c r="AL70" i="3"/>
  <c r="AG70" i="3"/>
  <c r="AH87" i="3"/>
  <c r="AN74" i="3"/>
  <c r="AH85" i="3"/>
  <c r="AO91" i="3"/>
  <c r="AG86" i="3"/>
  <c r="AO74" i="3"/>
  <c r="AQ70" i="3"/>
  <c r="AO68" i="3"/>
  <c r="AI88" i="1"/>
  <c r="AM69" i="1"/>
  <c r="AN75" i="1"/>
  <c r="AQ76" i="1"/>
  <c r="AG84" i="1"/>
  <c r="AM71" i="1"/>
  <c r="AQ78" i="1"/>
  <c r="AL67" i="1"/>
  <c r="AF68" i="1"/>
  <c r="AL76" i="1"/>
  <c r="AL80" i="1"/>
  <c r="AL85" i="1"/>
  <c r="AL91" i="1"/>
  <c r="AG83" i="18"/>
  <c r="AM83" i="18"/>
  <c r="AG87" i="18"/>
  <c r="AM87" i="18"/>
  <c r="AG91" i="18"/>
  <c r="AM91" i="18"/>
  <c r="AL67" i="18"/>
  <c r="AM80" i="18"/>
  <c r="AL83" i="18"/>
  <c r="AF83" i="18"/>
  <c r="AF85" i="18"/>
  <c r="AL85" i="18"/>
  <c r="AM86" i="18"/>
  <c r="AG86" i="18"/>
  <c r="AF87" i="18"/>
  <c r="AL87" i="18"/>
  <c r="AL91" i="18"/>
  <c r="AF91" i="18"/>
  <c r="AO68" i="18"/>
  <c r="AM81" i="18"/>
  <c r="AG89" i="18"/>
  <c r="AL68" i="18"/>
  <c r="AF82" i="18"/>
  <c r="AL82" i="18"/>
  <c r="AF84" i="18"/>
  <c r="AL84" i="18"/>
  <c r="AF86" i="18"/>
  <c r="AL86" i="18"/>
  <c r="AF88" i="18"/>
  <c r="AL88" i="18"/>
  <c r="AF90" i="18"/>
  <c r="AL90" i="18"/>
  <c r="AL72" i="18"/>
  <c r="AO72" i="18"/>
  <c r="AO73" i="18"/>
  <c r="AI74" i="18"/>
  <c r="AO75" i="18"/>
  <c r="AI76" i="18"/>
  <c r="AO76" i="18"/>
  <c r="AI78" i="18"/>
  <c r="AG82" i="18"/>
  <c r="AM82" i="18"/>
  <c r="AG84" i="18"/>
  <c r="AM84" i="18"/>
  <c r="AM88" i="18"/>
  <c r="AG88" i="18"/>
  <c r="AF89" i="18"/>
  <c r="AL89" i="18"/>
  <c r="AG90" i="18"/>
  <c r="AM90" i="18"/>
  <c r="AO69" i="18"/>
  <c r="AO67" i="18"/>
  <c r="AI67" i="18"/>
  <c r="AP72" i="18"/>
  <c r="AJ74" i="18"/>
  <c r="AG85" i="18"/>
  <c r="AG83" i="3"/>
  <c r="AM79" i="3"/>
  <c r="AL83" i="1"/>
  <c r="AL86" i="1"/>
  <c r="AL87" i="1"/>
  <c r="AN71" i="1"/>
  <c r="AH87" i="1"/>
  <c r="AM91" i="1"/>
  <c r="AM88" i="1"/>
  <c r="AN76" i="1"/>
  <c r="AO91" i="1"/>
  <c r="AM72" i="1"/>
  <c r="AM76" i="1"/>
  <c r="AM79" i="1"/>
  <c r="AM80" i="1"/>
  <c r="AG83" i="1"/>
  <c r="AF71" i="1"/>
  <c r="AM73" i="1"/>
  <c r="AL81" i="1"/>
  <c r="AL88" i="1"/>
  <c r="AP68" i="18"/>
  <c r="AP71" i="18"/>
  <c r="AJ71" i="18"/>
  <c r="AJ73" i="18"/>
  <c r="AJ75" i="18"/>
  <c r="AP77" i="18"/>
  <c r="AJ69" i="18"/>
  <c r="AJ67" i="18"/>
  <c r="AP67" i="18"/>
  <c r="AJ72" i="18"/>
  <c r="AP74" i="18"/>
  <c r="AJ76" i="18"/>
  <c r="AP78" i="18"/>
  <c r="AJ78" i="18"/>
  <c r="AP70" i="18"/>
  <c r="AH83" i="18"/>
  <c r="AN83" i="18"/>
  <c r="AN85" i="18"/>
  <c r="AH85" i="18"/>
  <c r="AH87" i="18"/>
  <c r="AN87" i="18"/>
  <c r="AH89" i="18"/>
  <c r="AN89" i="18"/>
  <c r="AH91" i="18"/>
  <c r="AN91" i="18"/>
  <c r="AN70" i="18"/>
  <c r="AH78" i="18"/>
  <c r="AH67" i="18"/>
  <c r="AN67" i="18"/>
  <c r="AN68" i="18"/>
  <c r="AH72" i="18"/>
  <c r="AN75" i="18"/>
  <c r="AH82" i="18"/>
  <c r="AN82" i="18"/>
  <c r="AH84" i="18"/>
  <c r="AN84" i="18"/>
  <c r="AH86" i="18"/>
  <c r="AN86" i="18"/>
  <c r="AH88" i="18"/>
  <c r="AN88" i="18"/>
  <c r="AH90" i="18"/>
  <c r="AN90" i="18"/>
  <c r="AN72" i="18"/>
  <c r="AH76" i="18"/>
  <c r="AN73" i="18"/>
  <c r="AH77" i="18"/>
  <c r="AN77" i="18"/>
  <c r="AN69" i="18"/>
  <c r="AM69" i="18"/>
  <c r="AM70" i="18"/>
  <c r="AG74" i="18"/>
  <c r="AM74" i="18"/>
  <c r="AM76" i="18"/>
  <c r="AM78" i="18"/>
  <c r="AG79" i="18"/>
  <c r="AM67" i="18"/>
  <c r="AM71" i="18"/>
  <c r="AG73" i="18"/>
  <c r="AM75" i="18"/>
  <c r="AG72" i="3"/>
  <c r="AK90" i="3"/>
  <c r="AQ80" i="3"/>
  <c r="AK84" i="3"/>
  <c r="AF77" i="18"/>
  <c r="AF71" i="18"/>
  <c r="AF73" i="18"/>
  <c r="AF78" i="18"/>
  <c r="AF74" i="18"/>
  <c r="AF76" i="18"/>
  <c r="AF67" i="18"/>
  <c r="W81" i="18"/>
  <c r="Z81" i="18" s="1"/>
  <c r="AQ78" i="3"/>
  <c r="AQ77" i="3"/>
  <c r="AK81" i="3"/>
  <c r="AJ71" i="3"/>
  <c r="AJ78" i="3"/>
  <c r="AJ89" i="3"/>
  <c r="AP78" i="3"/>
  <c r="AP75" i="3"/>
  <c r="AP85" i="3"/>
  <c r="AO83" i="3"/>
  <c r="AO78" i="3"/>
  <c r="AO80" i="3"/>
  <c r="AI73" i="3"/>
  <c r="AI71" i="3"/>
  <c r="AG74" i="3"/>
  <c r="F66" i="18"/>
  <c r="F97" i="18" s="1"/>
  <c r="AA79" i="8"/>
  <c r="AU79" i="8"/>
  <c r="AA75" i="8"/>
  <c r="AU75" i="8"/>
  <c r="AA78" i="8"/>
  <c r="AU78" i="8"/>
  <c r="AA80" i="8"/>
  <c r="AU80" i="8"/>
  <c r="AL84" i="3"/>
  <c r="AJ75" i="3"/>
  <c r="AL68" i="3"/>
  <c r="AH73" i="3"/>
  <c r="AO77" i="3"/>
  <c r="AI80" i="3"/>
  <c r="AP80" i="3"/>
  <c r="AO76" i="3"/>
  <c r="AP70" i="3"/>
  <c r="AG84" i="3"/>
  <c r="AO84" i="3"/>
  <c r="AL85" i="3"/>
  <c r="AO86" i="3"/>
  <c r="AN87" i="3"/>
  <c r="AQ88" i="3"/>
  <c r="AN89" i="3"/>
  <c r="AQ90" i="3"/>
  <c r="AN78" i="3"/>
  <c r="AJ70" i="3"/>
  <c r="AN77" i="3"/>
  <c r="AO67" i="3"/>
  <c r="AJ80" i="3"/>
  <c r="AI77" i="3"/>
  <c r="AN80" i="3"/>
  <c r="AG80" i="3"/>
  <c r="AK86" i="3"/>
  <c r="AG90" i="3"/>
  <c r="AQ79" i="3"/>
  <c r="AP73" i="3"/>
  <c r="AQ73" i="3"/>
  <c r="AN75" i="3"/>
  <c r="AM91" i="3"/>
  <c r="AQ91" i="3"/>
  <c r="AH71" i="3"/>
  <c r="AQ71" i="3"/>
  <c r="AQ75" i="3"/>
  <c r="AK77" i="3"/>
  <c r="AL67" i="3"/>
  <c r="AL72" i="3"/>
  <c r="AJ73" i="3"/>
  <c r="AJ83" i="3"/>
  <c r="AK79" i="3"/>
  <c r="AH79" i="3"/>
  <c r="AJ67" i="3"/>
  <c r="AQ67" i="3"/>
  <c r="AN70" i="3"/>
  <c r="AO73" i="3"/>
  <c r="AI75" i="3"/>
  <c r="AI78" i="3"/>
  <c r="AO79" i="3"/>
  <c r="AI81" i="3"/>
  <c r="AP81" i="3"/>
  <c r="AP79" i="3"/>
  <c r="AN73" i="3"/>
  <c r="AI69" i="3"/>
  <c r="AO81" i="3"/>
  <c r="AK78" i="3"/>
  <c r="AN72" i="3"/>
  <c r="AO75" i="3"/>
  <c r="AG78" i="3"/>
  <c r="AG79" i="3"/>
  <c r="AK80" i="3"/>
  <c r="AP83" i="3"/>
  <c r="AI84" i="3"/>
  <c r="AM84" i="3"/>
  <c r="AQ84" i="3"/>
  <c r="AJ85" i="3"/>
  <c r="AN85" i="3"/>
  <c r="AM86" i="3"/>
  <c r="AQ86" i="3"/>
  <c r="AJ87" i="3"/>
  <c r="AP87" i="3"/>
  <c r="AO88" i="3"/>
  <c r="AH89" i="3"/>
  <c r="AL89" i="3"/>
  <c r="AP89" i="3"/>
  <c r="AO90" i="3"/>
  <c r="AH81" i="3"/>
  <c r="AP67" i="3"/>
  <c r="AP76" i="3"/>
  <c r="AL79" i="3"/>
  <c r="AI79" i="3"/>
  <c r="AN79" i="3"/>
  <c r="AJ79" i="3"/>
  <c r="AH78" i="3"/>
  <c r="AI86" i="3"/>
  <c r="AG88" i="3"/>
  <c r="AK88" i="3"/>
  <c r="AI90" i="3"/>
  <c r="AM70" i="3"/>
  <c r="AH91" i="3"/>
  <c r="AN91" i="3"/>
  <c r="AI91" i="3"/>
  <c r="AM67" i="3"/>
  <c r="AO71" i="3"/>
  <c r="AP71" i="3"/>
  <c r="AM73" i="3"/>
  <c r="AG73" i="3"/>
  <c r="AN76" i="3"/>
  <c r="AM78" i="3"/>
  <c r="AN81" i="3"/>
  <c r="AJ84" i="3"/>
  <c r="AP84" i="3"/>
  <c r="AI85" i="3"/>
  <c r="AO85" i="3"/>
  <c r="AH86" i="3"/>
  <c r="AN86" i="3"/>
  <c r="AG87" i="3"/>
  <c r="AM87" i="3"/>
  <c r="AK87" i="3"/>
  <c r="AQ87" i="3"/>
  <c r="AJ88" i="3"/>
  <c r="AP88" i="3"/>
  <c r="AI89" i="3"/>
  <c r="AO89" i="3"/>
  <c r="AH90" i="3"/>
  <c r="AN90" i="3"/>
  <c r="AO70" i="3"/>
  <c r="AH75" i="3"/>
  <c r="AM76" i="3"/>
  <c r="AQ76" i="3"/>
  <c r="AH80" i="3"/>
  <c r="AM81" i="3"/>
  <c r="AG91" i="3"/>
  <c r="AJ91" i="3"/>
  <c r="AP91" i="3"/>
  <c r="AK91" i="3"/>
  <c r="AM71" i="3"/>
  <c r="AG71" i="3"/>
  <c r="AN71" i="3"/>
  <c r="AG75" i="3"/>
  <c r="AM75" i="3"/>
  <c r="AM80" i="3"/>
  <c r="AH84" i="3"/>
  <c r="AN84" i="3"/>
  <c r="AM85" i="3"/>
  <c r="AG85" i="3"/>
  <c r="AQ85" i="3"/>
  <c r="AK85" i="3"/>
  <c r="AJ86" i="3"/>
  <c r="AP86" i="3"/>
  <c r="AO87" i="3"/>
  <c r="AI87" i="3"/>
  <c r="AH88" i="3"/>
  <c r="AN88" i="3"/>
  <c r="AM89" i="3"/>
  <c r="AG89" i="3"/>
  <c r="AQ89" i="3"/>
  <c r="AK89" i="3"/>
  <c r="AJ90" i="3"/>
  <c r="AP90" i="3"/>
  <c r="AN67" i="3"/>
  <c r="AK82" i="3"/>
  <c r="AG81" i="3"/>
  <c r="AQ81" i="3"/>
  <c r="AL75" i="3"/>
  <c r="AL83" i="3"/>
  <c r="AL81" i="3"/>
  <c r="AL74" i="3"/>
  <c r="AL88" i="3"/>
  <c r="AL86" i="3"/>
  <c r="AL73" i="3"/>
  <c r="AL87" i="3"/>
  <c r="AF81" i="3"/>
  <c r="AL80" i="3"/>
  <c r="AL90" i="3"/>
  <c r="AL82" i="3"/>
  <c r="AQ72" i="3"/>
  <c r="AI68" i="3"/>
  <c r="AH69" i="3"/>
  <c r="AP72" i="3"/>
  <c r="AF77" i="3"/>
  <c r="AP74" i="3"/>
  <c r="AM68" i="3"/>
  <c r="AM74" i="3"/>
  <c r="AJ77" i="3"/>
  <c r="AQ68" i="3"/>
  <c r="AQ74" i="3"/>
  <c r="AP77" i="3"/>
  <c r="AP68" i="3"/>
  <c r="AO72" i="3"/>
  <c r="AI74" i="3"/>
  <c r="AH77" i="3"/>
  <c r="AG68" i="3"/>
  <c r="AH68" i="3"/>
  <c r="AM72" i="3"/>
  <c r="AH74" i="3"/>
  <c r="AG77" i="3"/>
  <c r="AM77" i="3"/>
  <c r="AN69" i="3"/>
  <c r="AL77" i="3"/>
  <c r="AP69" i="3"/>
  <c r="AL69" i="3"/>
  <c r="AJ69" i="3"/>
  <c r="AG69" i="3"/>
  <c r="AQ69" i="3"/>
  <c r="AO69" i="3"/>
  <c r="AM69" i="3"/>
  <c r="AO82" i="3"/>
  <c r="AP82" i="3"/>
  <c r="AM83" i="3"/>
  <c r="AK83" i="3"/>
  <c r="AQ83" i="3"/>
  <c r="AH83" i="3"/>
  <c r="AI83" i="3"/>
  <c r="AI82" i="3"/>
  <c r="AN82" i="3"/>
  <c r="U63" i="3"/>
  <c r="AM82" i="3"/>
  <c r="AQ82" i="3"/>
  <c r="AI70" i="3"/>
  <c r="AF91" i="3"/>
  <c r="AF88" i="3"/>
  <c r="AF86" i="3"/>
  <c r="AF90" i="3"/>
  <c r="AF87" i="3"/>
  <c r="AF85" i="3"/>
  <c r="AF89" i="3"/>
  <c r="AF80" i="3"/>
  <c r="AF83" i="3"/>
  <c r="AF72" i="3"/>
  <c r="AF79" i="3"/>
  <c r="AF84" i="3"/>
  <c r="AF69" i="3"/>
  <c r="AF82" i="3"/>
  <c r="G66" i="3"/>
  <c r="G97" i="3" s="1"/>
  <c r="H33" i="3"/>
  <c r="J33" i="3"/>
  <c r="M33" i="3" s="1"/>
  <c r="AJ78" i="1"/>
  <c r="AP87" i="1"/>
  <c r="AL73" i="1"/>
  <c r="AL75" i="1"/>
  <c r="AF69" i="1"/>
  <c r="AF77" i="1"/>
  <c r="AL89" i="1"/>
  <c r="AL70" i="1"/>
  <c r="AG73" i="1"/>
  <c r="AL74" i="1"/>
  <c r="AL68" i="1"/>
  <c r="AL72" i="1"/>
  <c r="AM85" i="1"/>
  <c r="AM82" i="1"/>
  <c r="AM84" i="1"/>
  <c r="AG90" i="1"/>
  <c r="AM90" i="1"/>
  <c r="AG89" i="1"/>
  <c r="AO79" i="1"/>
  <c r="AI83" i="1"/>
  <c r="AI85" i="1"/>
  <c r="AO87" i="1"/>
  <c r="AG78" i="1"/>
  <c r="AM78" i="1"/>
  <c r="AG81" i="1"/>
  <c r="AG82" i="1"/>
  <c r="AG85" i="1"/>
  <c r="AG86" i="1"/>
  <c r="AM86" i="1"/>
  <c r="AN72" i="1"/>
  <c r="AN80" i="1"/>
  <c r="AM74" i="1"/>
  <c r="AG91" i="1"/>
  <c r="AL79" i="1"/>
  <c r="AM83" i="1"/>
  <c r="AG87" i="1"/>
  <c r="AM87" i="1"/>
  <c r="AM67" i="1"/>
  <c r="AM81" i="1"/>
  <c r="AO89" i="1"/>
  <c r="AI81" i="1"/>
  <c r="AO81" i="1"/>
  <c r="AI87" i="1"/>
  <c r="AI91" i="1"/>
  <c r="AI89" i="1"/>
  <c r="AN69" i="1"/>
  <c r="AN81" i="1"/>
  <c r="AN83" i="1"/>
  <c r="AN74" i="1"/>
  <c r="AH81" i="1"/>
  <c r="AN67" i="1"/>
  <c r="AH71" i="1"/>
  <c r="AH73" i="1"/>
  <c r="AN79" i="1"/>
  <c r="AN89" i="1"/>
  <c r="AH67" i="1"/>
  <c r="AN86" i="1"/>
  <c r="AH86" i="1"/>
  <c r="AN87" i="1"/>
  <c r="AH88" i="1"/>
  <c r="AH90" i="1"/>
  <c r="AN91" i="1"/>
  <c r="AH79" i="1"/>
  <c r="AH74" i="1"/>
  <c r="AH70" i="1"/>
  <c r="AH82" i="1"/>
  <c r="AH85" i="1"/>
  <c r="AN85" i="1"/>
  <c r="AH75" i="1"/>
  <c r="AH83" i="1"/>
  <c r="AN88" i="1"/>
  <c r="AH89" i="1"/>
  <c r="AH91" i="1"/>
  <c r="AN78" i="1"/>
  <c r="AH78" i="1"/>
  <c r="G66" i="1"/>
  <c r="G97" i="1" s="1"/>
  <c r="AF79" i="1"/>
  <c r="AF80" i="1"/>
  <c r="AF81" i="1"/>
  <c r="AO74" i="1"/>
  <c r="AJ74" i="1"/>
  <c r="AN82" i="1"/>
  <c r="AO83" i="1"/>
  <c r="AJ83" i="1"/>
  <c r="AH77" i="1"/>
  <c r="AN77" i="1"/>
  <c r="AN84" i="1"/>
  <c r="AO85" i="1"/>
  <c r="AG71" i="1"/>
  <c r="AG68" i="1"/>
  <c r="AG69" i="1"/>
  <c r="AG72" i="1"/>
  <c r="AO67" i="1"/>
  <c r="AN73" i="1"/>
  <c r="AO73" i="1"/>
  <c r="AI84" i="1"/>
  <c r="AN70" i="1"/>
  <c r="AO71" i="1"/>
  <c r="AN68" i="1"/>
  <c r="AH68" i="1"/>
  <c r="AH84" i="1"/>
  <c r="AP74" i="1"/>
  <c r="AP71" i="1"/>
  <c r="AP83" i="1"/>
  <c r="AJ85" i="1"/>
  <c r="AO72" i="1"/>
  <c r="AH69" i="1"/>
  <c r="AH72" i="1"/>
  <c r="AH80" i="1"/>
  <c r="AF83" i="1"/>
  <c r="AF87" i="1"/>
  <c r="AF89" i="1"/>
  <c r="AF86" i="1"/>
  <c r="AF90" i="1"/>
  <c r="AF88" i="1"/>
  <c r="AF85" i="1"/>
  <c r="AF91" i="1"/>
  <c r="AF82" i="1"/>
  <c r="AF84" i="1"/>
  <c r="S46" i="19"/>
  <c r="M46" i="19"/>
  <c r="R46" i="19"/>
  <c r="P46" i="19"/>
  <c r="N46" i="19"/>
  <c r="AI79" i="1"/>
  <c r="AR80" i="10"/>
  <c r="Y80" i="10"/>
  <c r="AR84" i="10"/>
  <c r="Y84" i="10"/>
  <c r="AR88" i="10"/>
  <c r="Y88" i="10"/>
  <c r="V92" i="10"/>
  <c r="W92" i="10"/>
  <c r="Z76" i="15"/>
  <c r="AS76" i="15"/>
  <c r="AW76" i="15"/>
  <c r="Z77" i="15"/>
  <c r="AS77" i="15"/>
  <c r="AW77" i="15"/>
  <c r="Z78" i="15"/>
  <c r="AS78" i="15"/>
  <c r="AW78" i="15"/>
  <c r="Z79" i="15"/>
  <c r="AS79" i="15"/>
  <c r="AW79" i="15"/>
  <c r="Z80" i="15"/>
  <c r="AS80" i="15"/>
  <c r="AW80" i="15"/>
  <c r="AG75" i="1"/>
  <c r="AG79" i="1"/>
  <c r="E72" i="10"/>
  <c r="F72" i="10" s="1"/>
  <c r="AR76" i="10"/>
  <c r="Y76" i="10"/>
  <c r="Y78" i="10"/>
  <c r="AR78" i="10"/>
  <c r="Y82" i="10"/>
  <c r="AR82" i="10"/>
  <c r="Y86" i="10"/>
  <c r="AR86" i="10"/>
  <c r="Y90" i="10"/>
  <c r="AR90" i="10"/>
  <c r="V94" i="10"/>
  <c r="W94" i="10"/>
  <c r="AG80" i="1"/>
  <c r="AG77" i="1"/>
  <c r="AG82" i="3"/>
  <c r="AH82" i="3"/>
  <c r="N33" i="3" l="1"/>
  <c r="O33" i="3" s="1"/>
  <c r="P33" i="3"/>
  <c r="H57" i="15"/>
  <c r="H88" i="15" s="1"/>
  <c r="I27" i="15"/>
  <c r="I57" i="15" s="1"/>
  <c r="I88" i="15" s="1"/>
  <c r="P13" i="11"/>
  <c r="Q36" i="10"/>
  <c r="Q74" i="10" s="1"/>
  <c r="Q111" i="10" s="1"/>
  <c r="A7" i="12"/>
  <c r="B7" i="12" s="1"/>
  <c r="C7" i="12" s="1"/>
  <c r="D7" i="12" s="1"/>
  <c r="E7" i="12" s="1"/>
  <c r="F7" i="12" s="1"/>
  <c r="G7" i="12" s="1"/>
  <c r="H7" i="12" s="1"/>
  <c r="I7" i="12" s="1"/>
  <c r="J7" i="12" s="1"/>
  <c r="K7" i="12" s="1"/>
  <c r="L7" i="12" s="1"/>
  <c r="M7" i="12" s="1"/>
  <c r="N7" i="12" s="1"/>
  <c r="O7" i="12" s="1"/>
  <c r="P7" i="12" s="1"/>
  <c r="Q7" i="12" s="1"/>
  <c r="R7" i="12" s="1"/>
  <c r="A20" i="11"/>
  <c r="J57" i="15"/>
  <c r="J88" i="15" s="1"/>
  <c r="K27" i="15"/>
  <c r="M27" i="15"/>
  <c r="N73" i="18"/>
  <c r="N75" i="18"/>
  <c r="N79" i="18"/>
  <c r="D74" i="3"/>
  <c r="D76" i="3"/>
  <c r="J76" i="3"/>
  <c r="J70" i="3"/>
  <c r="E76" i="3"/>
  <c r="E74" i="3"/>
  <c r="K76" i="3"/>
  <c r="K70" i="3"/>
  <c r="M76" i="3"/>
  <c r="M72" i="3"/>
  <c r="M70" i="3"/>
  <c r="M73" i="18"/>
  <c r="M75" i="18"/>
  <c r="M79" i="18"/>
  <c r="L76" i="3"/>
  <c r="L72" i="3"/>
  <c r="L70" i="3"/>
  <c r="N76" i="3"/>
  <c r="N72" i="3"/>
  <c r="N70" i="3"/>
  <c r="AW71" i="15"/>
  <c r="Z81" i="15"/>
  <c r="AS81" i="15"/>
  <c r="AY84" i="8"/>
  <c r="AS71" i="15"/>
  <c r="AH69" i="18"/>
  <c r="AA74" i="8"/>
  <c r="AI73" i="18"/>
  <c r="AI75" i="18"/>
  <c r="AA76" i="8"/>
  <c r="Z74" i="15"/>
  <c r="AS74" i="15"/>
  <c r="AW74" i="15"/>
  <c r="Z70" i="15"/>
  <c r="AW70" i="15"/>
  <c r="Z96" i="10"/>
  <c r="AA96" i="10" s="1"/>
  <c r="AS96" i="10"/>
  <c r="AW96" i="10"/>
  <c r="Z68" i="15"/>
  <c r="AS68" i="15"/>
  <c r="AW68" i="15"/>
  <c r="AR80" i="18"/>
  <c r="V80" i="18" s="1"/>
  <c r="AH73" i="18"/>
  <c r="AR81" i="18"/>
  <c r="V81" i="18" s="1"/>
  <c r="AF79" i="18"/>
  <c r="AR79" i="18" s="1"/>
  <c r="D79" i="18" s="1"/>
  <c r="AH70" i="3"/>
  <c r="AG76" i="3"/>
  <c r="AF75" i="18"/>
  <c r="Z75" i="15"/>
  <c r="AS75" i="15"/>
  <c r="AW75" i="15"/>
  <c r="AC50" i="15"/>
  <c r="C23" i="15"/>
  <c r="AC49" i="15"/>
  <c r="Z97" i="10"/>
  <c r="AA97" i="10" s="1"/>
  <c r="AS97" i="10"/>
  <c r="AW97" i="10"/>
  <c r="AR60" i="15"/>
  <c r="AC51" i="15"/>
  <c r="AA89" i="15" s="1"/>
  <c r="AA90" i="15" s="1"/>
  <c r="Z105" i="10"/>
  <c r="AA105" i="10" s="1"/>
  <c r="AS105" i="10"/>
  <c r="AW105" i="10"/>
  <c r="Z58" i="15"/>
  <c r="AA78" i="15" s="1"/>
  <c r="Y94" i="15"/>
  <c r="AS58" i="15"/>
  <c r="Z101" i="10"/>
  <c r="AA101" i="10" s="1"/>
  <c r="AS101" i="10"/>
  <c r="AW101" i="10"/>
  <c r="P33" i="1"/>
  <c r="N33" i="1"/>
  <c r="O33" i="1" s="1"/>
  <c r="AF78" i="1"/>
  <c r="AR78" i="1" s="1"/>
  <c r="V78" i="1" s="1"/>
  <c r="D63" i="1"/>
  <c r="AR91" i="18"/>
  <c r="V91" i="18" s="1"/>
  <c r="AR83" i="18"/>
  <c r="V83" i="18" s="1"/>
  <c r="AG72" i="18"/>
  <c r="AR72" i="18" s="1"/>
  <c r="AR86" i="18"/>
  <c r="V86" i="18" s="1"/>
  <c r="W83" i="18"/>
  <c r="AA83" i="18" s="1"/>
  <c r="W88" i="18"/>
  <c r="W84" i="18"/>
  <c r="AR84" i="18"/>
  <c r="V84" i="18" s="1"/>
  <c r="AR85" i="18"/>
  <c r="V85" i="18" s="1"/>
  <c r="AF70" i="18"/>
  <c r="AR89" i="18"/>
  <c r="V89" i="18" s="1"/>
  <c r="AR87" i="18"/>
  <c r="V87" i="18" s="1"/>
  <c r="W86" i="18"/>
  <c r="Z86" i="18" s="1"/>
  <c r="AR88" i="18"/>
  <c r="V88" i="18" s="1"/>
  <c r="W91" i="18"/>
  <c r="AR90" i="18"/>
  <c r="V90" i="18" s="1"/>
  <c r="AR82" i="18"/>
  <c r="V82" i="18" s="1"/>
  <c r="W80" i="18"/>
  <c r="W90" i="18"/>
  <c r="W82" i="18"/>
  <c r="W87" i="18"/>
  <c r="Z87" i="18" s="1"/>
  <c r="AF76" i="3"/>
  <c r="AK71" i="3"/>
  <c r="AK74" i="3"/>
  <c r="AK67" i="3"/>
  <c r="AK69" i="3"/>
  <c r="AR69" i="3" s="1"/>
  <c r="AK72" i="3"/>
  <c r="AK73" i="3"/>
  <c r="AK75" i="3"/>
  <c r="AK68" i="3"/>
  <c r="AK70" i="3"/>
  <c r="AJ72" i="3"/>
  <c r="AJ74" i="3"/>
  <c r="AI72" i="3"/>
  <c r="AH72" i="3"/>
  <c r="AH67" i="3"/>
  <c r="AF73" i="3"/>
  <c r="AG76" i="18"/>
  <c r="AR76" i="18" s="1"/>
  <c r="G63" i="18"/>
  <c r="W89" i="18"/>
  <c r="Z89" i="18" s="1"/>
  <c r="W85" i="18"/>
  <c r="Z85" i="18" s="1"/>
  <c r="E63" i="3"/>
  <c r="G63" i="3" s="1"/>
  <c r="AR87" i="3"/>
  <c r="W87" i="3" s="1"/>
  <c r="Z87" i="3" s="1"/>
  <c r="AH76" i="3"/>
  <c r="AI67" i="3"/>
  <c r="AJ76" i="3"/>
  <c r="AI76" i="3"/>
  <c r="AF67" i="3"/>
  <c r="AF68" i="3"/>
  <c r="AF74" i="3"/>
  <c r="AF73" i="1"/>
  <c r="AG76" i="1"/>
  <c r="AG67" i="1"/>
  <c r="AF72" i="1"/>
  <c r="AR90" i="1"/>
  <c r="AR89" i="1"/>
  <c r="AG74" i="1"/>
  <c r="AG70" i="1"/>
  <c r="AF70" i="1"/>
  <c r="AF74" i="1"/>
  <c r="AF75" i="1"/>
  <c r="AF76" i="1"/>
  <c r="AF67" i="1"/>
  <c r="AJ70" i="18"/>
  <c r="AJ77" i="18"/>
  <c r="AH75" i="18"/>
  <c r="AR74" i="18"/>
  <c r="AS81" i="18"/>
  <c r="AA81" i="18"/>
  <c r="AG78" i="18"/>
  <c r="AR78" i="18" s="1"/>
  <c r="AG77" i="18"/>
  <c r="AG68" i="18"/>
  <c r="AR68" i="18" s="1"/>
  <c r="AG75" i="18"/>
  <c r="AG70" i="18"/>
  <c r="AG71" i="18"/>
  <c r="AR71" i="18" s="1"/>
  <c r="AG67" i="18"/>
  <c r="AR67" i="18" s="1"/>
  <c r="AG69" i="18"/>
  <c r="AF71" i="3"/>
  <c r="AR85" i="3"/>
  <c r="W85" i="3" s="1"/>
  <c r="AK76" i="3"/>
  <c r="AR80" i="3"/>
  <c r="V80" i="3" s="1"/>
  <c r="AR86" i="3"/>
  <c r="W86" i="3" s="1"/>
  <c r="Z86" i="3" s="1"/>
  <c r="AR84" i="3"/>
  <c r="W84" i="3" s="1"/>
  <c r="Z84" i="3" s="1"/>
  <c r="AR89" i="3"/>
  <c r="W89" i="3" s="1"/>
  <c r="Z89" i="3" s="1"/>
  <c r="AR79" i="3"/>
  <c r="V79" i="3" s="1"/>
  <c r="AR90" i="3"/>
  <c r="W90" i="3" s="1"/>
  <c r="Z90" i="3" s="1"/>
  <c r="AR88" i="3"/>
  <c r="W88" i="3" s="1"/>
  <c r="AR81" i="3"/>
  <c r="V81" i="3" s="1"/>
  <c r="W81" i="3"/>
  <c r="AR91" i="3"/>
  <c r="W91" i="3" s="1"/>
  <c r="Z91" i="3" s="1"/>
  <c r="G66" i="18"/>
  <c r="G97" i="18" s="1"/>
  <c r="H33" i="18"/>
  <c r="AF70" i="3"/>
  <c r="AF78" i="3"/>
  <c r="AR78" i="3" s="1"/>
  <c r="V78" i="3" s="1"/>
  <c r="AF75" i="3"/>
  <c r="AR77" i="3"/>
  <c r="V77" i="3" s="1"/>
  <c r="AR83" i="3"/>
  <c r="W83" i="3" s="1"/>
  <c r="W80" i="3"/>
  <c r="W77" i="3"/>
  <c r="W79" i="3"/>
  <c r="Z79" i="3" s="1"/>
  <c r="K33" i="3"/>
  <c r="J66" i="3"/>
  <c r="J97" i="3" s="1"/>
  <c r="I33" i="3"/>
  <c r="I66" i="3" s="1"/>
  <c r="I97" i="3" s="1"/>
  <c r="H66" i="3"/>
  <c r="H97" i="3" s="1"/>
  <c r="AR86" i="1"/>
  <c r="AR87" i="1"/>
  <c r="AR81" i="1"/>
  <c r="AR88" i="1"/>
  <c r="AR91" i="1"/>
  <c r="AH76" i="1"/>
  <c r="J66" i="1"/>
  <c r="J97" i="1" s="1"/>
  <c r="I66" i="1"/>
  <c r="I97" i="1" s="1"/>
  <c r="H66" i="1"/>
  <c r="H97" i="1" s="1"/>
  <c r="AR79" i="1"/>
  <c r="AO80" i="1"/>
  <c r="AP73" i="1"/>
  <c r="AP85" i="1"/>
  <c r="AI68" i="1"/>
  <c r="AI75" i="1"/>
  <c r="AO75" i="1"/>
  <c r="AP67" i="1"/>
  <c r="P63" i="1"/>
  <c r="AK85" i="1"/>
  <c r="AR85" i="1" s="1"/>
  <c r="AO84" i="1"/>
  <c r="AO68" i="1"/>
  <c r="AK74" i="1"/>
  <c r="AI70" i="1"/>
  <c r="AO70" i="1"/>
  <c r="AI80" i="1"/>
  <c r="AO69" i="1"/>
  <c r="AO77" i="1"/>
  <c r="AI77" i="1"/>
  <c r="AQ83" i="1"/>
  <c r="AK83" i="1"/>
  <c r="AR83" i="1" s="1"/>
  <c r="AO82" i="1"/>
  <c r="AI82" i="1"/>
  <c r="AJ84" i="1"/>
  <c r="AJ72" i="1"/>
  <c r="Z90" i="10"/>
  <c r="AA90" i="10" s="1"/>
  <c r="AS90" i="10"/>
  <c r="AW90" i="10"/>
  <c r="Z86" i="10"/>
  <c r="AA86" i="10" s="1"/>
  <c r="AS86" i="10"/>
  <c r="AW86" i="10"/>
  <c r="Z82" i="10"/>
  <c r="AA82" i="10" s="1"/>
  <c r="AS82" i="10"/>
  <c r="AW82" i="10"/>
  <c r="Z78" i="10"/>
  <c r="AA78" i="10" s="1"/>
  <c r="AS78" i="10"/>
  <c r="AW78" i="10"/>
  <c r="AA91" i="15"/>
  <c r="AR92" i="10"/>
  <c r="Y92" i="10"/>
  <c r="Z88" i="10"/>
  <c r="AA88" i="10" s="1"/>
  <c r="AS88" i="10"/>
  <c r="AW88" i="10"/>
  <c r="Z84" i="10"/>
  <c r="AA84" i="10" s="1"/>
  <c r="AS84" i="10"/>
  <c r="AW84" i="10"/>
  <c r="Z80" i="10"/>
  <c r="AA80" i="10" s="1"/>
  <c r="AS80" i="10"/>
  <c r="AW80" i="10"/>
  <c r="AR82" i="3"/>
  <c r="AC60" i="10"/>
  <c r="AA112" i="10" s="1"/>
  <c r="Y94" i="10"/>
  <c r="AR94" i="10"/>
  <c r="Z76" i="10"/>
  <c r="AA76" i="10" s="1"/>
  <c r="AS76" i="10"/>
  <c r="AW76" i="10"/>
  <c r="G72" i="10"/>
  <c r="L27" i="15" l="1"/>
  <c r="L57" i="15" s="1"/>
  <c r="L88" i="15" s="1"/>
  <c r="K57" i="15"/>
  <c r="K88" i="15" s="1"/>
  <c r="A21" i="11"/>
  <c r="A8" i="12"/>
  <c r="B8" i="12" s="1"/>
  <c r="C8" i="12" s="1"/>
  <c r="D8" i="12" s="1"/>
  <c r="E8" i="12" s="1"/>
  <c r="F8" i="12" s="1"/>
  <c r="G8" i="12" s="1"/>
  <c r="H8" i="12" s="1"/>
  <c r="I8" i="12" s="1"/>
  <c r="J8" i="12" s="1"/>
  <c r="K8" i="12" s="1"/>
  <c r="L8" i="12" s="1"/>
  <c r="M8" i="12" s="1"/>
  <c r="N8" i="12" s="1"/>
  <c r="O8" i="12" s="1"/>
  <c r="P8" i="12" s="1"/>
  <c r="Q8" i="12" s="1"/>
  <c r="R8" i="12" s="1"/>
  <c r="Q33" i="3"/>
  <c r="R33" i="3" s="1"/>
  <c r="S33" i="3"/>
  <c r="T33" i="3" s="1"/>
  <c r="U33" i="3" s="1"/>
  <c r="N27" i="15"/>
  <c r="P27" i="15"/>
  <c r="M57" i="15"/>
  <c r="M88" i="15" s="1"/>
  <c r="Q13" i="11"/>
  <c r="R36" i="10"/>
  <c r="R74" i="10" s="1"/>
  <c r="R111" i="10" s="1"/>
  <c r="G72" i="18"/>
  <c r="H72" i="18"/>
  <c r="AR69" i="18"/>
  <c r="W69" i="18" s="1"/>
  <c r="AR73" i="18"/>
  <c r="AS80" i="18"/>
  <c r="Z80" i="18"/>
  <c r="AA88" i="18"/>
  <c r="Z88" i="18"/>
  <c r="AT88" i="18" s="1"/>
  <c r="AS90" i="18"/>
  <c r="Z90" i="18"/>
  <c r="AT90" i="18" s="1"/>
  <c r="AA91" i="18"/>
  <c r="Z91" i="18"/>
  <c r="AT91" i="18" s="1"/>
  <c r="Z84" i="18"/>
  <c r="AT84" i="18" s="1"/>
  <c r="Z82" i="18"/>
  <c r="AT82" i="18" s="1"/>
  <c r="AS83" i="18"/>
  <c r="Z83" i="18"/>
  <c r="AT83" i="18" s="1"/>
  <c r="AS77" i="3"/>
  <c r="Z77" i="3"/>
  <c r="AA88" i="3"/>
  <c r="Z88" i="3"/>
  <c r="AT88" i="3" s="1"/>
  <c r="AA85" i="3"/>
  <c r="Z85" i="3"/>
  <c r="AT85" i="3" s="1"/>
  <c r="AA83" i="3"/>
  <c r="Z83" i="3"/>
  <c r="AX83" i="3" s="1"/>
  <c r="AS81" i="3"/>
  <c r="Z81" i="3"/>
  <c r="AS80" i="3"/>
  <c r="Z80" i="3"/>
  <c r="AT80" i="3" s="1"/>
  <c r="AR77" i="18"/>
  <c r="V77" i="18" s="1"/>
  <c r="V79" i="18"/>
  <c r="AA79" i="15"/>
  <c r="AA76" i="15"/>
  <c r="AA80" i="15"/>
  <c r="AA81" i="15"/>
  <c r="AA77" i="15"/>
  <c r="X77" i="15"/>
  <c r="X81" i="15"/>
  <c r="X62" i="15"/>
  <c r="X66" i="15"/>
  <c r="X70" i="15"/>
  <c r="X74" i="15"/>
  <c r="X76" i="15"/>
  <c r="X80" i="15"/>
  <c r="X65" i="15"/>
  <c r="X69" i="15"/>
  <c r="X73" i="15"/>
  <c r="X61" i="15"/>
  <c r="Y61" i="15" s="1"/>
  <c r="X60" i="15"/>
  <c r="Y60" i="15" s="1"/>
  <c r="X79" i="15"/>
  <c r="X59" i="15"/>
  <c r="X64" i="15"/>
  <c r="X68" i="15"/>
  <c r="X72" i="15"/>
  <c r="X82" i="15"/>
  <c r="X78" i="15"/>
  <c r="X58" i="15"/>
  <c r="X94" i="15" s="1"/>
  <c r="X63" i="15"/>
  <c r="X67" i="15"/>
  <c r="X71" i="15"/>
  <c r="X75" i="15"/>
  <c r="AR68" i="3"/>
  <c r="V68" i="3" s="1"/>
  <c r="AT58" i="15"/>
  <c r="AT64" i="15"/>
  <c r="AT68" i="15"/>
  <c r="AT72" i="15"/>
  <c r="AT76" i="15"/>
  <c r="AT80" i="15"/>
  <c r="AT82" i="15"/>
  <c r="AT62" i="15"/>
  <c r="AT71" i="15"/>
  <c r="AT79" i="15"/>
  <c r="AT67" i="15"/>
  <c r="AT63" i="15"/>
  <c r="AT61" i="15"/>
  <c r="AT70" i="15"/>
  <c r="AT78" i="15"/>
  <c r="AT59" i="15"/>
  <c r="AT74" i="15"/>
  <c r="AT60" i="15"/>
  <c r="AT65" i="15"/>
  <c r="AT69" i="15"/>
  <c r="AT73" i="15"/>
  <c r="AT77" i="15"/>
  <c r="AT81" i="15"/>
  <c r="AT75" i="15"/>
  <c r="AT66" i="15"/>
  <c r="AA64" i="15"/>
  <c r="AA58" i="15"/>
  <c r="AA66" i="15"/>
  <c r="Z94" i="15"/>
  <c r="AA67" i="15"/>
  <c r="AA74" i="15"/>
  <c r="AA68" i="15"/>
  <c r="AA73" i="15"/>
  <c r="AA69" i="15"/>
  <c r="AA72" i="15"/>
  <c r="AA71" i="15"/>
  <c r="AA70" i="15"/>
  <c r="AA65" i="15"/>
  <c r="AA75" i="15"/>
  <c r="AR71" i="3"/>
  <c r="AA82" i="15"/>
  <c r="Q33" i="1"/>
  <c r="R33" i="1" s="1"/>
  <c r="S33" i="1"/>
  <c r="T33" i="1" s="1"/>
  <c r="U33" i="1" s="1"/>
  <c r="AI72" i="1"/>
  <c r="O63" i="1"/>
  <c r="E63" i="1"/>
  <c r="G63" i="1" s="1"/>
  <c r="H63" i="1" s="1"/>
  <c r="M63" i="1" s="1"/>
  <c r="N63" i="1" s="1"/>
  <c r="AA80" i="18"/>
  <c r="AA82" i="18"/>
  <c r="AS88" i="18"/>
  <c r="AS84" i="18"/>
  <c r="AA84" i="18"/>
  <c r="W76" i="18"/>
  <c r="V76" i="18"/>
  <c r="AA90" i="18"/>
  <c r="AS82" i="18"/>
  <c r="W74" i="18"/>
  <c r="AA86" i="18"/>
  <c r="AS86" i="18"/>
  <c r="AT86" i="18"/>
  <c r="V74" i="18"/>
  <c r="AS91" i="18"/>
  <c r="V72" i="18"/>
  <c r="AA87" i="18"/>
  <c r="AT87" i="18"/>
  <c r="AS87" i="18"/>
  <c r="AR74" i="3"/>
  <c r="AR73" i="3"/>
  <c r="AR67" i="3"/>
  <c r="AR75" i="3"/>
  <c r="AR72" i="3"/>
  <c r="H63" i="3"/>
  <c r="J63" i="3" s="1"/>
  <c r="K63" i="3" s="1"/>
  <c r="AA89" i="18"/>
  <c r="AT89" i="18"/>
  <c r="AS89" i="18"/>
  <c r="AA85" i="18"/>
  <c r="AT85" i="18"/>
  <c r="AS85" i="18"/>
  <c r="AR76" i="3"/>
  <c r="AR70" i="3"/>
  <c r="AA87" i="3"/>
  <c r="AX87" i="3"/>
  <c r="V69" i="3"/>
  <c r="C28" i="18"/>
  <c r="AD56" i="18" s="1"/>
  <c r="AI71" i="1"/>
  <c r="AI69" i="1"/>
  <c r="AI67" i="1"/>
  <c r="V81" i="1"/>
  <c r="AR76" i="1"/>
  <c r="AR75" i="18"/>
  <c r="D75" i="18" s="1"/>
  <c r="AR70" i="18"/>
  <c r="V78" i="18"/>
  <c r="V67" i="18"/>
  <c r="V71" i="18"/>
  <c r="V68" i="18"/>
  <c r="W68" i="18"/>
  <c r="V84" i="3"/>
  <c r="AS86" i="3"/>
  <c r="AX86" i="3"/>
  <c r="AA86" i="3"/>
  <c r="AS89" i="3"/>
  <c r="AX89" i="3"/>
  <c r="AA90" i="3"/>
  <c r="AS87" i="3"/>
  <c r="AS88" i="3"/>
  <c r="AS85" i="3"/>
  <c r="AA89" i="3"/>
  <c r="H66" i="18"/>
  <c r="H97" i="18" s="1"/>
  <c r="I33" i="18"/>
  <c r="AA91" i="3"/>
  <c r="AS90" i="3"/>
  <c r="AS91" i="3"/>
  <c r="AA80" i="3"/>
  <c r="V83" i="3"/>
  <c r="AS83" i="3"/>
  <c r="AT90" i="3"/>
  <c r="AX90" i="3"/>
  <c r="AA79" i="3"/>
  <c r="AS79" i="3"/>
  <c r="AA84" i="3"/>
  <c r="AS84" i="3"/>
  <c r="K66" i="3"/>
  <c r="K97" i="3" s="1"/>
  <c r="L33" i="3"/>
  <c r="L66" i="3" s="1"/>
  <c r="L97" i="3" s="1"/>
  <c r="M66" i="3"/>
  <c r="M97" i="3" s="1"/>
  <c r="V82" i="3"/>
  <c r="V83" i="1"/>
  <c r="W81" i="1"/>
  <c r="AI74" i="1"/>
  <c r="AR74" i="1" s="1"/>
  <c r="AI73" i="1"/>
  <c r="K66" i="1"/>
  <c r="K97" i="1" s="1"/>
  <c r="L66" i="1"/>
  <c r="L97" i="1" s="1"/>
  <c r="M66" i="1"/>
  <c r="M97" i="1" s="1"/>
  <c r="V79" i="1"/>
  <c r="W87" i="1"/>
  <c r="W86" i="1"/>
  <c r="W88" i="1"/>
  <c r="W83" i="1"/>
  <c r="Z83" i="1" s="1"/>
  <c r="W91" i="1"/>
  <c r="Z91" i="1" s="1"/>
  <c r="W89" i="1"/>
  <c r="Z89" i="1" s="1"/>
  <c r="W90" i="1"/>
  <c r="Z90" i="1" s="1"/>
  <c r="AP68" i="1"/>
  <c r="AJ80" i="1"/>
  <c r="AP80" i="1"/>
  <c r="AJ82" i="1"/>
  <c r="AP82" i="1"/>
  <c r="AJ70" i="1"/>
  <c r="AP70" i="1"/>
  <c r="AK67" i="1"/>
  <c r="AQ67" i="1"/>
  <c r="S63" i="1"/>
  <c r="AP75" i="1"/>
  <c r="AJ75" i="1"/>
  <c r="AK73" i="1"/>
  <c r="AQ73" i="1"/>
  <c r="AQ77" i="1"/>
  <c r="AQ72" i="1"/>
  <c r="R63" i="1"/>
  <c r="AP77" i="1"/>
  <c r="AP72" i="1"/>
  <c r="AK71" i="1"/>
  <c r="AQ71" i="1"/>
  <c r="AQ74" i="1"/>
  <c r="AP69" i="1"/>
  <c r="AQ85" i="1"/>
  <c r="AJ68" i="1"/>
  <c r="AK70" i="1"/>
  <c r="AQ70" i="1"/>
  <c r="AJ77" i="1"/>
  <c r="AP84" i="1"/>
  <c r="Z94" i="10"/>
  <c r="AA94" i="10" s="1"/>
  <c r="AS94" i="10"/>
  <c r="AW94" i="10"/>
  <c r="AA113" i="10"/>
  <c r="AD75" i="10"/>
  <c r="Z92" i="10"/>
  <c r="AA92" i="10" s="1"/>
  <c r="AS92" i="10"/>
  <c r="AW92" i="10"/>
  <c r="AD60" i="15"/>
  <c r="AA92" i="15"/>
  <c r="H72" i="10"/>
  <c r="I72" i="10" s="1"/>
  <c r="R13" i="11" l="1"/>
  <c r="S36" i="10"/>
  <c r="S74" i="10" s="1"/>
  <c r="S111" i="10" s="1"/>
  <c r="P57" i="15"/>
  <c r="P88" i="15" s="1"/>
  <c r="Q27" i="15"/>
  <c r="S27" i="15"/>
  <c r="N57" i="15"/>
  <c r="N88" i="15" s="1"/>
  <c r="O27" i="15"/>
  <c r="O57" i="15" s="1"/>
  <c r="O88" i="15" s="1"/>
  <c r="A9" i="12"/>
  <c r="B9" i="12" s="1"/>
  <c r="C9" i="12" s="1"/>
  <c r="D9" i="12" s="1"/>
  <c r="E9" i="12" s="1"/>
  <c r="F9" i="12" s="1"/>
  <c r="G9" i="12" s="1"/>
  <c r="H9" i="12" s="1"/>
  <c r="I9" i="12" s="1"/>
  <c r="J9" i="12" s="1"/>
  <c r="K9" i="12" s="1"/>
  <c r="L9" i="12" s="1"/>
  <c r="M9" i="12" s="1"/>
  <c r="N9" i="12" s="1"/>
  <c r="O9" i="12" s="1"/>
  <c r="P9" i="12" s="1"/>
  <c r="Q9" i="12" s="1"/>
  <c r="R9" i="12" s="1"/>
  <c r="A22" i="11"/>
  <c r="D75" i="3"/>
  <c r="E75" i="3"/>
  <c r="P74" i="3"/>
  <c r="Q74" i="3"/>
  <c r="R74" i="3"/>
  <c r="T70" i="3"/>
  <c r="S70" i="3"/>
  <c r="D73" i="3"/>
  <c r="E73" i="3"/>
  <c r="K73" i="18"/>
  <c r="J73" i="18"/>
  <c r="V69" i="18"/>
  <c r="V73" i="18"/>
  <c r="V75" i="3"/>
  <c r="W79" i="18"/>
  <c r="W71" i="3"/>
  <c r="AS60" i="15"/>
  <c r="Z60" i="15"/>
  <c r="AA60" i="15" s="1"/>
  <c r="V71" i="3"/>
  <c r="AS61" i="15"/>
  <c r="Z61" i="15"/>
  <c r="AA61" i="15" s="1"/>
  <c r="AA88" i="1"/>
  <c r="Z88" i="1"/>
  <c r="AT88" i="1" s="1"/>
  <c r="Z87" i="1"/>
  <c r="AX87" i="1" s="1"/>
  <c r="AA86" i="1"/>
  <c r="Z86" i="1"/>
  <c r="AT86" i="1" s="1"/>
  <c r="AS81" i="1"/>
  <c r="Z81" i="1"/>
  <c r="AJ67" i="1"/>
  <c r="AR67" i="1" s="1"/>
  <c r="Q63" i="1"/>
  <c r="W72" i="18"/>
  <c r="V75" i="18"/>
  <c r="V70" i="18"/>
  <c r="W70" i="18"/>
  <c r="V74" i="3"/>
  <c r="V73" i="3"/>
  <c r="V67" i="3"/>
  <c r="W67" i="3"/>
  <c r="L63" i="3"/>
  <c r="W68" i="3"/>
  <c r="W69" i="3"/>
  <c r="V72" i="3"/>
  <c r="V70" i="3"/>
  <c r="AT87" i="3"/>
  <c r="V76" i="3"/>
  <c r="AT89" i="3"/>
  <c r="AT86" i="3"/>
  <c r="AX88" i="3"/>
  <c r="AJ71" i="1"/>
  <c r="AR71" i="1" s="1"/>
  <c r="AJ73" i="1"/>
  <c r="AR73" i="1" s="1"/>
  <c r="AJ69" i="1"/>
  <c r="W78" i="1"/>
  <c r="V76" i="1"/>
  <c r="W77" i="18"/>
  <c r="W78" i="18"/>
  <c r="W71" i="18"/>
  <c r="W67" i="18"/>
  <c r="AS76" i="18"/>
  <c r="AS68" i="18"/>
  <c r="AS69" i="18"/>
  <c r="AS74" i="18"/>
  <c r="AX85" i="3"/>
  <c r="AX80" i="3"/>
  <c r="J33" i="18"/>
  <c r="I66" i="18"/>
  <c r="I97" i="18" s="1"/>
  <c r="AX91" i="3"/>
  <c r="AT91" i="3"/>
  <c r="W78" i="3"/>
  <c r="AT83" i="3"/>
  <c r="AT84" i="3"/>
  <c r="AX84" i="3"/>
  <c r="AT79" i="3"/>
  <c r="AX79" i="3"/>
  <c r="P66" i="3"/>
  <c r="P97" i="3" s="1"/>
  <c r="O66" i="3"/>
  <c r="O97" i="3" s="1"/>
  <c r="N66" i="3"/>
  <c r="N97" i="3" s="1"/>
  <c r="W82" i="3"/>
  <c r="V74" i="1"/>
  <c r="P66" i="1"/>
  <c r="P97" i="1" s="1"/>
  <c r="O66" i="1"/>
  <c r="O97" i="1" s="1"/>
  <c r="N66" i="1"/>
  <c r="N97" i="1" s="1"/>
  <c r="W79" i="1"/>
  <c r="AS86" i="1"/>
  <c r="AS88" i="1"/>
  <c r="AS87" i="1"/>
  <c r="AA87" i="1"/>
  <c r="W85" i="1"/>
  <c r="Z85" i="1" s="1"/>
  <c r="AA83" i="1"/>
  <c r="AA90" i="1"/>
  <c r="AS90" i="1"/>
  <c r="AS91" i="1"/>
  <c r="AA91" i="1"/>
  <c r="AA89" i="1"/>
  <c r="AS89" i="1"/>
  <c r="AS83" i="1"/>
  <c r="AR70" i="1"/>
  <c r="AQ68" i="1"/>
  <c r="AK68" i="1"/>
  <c r="AR68" i="1" s="1"/>
  <c r="AQ75" i="1"/>
  <c r="AK75" i="1"/>
  <c r="AR75" i="1" s="1"/>
  <c r="AQ84" i="1"/>
  <c r="AK84" i="1"/>
  <c r="AR84" i="1" s="1"/>
  <c r="AQ82" i="1"/>
  <c r="AK82" i="1"/>
  <c r="AR82" i="1" s="1"/>
  <c r="AQ80" i="1"/>
  <c r="AK80" i="1"/>
  <c r="AR80" i="1" s="1"/>
  <c r="U63" i="1"/>
  <c r="AK69" i="1"/>
  <c r="AQ69" i="1"/>
  <c r="AT83" i="1"/>
  <c r="AX83" i="1"/>
  <c r="B91" i="15"/>
  <c r="D91" i="15"/>
  <c r="F91" i="15"/>
  <c r="H91" i="15"/>
  <c r="J91" i="15"/>
  <c r="L91" i="15"/>
  <c r="N91" i="15"/>
  <c r="P91" i="15"/>
  <c r="R91" i="15"/>
  <c r="T91" i="15"/>
  <c r="V91" i="15"/>
  <c r="X91" i="15"/>
  <c r="Z91" i="15"/>
  <c r="AB91" i="15"/>
  <c r="A91" i="15"/>
  <c r="C91" i="15"/>
  <c r="E91" i="15"/>
  <c r="G91" i="15"/>
  <c r="I91" i="15"/>
  <c r="K91" i="15"/>
  <c r="M91" i="15"/>
  <c r="O91" i="15"/>
  <c r="Q91" i="15"/>
  <c r="S91" i="15"/>
  <c r="U91" i="15"/>
  <c r="W91" i="15"/>
  <c r="Y91" i="15"/>
  <c r="A112" i="10"/>
  <c r="C112" i="10"/>
  <c r="E112" i="10"/>
  <c r="G112" i="10"/>
  <c r="I112" i="10"/>
  <c r="K112" i="10"/>
  <c r="M112" i="10"/>
  <c r="O112" i="10"/>
  <c r="Q112" i="10"/>
  <c r="S112" i="10"/>
  <c r="U112" i="10"/>
  <c r="W112" i="10"/>
  <c r="Y112" i="10"/>
  <c r="B112" i="10"/>
  <c r="D112" i="10"/>
  <c r="F112" i="10"/>
  <c r="H112" i="10"/>
  <c r="J112" i="10"/>
  <c r="L112" i="10"/>
  <c r="N112" i="10"/>
  <c r="P112" i="10"/>
  <c r="R112" i="10"/>
  <c r="T112" i="10"/>
  <c r="V112" i="10"/>
  <c r="X112" i="10"/>
  <c r="Z112" i="10"/>
  <c r="AB112" i="10"/>
  <c r="J72" i="10"/>
  <c r="AD61" i="15"/>
  <c r="AA93" i="15"/>
  <c r="AD76" i="10"/>
  <c r="AA114" i="10"/>
  <c r="R27" i="15" l="1"/>
  <c r="R57" i="15" s="1"/>
  <c r="R88" i="15" s="1"/>
  <c r="Q57" i="15"/>
  <c r="Q88" i="15" s="1"/>
  <c r="A23" i="11"/>
  <c r="A10" i="12"/>
  <c r="B10" i="12" s="1"/>
  <c r="C10" i="12" s="1"/>
  <c r="D10" i="12" s="1"/>
  <c r="E10" i="12" s="1"/>
  <c r="F10" i="12" s="1"/>
  <c r="G10" i="12" s="1"/>
  <c r="H10" i="12" s="1"/>
  <c r="I10" i="12" s="1"/>
  <c r="J10" i="12" s="1"/>
  <c r="K10" i="12" s="1"/>
  <c r="L10" i="12" s="1"/>
  <c r="M10" i="12" s="1"/>
  <c r="N10" i="12" s="1"/>
  <c r="O10" i="12" s="1"/>
  <c r="P10" i="12" s="1"/>
  <c r="Q10" i="12" s="1"/>
  <c r="R10" i="12" s="1"/>
  <c r="T27" i="15"/>
  <c r="S57" i="15"/>
  <c r="S88" i="15" s="1"/>
  <c r="S13" i="11"/>
  <c r="U36" i="10" s="1"/>
  <c r="U74" i="10" s="1"/>
  <c r="U111" i="10" s="1"/>
  <c r="T36" i="10"/>
  <c r="T74" i="10" s="1"/>
  <c r="T111" i="10" s="1"/>
  <c r="N71" i="1"/>
  <c r="M71" i="1"/>
  <c r="N67" i="1"/>
  <c r="M67" i="1"/>
  <c r="W73" i="18"/>
  <c r="AS73" i="18" s="1"/>
  <c r="W75" i="18"/>
  <c r="AS75" i="18" s="1"/>
  <c r="AS71" i="18"/>
  <c r="AS67" i="18"/>
  <c r="AS79" i="18"/>
  <c r="AS77" i="18"/>
  <c r="AS70" i="18"/>
  <c r="AS72" i="18"/>
  <c r="AS78" i="18"/>
  <c r="AS82" i="3"/>
  <c r="Z82" i="3"/>
  <c r="AS71" i="3"/>
  <c r="AS68" i="3"/>
  <c r="AS78" i="3"/>
  <c r="Z78" i="3"/>
  <c r="AS69" i="3"/>
  <c r="AS67" i="3"/>
  <c r="AT87" i="1"/>
  <c r="AD58" i="15"/>
  <c r="J89" i="15" s="1"/>
  <c r="AR69" i="1"/>
  <c r="AD59" i="15"/>
  <c r="AS79" i="1"/>
  <c r="Z79" i="1"/>
  <c r="AS78" i="1"/>
  <c r="Z78" i="1"/>
  <c r="AK72" i="1"/>
  <c r="AR72" i="1" s="1"/>
  <c r="V72" i="1" s="1"/>
  <c r="T63" i="1"/>
  <c r="V71" i="1"/>
  <c r="V67" i="1"/>
  <c r="W76" i="3"/>
  <c r="M63" i="3"/>
  <c r="W72" i="3"/>
  <c r="AX88" i="1"/>
  <c r="W76" i="1"/>
  <c r="V70" i="1"/>
  <c r="V75" i="1"/>
  <c r="K33" i="18"/>
  <c r="J66" i="18"/>
  <c r="J97" i="18" s="1"/>
  <c r="Q66" i="3"/>
  <c r="Q97" i="3" s="1"/>
  <c r="R66" i="3"/>
  <c r="R97" i="3" s="1"/>
  <c r="S66" i="3"/>
  <c r="S97" i="3" s="1"/>
  <c r="V73" i="1"/>
  <c r="AK77" i="1"/>
  <c r="AR77" i="1" s="1"/>
  <c r="V68" i="1"/>
  <c r="W68" i="1"/>
  <c r="W74" i="1"/>
  <c r="Q66" i="1"/>
  <c r="Q97" i="1" s="1"/>
  <c r="R66" i="1"/>
  <c r="R97" i="1" s="1"/>
  <c r="S66" i="1"/>
  <c r="S97" i="1" s="1"/>
  <c r="AX86" i="1"/>
  <c r="AS85" i="1"/>
  <c r="AA85" i="1"/>
  <c r="AT85" i="1"/>
  <c r="AX85" i="1"/>
  <c r="V82" i="1"/>
  <c r="AX89" i="1"/>
  <c r="AT89" i="1"/>
  <c r="AX91" i="1"/>
  <c r="AT91" i="1"/>
  <c r="AX90" i="1"/>
  <c r="AT90" i="1"/>
  <c r="W80" i="1"/>
  <c r="Z80" i="1" s="1"/>
  <c r="V80" i="1"/>
  <c r="A113" i="10"/>
  <c r="C113" i="10"/>
  <c r="E113" i="10"/>
  <c r="G113" i="10"/>
  <c r="I113" i="10"/>
  <c r="K113" i="10"/>
  <c r="M113" i="10"/>
  <c r="O113" i="10"/>
  <c r="Q113" i="10"/>
  <c r="S113" i="10"/>
  <c r="U113" i="10"/>
  <c r="W113" i="10"/>
  <c r="Y113" i="10"/>
  <c r="B113" i="10"/>
  <c r="D113" i="10"/>
  <c r="F113" i="10"/>
  <c r="H113" i="10"/>
  <c r="J113" i="10"/>
  <c r="L113" i="10"/>
  <c r="N113" i="10"/>
  <c r="P113" i="10"/>
  <c r="R113" i="10"/>
  <c r="T113" i="10"/>
  <c r="V113" i="10"/>
  <c r="X113" i="10"/>
  <c r="Z113" i="10"/>
  <c r="AB113" i="10"/>
  <c r="B92" i="15"/>
  <c r="D92" i="15"/>
  <c r="F92" i="15"/>
  <c r="H92" i="15"/>
  <c r="J92" i="15"/>
  <c r="L92" i="15"/>
  <c r="N92" i="15"/>
  <c r="P92" i="15"/>
  <c r="R92" i="15"/>
  <c r="T92" i="15"/>
  <c r="V92" i="15"/>
  <c r="X92" i="15"/>
  <c r="Z92" i="15"/>
  <c r="AB92" i="15"/>
  <c r="A92" i="15"/>
  <c r="C92" i="15"/>
  <c r="E92" i="15"/>
  <c r="G92" i="15"/>
  <c r="I92" i="15"/>
  <c r="K92" i="15"/>
  <c r="M92" i="15"/>
  <c r="O92" i="15"/>
  <c r="Q92" i="15"/>
  <c r="S92" i="15"/>
  <c r="U92" i="15"/>
  <c r="W92" i="15"/>
  <c r="Y92" i="15"/>
  <c r="AD77" i="10"/>
  <c r="AA115" i="10"/>
  <c r="AD62" i="15"/>
  <c r="AA94" i="15"/>
  <c r="AA95" i="15" s="1"/>
  <c r="K72" i="10"/>
  <c r="T57" i="15" l="1"/>
  <c r="T88" i="15" s="1"/>
  <c r="U27" i="15"/>
  <c r="U57" i="15" s="1"/>
  <c r="U88" i="15" s="1"/>
  <c r="A11" i="12"/>
  <c r="B11" i="12" s="1"/>
  <c r="C11" i="12" s="1"/>
  <c r="D11" i="12" s="1"/>
  <c r="E11" i="12" s="1"/>
  <c r="F11" i="12" s="1"/>
  <c r="G11" i="12" s="1"/>
  <c r="H11" i="12" s="1"/>
  <c r="I11" i="12" s="1"/>
  <c r="J11" i="12" s="1"/>
  <c r="K11" i="12" s="1"/>
  <c r="L11" i="12" s="1"/>
  <c r="M11" i="12" s="1"/>
  <c r="N11" i="12" s="1"/>
  <c r="O11" i="12" s="1"/>
  <c r="P11" i="12" s="1"/>
  <c r="Q11" i="12" s="1"/>
  <c r="R11" i="12" s="1"/>
  <c r="A24" i="11"/>
  <c r="M69" i="1"/>
  <c r="N69" i="1"/>
  <c r="AD57" i="18"/>
  <c r="AB98" i="18" s="1"/>
  <c r="AB99" i="18" s="1"/>
  <c r="AB100" i="18" s="1"/>
  <c r="AB101" i="18" s="1"/>
  <c r="W89" i="15"/>
  <c r="M89" i="15"/>
  <c r="G89" i="15"/>
  <c r="R89" i="15"/>
  <c r="AB89" i="15"/>
  <c r="B89" i="15"/>
  <c r="U89" i="15"/>
  <c r="T89" i="15"/>
  <c r="L89" i="15"/>
  <c r="O89" i="15"/>
  <c r="Z89" i="15"/>
  <c r="AS72" i="3"/>
  <c r="AS76" i="3"/>
  <c r="V69" i="1"/>
  <c r="W71" i="1"/>
  <c r="D89" i="15"/>
  <c r="P89" i="15"/>
  <c r="C89" i="15"/>
  <c r="S89" i="15"/>
  <c r="N89" i="15"/>
  <c r="A89" i="15"/>
  <c r="Q89" i="15"/>
  <c r="F89" i="15"/>
  <c r="V89" i="15"/>
  <c r="I89" i="15"/>
  <c r="Y89" i="15"/>
  <c r="H89" i="15"/>
  <c r="X89" i="15"/>
  <c r="K89" i="15"/>
  <c r="E89" i="15"/>
  <c r="F90" i="15"/>
  <c r="Y90" i="15"/>
  <c r="B90" i="15"/>
  <c r="J90" i="15"/>
  <c r="R90" i="15"/>
  <c r="Z90" i="15"/>
  <c r="E90" i="15"/>
  <c r="U90" i="15"/>
  <c r="H90" i="15"/>
  <c r="P90" i="15"/>
  <c r="X90" i="15"/>
  <c r="C90" i="15"/>
  <c r="K90" i="15"/>
  <c r="S90" i="15"/>
  <c r="N90" i="15"/>
  <c r="V90" i="15"/>
  <c r="A90" i="15"/>
  <c r="I90" i="15"/>
  <c r="Q90" i="15"/>
  <c r="D90" i="15"/>
  <c r="L90" i="15"/>
  <c r="T90" i="15"/>
  <c r="AB90" i="15"/>
  <c r="G90" i="15"/>
  <c r="O90" i="15"/>
  <c r="W90" i="15"/>
  <c r="M90" i="15"/>
  <c r="AS74" i="1"/>
  <c r="Z74" i="1"/>
  <c r="W67" i="1"/>
  <c r="AS67" i="1" s="1"/>
  <c r="AS76" i="1"/>
  <c r="Z76" i="1"/>
  <c r="AS71" i="1"/>
  <c r="AS68" i="1"/>
  <c r="N63" i="3"/>
  <c r="W73" i="1"/>
  <c r="W75" i="1"/>
  <c r="L33" i="18"/>
  <c r="K66" i="18"/>
  <c r="K97" i="18" s="1"/>
  <c r="U66" i="3"/>
  <c r="U97" i="3" s="1"/>
  <c r="T66" i="3"/>
  <c r="T97" i="3" s="1"/>
  <c r="W72" i="1"/>
  <c r="V77" i="1"/>
  <c r="U66" i="1"/>
  <c r="U97" i="1" s="1"/>
  <c r="T66" i="1"/>
  <c r="T97" i="1" s="1"/>
  <c r="W82" i="1"/>
  <c r="V84" i="1"/>
  <c r="W84" i="1"/>
  <c r="Z84" i="1" s="1"/>
  <c r="W70" i="1"/>
  <c r="AA80" i="1"/>
  <c r="AS80" i="1"/>
  <c r="L72" i="10"/>
  <c r="M72" i="10" s="1"/>
  <c r="N72" i="10" s="1"/>
  <c r="O72" i="10" s="1"/>
  <c r="P72" i="10" s="1"/>
  <c r="Q72" i="10" s="1"/>
  <c r="R72" i="10" s="1"/>
  <c r="S72" i="10" s="1"/>
  <c r="T72" i="10" s="1"/>
  <c r="U72" i="10" s="1"/>
  <c r="C29" i="10" s="1"/>
  <c r="B93" i="15"/>
  <c r="D93" i="15"/>
  <c r="F93" i="15"/>
  <c r="H93" i="15"/>
  <c r="J93" i="15"/>
  <c r="L93" i="15"/>
  <c r="N93" i="15"/>
  <c r="P93" i="15"/>
  <c r="R93" i="15"/>
  <c r="T93" i="15"/>
  <c r="V93" i="15"/>
  <c r="X93" i="15"/>
  <c r="Z93" i="15"/>
  <c r="AB93" i="15"/>
  <c r="A93" i="15"/>
  <c r="C93" i="15"/>
  <c r="E93" i="15"/>
  <c r="G93" i="15"/>
  <c r="I93" i="15"/>
  <c r="K93" i="15"/>
  <c r="M93" i="15"/>
  <c r="O93" i="15"/>
  <c r="Q93" i="15"/>
  <c r="S93" i="15"/>
  <c r="U93" i="15"/>
  <c r="W93" i="15"/>
  <c r="Y93" i="15"/>
  <c r="A114" i="10"/>
  <c r="C114" i="10"/>
  <c r="E114" i="10"/>
  <c r="G114" i="10"/>
  <c r="I114" i="10"/>
  <c r="K114" i="10"/>
  <c r="M114" i="10"/>
  <c r="O114" i="10"/>
  <c r="Q114" i="10"/>
  <c r="S114" i="10"/>
  <c r="U114" i="10"/>
  <c r="W114" i="10"/>
  <c r="Y114" i="10"/>
  <c r="B114" i="10"/>
  <c r="D114" i="10"/>
  <c r="F114" i="10"/>
  <c r="H114" i="10"/>
  <c r="J114" i="10"/>
  <c r="L114" i="10"/>
  <c r="N114" i="10"/>
  <c r="P114" i="10"/>
  <c r="R114" i="10"/>
  <c r="T114" i="10"/>
  <c r="V114" i="10"/>
  <c r="X114" i="10"/>
  <c r="Z114" i="10"/>
  <c r="AB114" i="10"/>
  <c r="AD64" i="15"/>
  <c r="AA96" i="15"/>
  <c r="AA116" i="10"/>
  <c r="AD78" i="10"/>
  <c r="A25" i="11" l="1"/>
  <c r="A12" i="12"/>
  <c r="B12" i="12" s="1"/>
  <c r="C12" i="12" s="1"/>
  <c r="D12" i="12" s="1"/>
  <c r="E12" i="12" s="1"/>
  <c r="F12" i="12" s="1"/>
  <c r="G12" i="12" s="1"/>
  <c r="H12" i="12" s="1"/>
  <c r="I12" i="12" s="1"/>
  <c r="J12" i="12" s="1"/>
  <c r="K12" i="12" s="1"/>
  <c r="L12" i="12" s="1"/>
  <c r="M12" i="12" s="1"/>
  <c r="N12" i="12" s="1"/>
  <c r="O12" i="12" s="1"/>
  <c r="P12" i="12" s="1"/>
  <c r="Q12" i="12" s="1"/>
  <c r="R12" i="12" s="1"/>
  <c r="W69" i="1"/>
  <c r="AS69" i="1" s="1"/>
  <c r="AS73" i="1"/>
  <c r="AS70" i="1"/>
  <c r="AS75" i="1"/>
  <c r="Z75" i="1"/>
  <c r="Z82" i="1"/>
  <c r="AX82" i="1" s="1"/>
  <c r="AS72" i="1"/>
  <c r="L66" i="18"/>
  <c r="L97" i="18" s="1"/>
  <c r="M33" i="18"/>
  <c r="P63" i="3"/>
  <c r="Q63" i="3" s="1"/>
  <c r="AS82" i="1"/>
  <c r="W77" i="1"/>
  <c r="AA82" i="1"/>
  <c r="AA84" i="1"/>
  <c r="AS84" i="1"/>
  <c r="AT80" i="1"/>
  <c r="AX80" i="1"/>
  <c r="C30" i="10"/>
  <c r="AC58" i="10"/>
  <c r="AC59" i="10"/>
  <c r="A115" i="10"/>
  <c r="C115" i="10"/>
  <c r="E115" i="10"/>
  <c r="G115" i="10"/>
  <c r="I115" i="10"/>
  <c r="K115" i="10"/>
  <c r="M115" i="10"/>
  <c r="O115" i="10"/>
  <c r="Q115" i="10"/>
  <c r="S115" i="10"/>
  <c r="U115" i="10"/>
  <c r="W115" i="10"/>
  <c r="Y115" i="10"/>
  <c r="B115" i="10"/>
  <c r="D115" i="10"/>
  <c r="F115" i="10"/>
  <c r="H115" i="10"/>
  <c r="J115" i="10"/>
  <c r="L115" i="10"/>
  <c r="N115" i="10"/>
  <c r="P115" i="10"/>
  <c r="R115" i="10"/>
  <c r="T115" i="10"/>
  <c r="V115" i="10"/>
  <c r="X115" i="10"/>
  <c r="Z115" i="10"/>
  <c r="AB115" i="10"/>
  <c r="AD65" i="15"/>
  <c r="AA97" i="15"/>
  <c r="AA117" i="10"/>
  <c r="AD79" i="10"/>
  <c r="B95" i="15"/>
  <c r="D95" i="15"/>
  <c r="F95" i="15"/>
  <c r="H95" i="15"/>
  <c r="J95" i="15"/>
  <c r="L95" i="15"/>
  <c r="N95" i="15"/>
  <c r="P95" i="15"/>
  <c r="R95" i="15"/>
  <c r="T95" i="15"/>
  <c r="V95" i="15"/>
  <c r="X95" i="15"/>
  <c r="Z95" i="15"/>
  <c r="AB95" i="15"/>
  <c r="A95" i="15"/>
  <c r="C95" i="15"/>
  <c r="E95" i="15"/>
  <c r="G95" i="15"/>
  <c r="I95" i="15"/>
  <c r="K95" i="15"/>
  <c r="M95" i="15"/>
  <c r="O95" i="15"/>
  <c r="Q95" i="15"/>
  <c r="S95" i="15"/>
  <c r="U95" i="15"/>
  <c r="W95" i="15"/>
  <c r="Y95" i="15"/>
  <c r="AB102" i="18"/>
  <c r="A13" i="12" l="1"/>
  <c r="B13" i="12" s="1"/>
  <c r="C13" i="12" s="1"/>
  <c r="D13" i="12" s="1"/>
  <c r="E13" i="12" s="1"/>
  <c r="F13" i="12" s="1"/>
  <c r="G13" i="12" s="1"/>
  <c r="H13" i="12" s="1"/>
  <c r="I13" i="12" s="1"/>
  <c r="J13" i="12" s="1"/>
  <c r="K13" i="12" s="1"/>
  <c r="L13" i="12" s="1"/>
  <c r="M13" i="12" s="1"/>
  <c r="N13" i="12" s="1"/>
  <c r="O13" i="12" s="1"/>
  <c r="P13" i="12" s="1"/>
  <c r="Q13" i="12" s="1"/>
  <c r="R13" i="12" s="1"/>
  <c r="A26" i="11"/>
  <c r="AS77" i="1"/>
  <c r="Z77" i="1"/>
  <c r="AT82" i="1"/>
  <c r="AD57" i="1"/>
  <c r="AB98" i="1" s="1"/>
  <c r="AB99" i="1" s="1"/>
  <c r="AB100" i="1" s="1"/>
  <c r="AB101" i="1" s="1"/>
  <c r="AB102" i="1" s="1"/>
  <c r="AB103" i="1" s="1"/>
  <c r="N33" i="18"/>
  <c r="M66" i="18"/>
  <c r="M97" i="18" s="1"/>
  <c r="R63" i="3"/>
  <c r="S63" i="3" s="1"/>
  <c r="T63" i="3" s="1"/>
  <c r="AT84" i="1"/>
  <c r="AX84" i="1"/>
  <c r="A116" i="10"/>
  <c r="C116" i="10"/>
  <c r="E116" i="10"/>
  <c r="G116" i="10"/>
  <c r="I116" i="10"/>
  <c r="K116" i="10"/>
  <c r="M116" i="10"/>
  <c r="O116" i="10"/>
  <c r="Q116" i="10"/>
  <c r="S116" i="10"/>
  <c r="U116" i="10"/>
  <c r="W116" i="10"/>
  <c r="Y116" i="10"/>
  <c r="B116" i="10"/>
  <c r="D116" i="10"/>
  <c r="F116" i="10"/>
  <c r="H116" i="10"/>
  <c r="J116" i="10"/>
  <c r="L116" i="10"/>
  <c r="N116" i="10"/>
  <c r="P116" i="10"/>
  <c r="R116" i="10"/>
  <c r="T116" i="10"/>
  <c r="V116" i="10"/>
  <c r="X116" i="10"/>
  <c r="Z116" i="10"/>
  <c r="AB116" i="10"/>
  <c r="B96" i="15"/>
  <c r="D96" i="15"/>
  <c r="F96" i="15"/>
  <c r="H96" i="15"/>
  <c r="J96" i="15"/>
  <c r="L96" i="15"/>
  <c r="N96" i="15"/>
  <c r="P96" i="15"/>
  <c r="R96" i="15"/>
  <c r="T96" i="15"/>
  <c r="V96" i="15"/>
  <c r="X96" i="15"/>
  <c r="Z96" i="15"/>
  <c r="AB96" i="15"/>
  <c r="A96" i="15"/>
  <c r="C96" i="15"/>
  <c r="E96" i="15"/>
  <c r="G96" i="15"/>
  <c r="I96" i="15"/>
  <c r="K96" i="15"/>
  <c r="M96" i="15"/>
  <c r="O96" i="15"/>
  <c r="Q96" i="15"/>
  <c r="S96" i="15"/>
  <c r="U96" i="15"/>
  <c r="W96" i="15"/>
  <c r="Y96" i="15"/>
  <c r="AU75" i="10"/>
  <c r="AU76" i="10"/>
  <c r="AU77" i="10"/>
  <c r="AU78" i="10"/>
  <c r="AU79" i="10"/>
  <c r="AU80" i="10"/>
  <c r="AU81" i="10"/>
  <c r="AU82" i="10"/>
  <c r="AU83" i="10"/>
  <c r="AU84" i="10"/>
  <c r="AU85" i="10"/>
  <c r="AU86" i="10"/>
  <c r="AU87" i="10"/>
  <c r="AU88" i="10"/>
  <c r="AU89" i="10"/>
  <c r="AU90" i="10"/>
  <c r="AU91" i="10"/>
  <c r="AU92" i="10"/>
  <c r="AU93" i="10"/>
  <c r="AU94" i="10"/>
  <c r="AU95" i="10"/>
  <c r="AU96" i="10"/>
  <c r="AU97" i="10"/>
  <c r="AU98" i="10"/>
  <c r="AU99" i="10"/>
  <c r="AU100" i="10"/>
  <c r="AU101" i="10"/>
  <c r="AU102" i="10"/>
  <c r="AU103" i="10"/>
  <c r="AU104" i="10"/>
  <c r="AU105" i="10"/>
  <c r="AU106" i="10"/>
  <c r="AU107" i="10"/>
  <c r="X75" i="10"/>
  <c r="X76" i="10"/>
  <c r="X77" i="10"/>
  <c r="X78" i="10"/>
  <c r="X79" i="10"/>
  <c r="X80" i="10"/>
  <c r="X81" i="10"/>
  <c r="X82" i="10"/>
  <c r="X83" i="10"/>
  <c r="X84" i="10"/>
  <c r="X85" i="10"/>
  <c r="X86" i="10"/>
  <c r="X87" i="10"/>
  <c r="X88" i="10"/>
  <c r="X89" i="10"/>
  <c r="X90" i="10"/>
  <c r="X91" i="10"/>
  <c r="X92" i="10"/>
  <c r="X93" i="10"/>
  <c r="X94" i="10"/>
  <c r="X95" i="10"/>
  <c r="X96" i="10"/>
  <c r="X97" i="10"/>
  <c r="X98" i="10"/>
  <c r="X99" i="10"/>
  <c r="X100" i="10"/>
  <c r="X101" i="10"/>
  <c r="X102" i="10"/>
  <c r="X103" i="10"/>
  <c r="X104" i="10"/>
  <c r="X105" i="10"/>
  <c r="X106" i="10"/>
  <c r="X107" i="10"/>
  <c r="AD80" i="10"/>
  <c r="AA118" i="10"/>
  <c r="AD66" i="15"/>
  <c r="AA98" i="15"/>
  <c r="AT75" i="10"/>
  <c r="AT78" i="10"/>
  <c r="AV78" i="10" s="1"/>
  <c r="AT79" i="10"/>
  <c r="AV79" i="10" s="1"/>
  <c r="AT82" i="10"/>
  <c r="AT83" i="10"/>
  <c r="AT86" i="10"/>
  <c r="AV86" i="10" s="1"/>
  <c r="AT87" i="10"/>
  <c r="AV87" i="10" s="1"/>
  <c r="AT90" i="10"/>
  <c r="AT91" i="10"/>
  <c r="AT94" i="10"/>
  <c r="AV94" i="10" s="1"/>
  <c r="AT95" i="10"/>
  <c r="AV95" i="10" s="1"/>
  <c r="AT96" i="10"/>
  <c r="AV96" i="10" s="1"/>
  <c r="AT97" i="10"/>
  <c r="AV97" i="10" s="1"/>
  <c r="AT98" i="10"/>
  <c r="AV98" i="10" s="1"/>
  <c r="AT99" i="10"/>
  <c r="AV99" i="10" s="1"/>
  <c r="AT100" i="10"/>
  <c r="AV100" i="10" s="1"/>
  <c r="AT101" i="10"/>
  <c r="AV101" i="10" s="1"/>
  <c r="AT102" i="10"/>
  <c r="AV102" i="10" s="1"/>
  <c r="AT103" i="10"/>
  <c r="AV103" i="10" s="1"/>
  <c r="AT104" i="10"/>
  <c r="AV104" i="10" s="1"/>
  <c r="AT105" i="10"/>
  <c r="AV105" i="10" s="1"/>
  <c r="AT106" i="10"/>
  <c r="AV106" i="10" s="1"/>
  <c r="AT107" i="10"/>
  <c r="AV107" i="10" s="1"/>
  <c r="AT76" i="10"/>
  <c r="AV76" i="10" s="1"/>
  <c r="AT77" i="10"/>
  <c r="AV77" i="10" s="1"/>
  <c r="AT80" i="10"/>
  <c r="AT81" i="10"/>
  <c r="AT84" i="10"/>
  <c r="AV84" i="10" s="1"/>
  <c r="AT85" i="10"/>
  <c r="AV85" i="10" s="1"/>
  <c r="AT88" i="10"/>
  <c r="AT89" i="10"/>
  <c r="AT92" i="10"/>
  <c r="AV92" i="10" s="1"/>
  <c r="AT93" i="10"/>
  <c r="AV93" i="10" s="1"/>
  <c r="AB103" i="18"/>
  <c r="A27" i="11" l="1"/>
  <c r="A14" i="12"/>
  <c r="B14" i="12" s="1"/>
  <c r="C14" i="12" s="1"/>
  <c r="D14" i="12" s="1"/>
  <c r="E14" i="12" s="1"/>
  <c r="F14" i="12" s="1"/>
  <c r="G14" i="12" s="1"/>
  <c r="H14" i="12" s="1"/>
  <c r="I14" i="12" s="1"/>
  <c r="J14" i="12" s="1"/>
  <c r="K14" i="12" s="1"/>
  <c r="L14" i="12" s="1"/>
  <c r="M14" i="12" s="1"/>
  <c r="N14" i="12" s="1"/>
  <c r="O14" i="12" s="1"/>
  <c r="P14" i="12" s="1"/>
  <c r="Q14" i="12" s="1"/>
  <c r="R14" i="12" s="1"/>
  <c r="AV91" i="10"/>
  <c r="AV83" i="10"/>
  <c r="AV75" i="10"/>
  <c r="AV88" i="10"/>
  <c r="AV80" i="10"/>
  <c r="AV89" i="10"/>
  <c r="AV81" i="10"/>
  <c r="AV90" i="10"/>
  <c r="AV82" i="10"/>
  <c r="O33" i="18"/>
  <c r="N66" i="18"/>
  <c r="N97" i="18" s="1"/>
  <c r="B97" i="15"/>
  <c r="D97" i="15"/>
  <c r="F97" i="15"/>
  <c r="H97" i="15"/>
  <c r="J97" i="15"/>
  <c r="L97" i="15"/>
  <c r="N97" i="15"/>
  <c r="P97" i="15"/>
  <c r="R97" i="15"/>
  <c r="T97" i="15"/>
  <c r="V97" i="15"/>
  <c r="X97" i="15"/>
  <c r="Z97" i="15"/>
  <c r="AB97" i="15"/>
  <c r="A97" i="15"/>
  <c r="C97" i="15"/>
  <c r="E97" i="15"/>
  <c r="G97" i="15"/>
  <c r="I97" i="15"/>
  <c r="K97" i="15"/>
  <c r="M97" i="15"/>
  <c r="O97" i="15"/>
  <c r="Q97" i="15"/>
  <c r="S97" i="15"/>
  <c r="U97" i="15"/>
  <c r="W97" i="15"/>
  <c r="Y97" i="15"/>
  <c r="A117" i="10"/>
  <c r="C117" i="10"/>
  <c r="E117" i="10"/>
  <c r="G117" i="10"/>
  <c r="I117" i="10"/>
  <c r="K117" i="10"/>
  <c r="M117" i="10"/>
  <c r="O117" i="10"/>
  <c r="Q117" i="10"/>
  <c r="S117" i="10"/>
  <c r="U117" i="10"/>
  <c r="W117" i="10"/>
  <c r="Y117" i="10"/>
  <c r="B117" i="10"/>
  <c r="D117" i="10"/>
  <c r="F117" i="10"/>
  <c r="H117" i="10"/>
  <c r="J117" i="10"/>
  <c r="L117" i="10"/>
  <c r="N117" i="10"/>
  <c r="P117" i="10"/>
  <c r="R117" i="10"/>
  <c r="T117" i="10"/>
  <c r="V117" i="10"/>
  <c r="X117" i="10"/>
  <c r="Z117" i="10"/>
  <c r="AB117" i="10"/>
  <c r="AD67" i="15"/>
  <c r="AA99" i="15"/>
  <c r="AD81" i="10"/>
  <c r="AA119" i="10"/>
  <c r="AA79" i="1"/>
  <c r="AB104" i="18"/>
  <c r="AB104" i="1"/>
  <c r="A15" i="12" l="1"/>
  <c r="B15" i="12" s="1"/>
  <c r="C15" i="12" s="1"/>
  <c r="D15" i="12" s="1"/>
  <c r="E15" i="12" s="1"/>
  <c r="F15" i="12" s="1"/>
  <c r="G15" i="12" s="1"/>
  <c r="H15" i="12" s="1"/>
  <c r="I15" i="12" s="1"/>
  <c r="J15" i="12" s="1"/>
  <c r="K15" i="12" s="1"/>
  <c r="L15" i="12" s="1"/>
  <c r="M15" i="12" s="1"/>
  <c r="N15" i="12" s="1"/>
  <c r="O15" i="12" s="1"/>
  <c r="P15" i="12" s="1"/>
  <c r="Q15" i="12" s="1"/>
  <c r="R15" i="12" s="1"/>
  <c r="A28" i="11"/>
  <c r="P33" i="18"/>
  <c r="O66" i="18"/>
  <c r="O97" i="18" s="1"/>
  <c r="C29" i="18"/>
  <c r="AD55" i="18"/>
  <c r="C28" i="3"/>
  <c r="AD56" i="3" s="1"/>
  <c r="AD82" i="10"/>
  <c r="AA120" i="10"/>
  <c r="AD68" i="15"/>
  <c r="AA100" i="15"/>
  <c r="A118" i="10"/>
  <c r="C118" i="10"/>
  <c r="E118" i="10"/>
  <c r="G118" i="10"/>
  <c r="I118" i="10"/>
  <c r="K118" i="10"/>
  <c r="M118" i="10"/>
  <c r="O118" i="10"/>
  <c r="Q118" i="10"/>
  <c r="S118" i="10"/>
  <c r="U118" i="10"/>
  <c r="W118" i="10"/>
  <c r="Y118" i="10"/>
  <c r="B118" i="10"/>
  <c r="D118" i="10"/>
  <c r="F118" i="10"/>
  <c r="H118" i="10"/>
  <c r="J118" i="10"/>
  <c r="L118" i="10"/>
  <c r="N118" i="10"/>
  <c r="P118" i="10"/>
  <c r="R118" i="10"/>
  <c r="T118" i="10"/>
  <c r="V118" i="10"/>
  <c r="X118" i="10"/>
  <c r="Z118" i="10"/>
  <c r="AB118" i="10"/>
  <c r="B98" i="15"/>
  <c r="D98" i="15"/>
  <c r="F98" i="15"/>
  <c r="H98" i="15"/>
  <c r="J98" i="15"/>
  <c r="L98" i="15"/>
  <c r="N98" i="15"/>
  <c r="P98" i="15"/>
  <c r="R98" i="15"/>
  <c r="T98" i="15"/>
  <c r="V98" i="15"/>
  <c r="X98" i="15"/>
  <c r="Z98" i="15"/>
  <c r="AB98" i="15"/>
  <c r="A98" i="15"/>
  <c r="C98" i="15"/>
  <c r="E98" i="15"/>
  <c r="G98" i="15"/>
  <c r="I98" i="15"/>
  <c r="K98" i="15"/>
  <c r="M98" i="15"/>
  <c r="O98" i="15"/>
  <c r="Q98" i="15"/>
  <c r="S98" i="15"/>
  <c r="U98" i="15"/>
  <c r="W98" i="15"/>
  <c r="Y98" i="15"/>
  <c r="AB105" i="18"/>
  <c r="AB105" i="1"/>
  <c r="A29" i="11" l="1"/>
  <c r="A16" i="12"/>
  <c r="B16" i="12" s="1"/>
  <c r="C16" i="12" s="1"/>
  <c r="D16" i="12" s="1"/>
  <c r="E16" i="12" s="1"/>
  <c r="F16" i="12" s="1"/>
  <c r="G16" i="12" s="1"/>
  <c r="H16" i="12" s="1"/>
  <c r="I16" i="12" s="1"/>
  <c r="J16" i="12" s="1"/>
  <c r="K16" i="12" s="1"/>
  <c r="L16" i="12" s="1"/>
  <c r="M16" i="12" s="1"/>
  <c r="N16" i="12" s="1"/>
  <c r="O16" i="12" s="1"/>
  <c r="P16" i="12" s="1"/>
  <c r="Q16" i="12" s="1"/>
  <c r="R16" i="12" s="1"/>
  <c r="P66" i="18"/>
  <c r="P97" i="18" s="1"/>
  <c r="Q33" i="18"/>
  <c r="X91" i="18"/>
  <c r="X80" i="18"/>
  <c r="AT80" i="18" s="1"/>
  <c r="X75" i="18"/>
  <c r="X67" i="18"/>
  <c r="X86" i="18"/>
  <c r="X69" i="18"/>
  <c r="X84" i="18"/>
  <c r="X87" i="18"/>
  <c r="X85" i="18"/>
  <c r="X83" i="18"/>
  <c r="X71" i="18"/>
  <c r="X90" i="18"/>
  <c r="X89" i="18"/>
  <c r="X82" i="18"/>
  <c r="X79" i="18"/>
  <c r="Z79" i="18" s="1"/>
  <c r="X76" i="18"/>
  <c r="X81" i="18"/>
  <c r="AT81" i="18" s="1"/>
  <c r="X78" i="18"/>
  <c r="X68" i="18"/>
  <c r="X72" i="18"/>
  <c r="Z72" i="18" s="1"/>
  <c r="X70" i="18"/>
  <c r="X74" i="18"/>
  <c r="X88" i="18"/>
  <c r="X73" i="18"/>
  <c r="X77" i="18"/>
  <c r="Z77" i="18" s="1"/>
  <c r="AU77" i="18"/>
  <c r="AU84" i="18"/>
  <c r="AU88" i="18"/>
  <c r="AU83" i="18"/>
  <c r="AU85" i="18"/>
  <c r="AU76" i="18"/>
  <c r="AU72" i="18"/>
  <c r="AU78" i="18"/>
  <c r="AU91" i="18"/>
  <c r="AU86" i="18"/>
  <c r="AU79" i="18"/>
  <c r="AU87" i="18"/>
  <c r="AU74" i="18"/>
  <c r="AU82" i="18"/>
  <c r="AU89" i="18"/>
  <c r="AU81" i="18"/>
  <c r="AU90" i="18"/>
  <c r="AU80" i="18"/>
  <c r="AV87" i="18"/>
  <c r="AV90" i="18"/>
  <c r="AV85" i="18"/>
  <c r="AV80" i="18"/>
  <c r="AV88" i="18"/>
  <c r="AV72" i="18"/>
  <c r="AV82" i="18"/>
  <c r="AV79" i="18"/>
  <c r="AV70" i="18"/>
  <c r="AV75" i="18"/>
  <c r="AV86" i="18"/>
  <c r="AV89" i="18"/>
  <c r="AV83" i="18"/>
  <c r="AV71" i="18"/>
  <c r="AV84" i="18"/>
  <c r="AV81" i="18"/>
  <c r="AV69" i="18"/>
  <c r="AV77" i="18"/>
  <c r="AV73" i="18"/>
  <c r="AV91" i="18"/>
  <c r="C29" i="3"/>
  <c r="AD55" i="3"/>
  <c r="B99" i="15"/>
  <c r="D99" i="15"/>
  <c r="F99" i="15"/>
  <c r="H99" i="15"/>
  <c r="J99" i="15"/>
  <c r="L99" i="15"/>
  <c r="N99" i="15"/>
  <c r="P99" i="15"/>
  <c r="R99" i="15"/>
  <c r="T99" i="15"/>
  <c r="V99" i="15"/>
  <c r="X99" i="15"/>
  <c r="Z99" i="15"/>
  <c r="AB99" i="15"/>
  <c r="A99" i="15"/>
  <c r="C99" i="15"/>
  <c r="E99" i="15"/>
  <c r="G99" i="15"/>
  <c r="I99" i="15"/>
  <c r="K99" i="15"/>
  <c r="M99" i="15"/>
  <c r="O99" i="15"/>
  <c r="Q99" i="15"/>
  <c r="S99" i="15"/>
  <c r="U99" i="15"/>
  <c r="W99" i="15"/>
  <c r="Y99" i="15"/>
  <c r="A119" i="10"/>
  <c r="C119" i="10"/>
  <c r="E119" i="10"/>
  <c r="G119" i="10"/>
  <c r="I119" i="10"/>
  <c r="K119" i="10"/>
  <c r="M119" i="10"/>
  <c r="O119" i="10"/>
  <c r="Q119" i="10"/>
  <c r="S119" i="10"/>
  <c r="U119" i="10"/>
  <c r="W119" i="10"/>
  <c r="Y119" i="10"/>
  <c r="B119" i="10"/>
  <c r="D119" i="10"/>
  <c r="F119" i="10"/>
  <c r="H119" i="10"/>
  <c r="J119" i="10"/>
  <c r="L119" i="10"/>
  <c r="N119" i="10"/>
  <c r="P119" i="10"/>
  <c r="R119" i="10"/>
  <c r="T119" i="10"/>
  <c r="V119" i="10"/>
  <c r="X119" i="10"/>
  <c r="Z119" i="10"/>
  <c r="AB119" i="10"/>
  <c r="AD69" i="15"/>
  <c r="AA101" i="15"/>
  <c r="AD83" i="10"/>
  <c r="AA121" i="10"/>
  <c r="AB106" i="18"/>
  <c r="AB106" i="1"/>
  <c r="A17" i="12" l="1"/>
  <c r="B17" i="12" s="1"/>
  <c r="C17" i="12" s="1"/>
  <c r="D17" i="12" s="1"/>
  <c r="E17" i="12" s="1"/>
  <c r="F17" i="12" s="1"/>
  <c r="G17" i="12" s="1"/>
  <c r="H17" i="12" s="1"/>
  <c r="I17" i="12" s="1"/>
  <c r="J17" i="12" s="1"/>
  <c r="K17" i="12" s="1"/>
  <c r="L17" i="12" s="1"/>
  <c r="M17" i="12" s="1"/>
  <c r="N17" i="12" s="1"/>
  <c r="O17" i="12" s="1"/>
  <c r="P17" i="12" s="1"/>
  <c r="Q17" i="12" s="1"/>
  <c r="R17" i="12" s="1"/>
  <c r="A30" i="11"/>
  <c r="AU70" i="18"/>
  <c r="AW70" i="18" s="1"/>
  <c r="Z70" i="18"/>
  <c r="AV74" i="18"/>
  <c r="AW74" i="18" s="1"/>
  <c r="Z74" i="18"/>
  <c r="AT74" i="18" s="1"/>
  <c r="AU69" i="18"/>
  <c r="AW69" i="18" s="1"/>
  <c r="Z69" i="18"/>
  <c r="AT69" i="18" s="1"/>
  <c r="AU68" i="18"/>
  <c r="Z68" i="18"/>
  <c r="AT68" i="18" s="1"/>
  <c r="AU71" i="18"/>
  <c r="AW71" i="18" s="1"/>
  <c r="Z71" i="18"/>
  <c r="AT71" i="18" s="1"/>
  <c r="AU75" i="18"/>
  <c r="AW75" i="18" s="1"/>
  <c r="Z75" i="18"/>
  <c r="AT75" i="18" s="1"/>
  <c r="AU73" i="18"/>
  <c r="AW73" i="18" s="1"/>
  <c r="Z73" i="18"/>
  <c r="AT73" i="18" s="1"/>
  <c r="AV76" i="18"/>
  <c r="AW76" i="18" s="1"/>
  <c r="Z76" i="18"/>
  <c r="AT76" i="18" s="1"/>
  <c r="AU67" i="18"/>
  <c r="Z67" i="18"/>
  <c r="AT67" i="18" s="1"/>
  <c r="AV78" i="18"/>
  <c r="AW78" i="18" s="1"/>
  <c r="Z78" i="18"/>
  <c r="AT78" i="18" s="1"/>
  <c r="AT79" i="18"/>
  <c r="Q66" i="18"/>
  <c r="Q97" i="18" s="1"/>
  <c r="R33" i="18"/>
  <c r="AV68" i="18"/>
  <c r="AT77" i="18"/>
  <c r="AT70" i="18"/>
  <c r="AT72" i="18"/>
  <c r="AW80" i="18"/>
  <c r="AW81" i="18"/>
  <c r="AW89" i="18"/>
  <c r="AW72" i="18"/>
  <c r="AV67" i="18"/>
  <c r="AW79" i="18"/>
  <c r="AW91" i="18"/>
  <c r="AW85" i="18"/>
  <c r="AW84" i="18"/>
  <c r="AW90" i="18"/>
  <c r="AW82" i="18"/>
  <c r="AW87" i="18"/>
  <c r="AW86" i="18"/>
  <c r="AW83" i="18"/>
  <c r="AW88" i="18"/>
  <c r="AW77" i="18"/>
  <c r="AV79" i="3"/>
  <c r="AV85" i="3"/>
  <c r="AV90" i="3"/>
  <c r="AV91" i="3"/>
  <c r="AV89" i="3"/>
  <c r="AV82" i="3"/>
  <c r="AV84" i="3"/>
  <c r="AV83" i="3"/>
  <c r="AV81" i="3"/>
  <c r="AV87" i="3"/>
  <c r="AV77" i="3"/>
  <c r="AV80" i="3"/>
  <c r="AV86" i="3"/>
  <c r="AV88" i="3"/>
  <c r="X85" i="3"/>
  <c r="X82" i="3"/>
  <c r="X68" i="3"/>
  <c r="X87" i="3"/>
  <c r="X86" i="3"/>
  <c r="X69" i="3"/>
  <c r="X77" i="3"/>
  <c r="X91" i="3"/>
  <c r="X76" i="3"/>
  <c r="X84" i="3"/>
  <c r="X90" i="3"/>
  <c r="X78" i="3"/>
  <c r="AV78" i="3" s="1"/>
  <c r="X80" i="3"/>
  <c r="X72" i="3"/>
  <c r="X67" i="3"/>
  <c r="X88" i="3"/>
  <c r="X81" i="3"/>
  <c r="X79" i="3"/>
  <c r="X89" i="3"/>
  <c r="X71" i="3"/>
  <c r="X83" i="3"/>
  <c r="AU81" i="3"/>
  <c r="AU83" i="3"/>
  <c r="AU84" i="3"/>
  <c r="AU78" i="3"/>
  <c r="AU82" i="3"/>
  <c r="AU77" i="3"/>
  <c r="AU89" i="3"/>
  <c r="AU73" i="3"/>
  <c r="AU85" i="3"/>
  <c r="AU68" i="3"/>
  <c r="AU79" i="3"/>
  <c r="AU74" i="3"/>
  <c r="AU91" i="3"/>
  <c r="AU87" i="3"/>
  <c r="AU86" i="3"/>
  <c r="AU88" i="3"/>
  <c r="AU69" i="3"/>
  <c r="AU75" i="3"/>
  <c r="AU80" i="3"/>
  <c r="AU67" i="3"/>
  <c r="AU76" i="3"/>
  <c r="AU90" i="3"/>
  <c r="C28" i="1"/>
  <c r="AD56" i="1" s="1"/>
  <c r="A120" i="10"/>
  <c r="C120" i="10"/>
  <c r="E120" i="10"/>
  <c r="B120" i="10"/>
  <c r="D120" i="10"/>
  <c r="F120" i="10"/>
  <c r="H120" i="10"/>
  <c r="J120" i="10"/>
  <c r="L120" i="10"/>
  <c r="N120" i="10"/>
  <c r="P120" i="10"/>
  <c r="R120" i="10"/>
  <c r="T120" i="10"/>
  <c r="V120" i="10"/>
  <c r="X120" i="10"/>
  <c r="Z120" i="10"/>
  <c r="AB120" i="10"/>
  <c r="G120" i="10"/>
  <c r="K120" i="10"/>
  <c r="O120" i="10"/>
  <c r="S120" i="10"/>
  <c r="W120" i="10"/>
  <c r="I120" i="10"/>
  <c r="M120" i="10"/>
  <c r="Q120" i="10"/>
  <c r="U120" i="10"/>
  <c r="Y120" i="10"/>
  <c r="B100" i="15"/>
  <c r="D100" i="15"/>
  <c r="F100" i="15"/>
  <c r="H100" i="15"/>
  <c r="J100" i="15"/>
  <c r="L100" i="15"/>
  <c r="N100" i="15"/>
  <c r="P100" i="15"/>
  <c r="R100" i="15"/>
  <c r="T100" i="15"/>
  <c r="V100" i="15"/>
  <c r="X100" i="15"/>
  <c r="Z100" i="15"/>
  <c r="AB100" i="15"/>
  <c r="A100" i="15"/>
  <c r="C100" i="15"/>
  <c r="E100" i="15"/>
  <c r="G100" i="15"/>
  <c r="I100" i="15"/>
  <c r="K100" i="15"/>
  <c r="M100" i="15"/>
  <c r="O100" i="15"/>
  <c r="Q100" i="15"/>
  <c r="S100" i="15"/>
  <c r="U100" i="15"/>
  <c r="W100" i="15"/>
  <c r="Y100" i="15"/>
  <c r="AD84" i="10"/>
  <c r="AA122" i="10"/>
  <c r="AD70" i="15"/>
  <c r="AA102" i="15"/>
  <c r="AB107" i="18"/>
  <c r="AB107" i="1"/>
  <c r="A31" i="11" l="1"/>
  <c r="A18" i="12"/>
  <c r="B18" i="12" s="1"/>
  <c r="C18" i="12" s="1"/>
  <c r="D18" i="12" s="1"/>
  <c r="E18" i="12" s="1"/>
  <c r="F18" i="12" s="1"/>
  <c r="G18" i="12" s="1"/>
  <c r="H18" i="12" s="1"/>
  <c r="I18" i="12" s="1"/>
  <c r="J18" i="12" s="1"/>
  <c r="K18" i="12" s="1"/>
  <c r="L18" i="12" s="1"/>
  <c r="M18" i="12" s="1"/>
  <c r="N18" i="12" s="1"/>
  <c r="O18" i="12" s="1"/>
  <c r="P18" i="12" s="1"/>
  <c r="Q18" i="12" s="1"/>
  <c r="R18" i="12" s="1"/>
  <c r="AW67" i="18"/>
  <c r="AW68" i="18"/>
  <c r="AV68" i="3"/>
  <c r="AW68" i="3" s="1"/>
  <c r="Z68" i="3"/>
  <c r="AV71" i="3"/>
  <c r="Z71" i="3"/>
  <c r="AV76" i="3"/>
  <c r="AW76" i="3" s="1"/>
  <c r="Z76" i="3"/>
  <c r="AU72" i="3"/>
  <c r="Z72" i="3"/>
  <c r="AV69" i="3"/>
  <c r="AW69" i="3" s="1"/>
  <c r="Z69" i="3"/>
  <c r="AV67" i="3"/>
  <c r="AW67" i="3" s="1"/>
  <c r="Z67" i="3"/>
  <c r="S33" i="18"/>
  <c r="R66" i="18"/>
  <c r="R97" i="18" s="1"/>
  <c r="AU71" i="3"/>
  <c r="AW86" i="3"/>
  <c r="AW78" i="3"/>
  <c r="AV72" i="3"/>
  <c r="AW91" i="3"/>
  <c r="AW85" i="3"/>
  <c r="AW82" i="3"/>
  <c r="AW84" i="3"/>
  <c r="AW81" i="3"/>
  <c r="AW77" i="3"/>
  <c r="AW83" i="3"/>
  <c r="AW88" i="3"/>
  <c r="AW90" i="3"/>
  <c r="AW87" i="3"/>
  <c r="AW79" i="3"/>
  <c r="AW89" i="3"/>
  <c r="AW80" i="3"/>
  <c r="AT78" i="3"/>
  <c r="AT77" i="3"/>
  <c r="AT82" i="3"/>
  <c r="AX82" i="3"/>
  <c r="AA82" i="3" s="1"/>
  <c r="AX81" i="3"/>
  <c r="AT81" i="3"/>
  <c r="C29" i="1"/>
  <c r="AD55" i="1"/>
  <c r="AD71" i="15"/>
  <c r="AA103" i="15"/>
  <c r="AD85" i="10"/>
  <c r="AA123" i="10"/>
  <c r="B101" i="15"/>
  <c r="D101" i="15"/>
  <c r="F101" i="15"/>
  <c r="H101" i="15"/>
  <c r="J101" i="15"/>
  <c r="L101" i="15"/>
  <c r="N101" i="15"/>
  <c r="P101" i="15"/>
  <c r="R101" i="15"/>
  <c r="T101" i="15"/>
  <c r="V101" i="15"/>
  <c r="X101" i="15"/>
  <c r="Z101" i="15"/>
  <c r="AB101" i="15"/>
  <c r="A101" i="15"/>
  <c r="C101" i="15"/>
  <c r="E101" i="15"/>
  <c r="G101" i="15"/>
  <c r="I101" i="15"/>
  <c r="K101" i="15"/>
  <c r="M101" i="15"/>
  <c r="O101" i="15"/>
  <c r="Q101" i="15"/>
  <c r="S101" i="15"/>
  <c r="U101" i="15"/>
  <c r="W101" i="15"/>
  <c r="Y101" i="15"/>
  <c r="B121" i="10"/>
  <c r="D121" i="10"/>
  <c r="F121" i="10"/>
  <c r="H121" i="10"/>
  <c r="J121" i="10"/>
  <c r="L121" i="10"/>
  <c r="N121" i="10"/>
  <c r="P121" i="10"/>
  <c r="R121" i="10"/>
  <c r="T121" i="10"/>
  <c r="V121" i="10"/>
  <c r="X121" i="10"/>
  <c r="Z121" i="10"/>
  <c r="AB121" i="10"/>
  <c r="C121" i="10"/>
  <c r="G121" i="10"/>
  <c r="K121" i="10"/>
  <c r="O121" i="10"/>
  <c r="S121" i="10"/>
  <c r="W121" i="10"/>
  <c r="A121" i="10"/>
  <c r="E121" i="10"/>
  <c r="I121" i="10"/>
  <c r="M121" i="10"/>
  <c r="Q121" i="10"/>
  <c r="U121" i="10"/>
  <c r="Y121" i="10"/>
  <c r="AB108" i="18"/>
  <c r="AB108" i="1"/>
  <c r="A19" i="12" l="1"/>
  <c r="B19" i="12" s="1"/>
  <c r="C19" i="12" s="1"/>
  <c r="D19" i="12" s="1"/>
  <c r="E19" i="12" s="1"/>
  <c r="F19" i="12" s="1"/>
  <c r="G19" i="12" s="1"/>
  <c r="H19" i="12" s="1"/>
  <c r="I19" i="12" s="1"/>
  <c r="J19" i="12" s="1"/>
  <c r="K19" i="12" s="1"/>
  <c r="L19" i="12" s="1"/>
  <c r="M19" i="12" s="1"/>
  <c r="N19" i="12" s="1"/>
  <c r="O19" i="12" s="1"/>
  <c r="P19" i="12" s="1"/>
  <c r="Q19" i="12" s="1"/>
  <c r="R19" i="12" s="1"/>
  <c r="A32" i="11"/>
  <c r="AX84" i="18"/>
  <c r="AX78" i="18"/>
  <c r="AA78" i="18" s="1"/>
  <c r="AX76" i="18"/>
  <c r="AA76" i="18" s="1"/>
  <c r="AX72" i="18"/>
  <c r="AA72" i="18" s="1"/>
  <c r="AX68" i="18"/>
  <c r="AA68" i="18" s="1"/>
  <c r="AX67" i="18"/>
  <c r="AA67" i="18" s="1"/>
  <c r="AX87" i="18"/>
  <c r="AX77" i="18"/>
  <c r="AA77" i="18" s="1"/>
  <c r="AX74" i="18"/>
  <c r="AA74" i="18" s="1"/>
  <c r="AX86" i="18"/>
  <c r="AX71" i="18"/>
  <c r="AA71" i="18" s="1"/>
  <c r="AX75" i="18"/>
  <c r="AA75" i="18" s="1"/>
  <c r="AX73" i="18"/>
  <c r="AA73" i="18" s="1"/>
  <c r="AX82" i="18"/>
  <c r="AX89" i="18"/>
  <c r="AX80" i="18"/>
  <c r="AX83" i="18"/>
  <c r="AX91" i="18"/>
  <c r="AX90" i="18"/>
  <c r="AX70" i="18"/>
  <c r="AA70" i="18" s="1"/>
  <c r="AX85" i="18"/>
  <c r="AX79" i="18"/>
  <c r="AA79" i="18" s="1"/>
  <c r="AX81" i="18"/>
  <c r="AW72" i="3"/>
  <c r="AX69" i="18"/>
  <c r="AA69" i="18" s="1"/>
  <c r="AX88" i="18"/>
  <c r="AW71" i="3"/>
  <c r="T33" i="18"/>
  <c r="S66" i="18"/>
  <c r="S97" i="18" s="1"/>
  <c r="AX78" i="3"/>
  <c r="AA78" i="3" s="1"/>
  <c r="AX77" i="3"/>
  <c r="AA77" i="3" s="1"/>
  <c r="AA81" i="3"/>
  <c r="AU85" i="1"/>
  <c r="AU89" i="1"/>
  <c r="AU83" i="1"/>
  <c r="AU86" i="1"/>
  <c r="AU88" i="1"/>
  <c r="AU82" i="1"/>
  <c r="AU90" i="1"/>
  <c r="AU87" i="1"/>
  <c r="AU91" i="1"/>
  <c r="AU80" i="1"/>
  <c r="AU84" i="1"/>
  <c r="X67" i="1"/>
  <c r="Z67" i="1" s="1"/>
  <c r="X69" i="1"/>
  <c r="X71" i="1"/>
  <c r="X73" i="1"/>
  <c r="X75" i="1"/>
  <c r="AU75" i="1" s="1"/>
  <c r="X77" i="1"/>
  <c r="AU77" i="1" s="1"/>
  <c r="X79" i="1"/>
  <c r="AU79" i="1" s="1"/>
  <c r="X81" i="1"/>
  <c r="AU81" i="1" s="1"/>
  <c r="X83" i="1"/>
  <c r="X86" i="1"/>
  <c r="X90" i="1"/>
  <c r="X89" i="1"/>
  <c r="X91" i="1"/>
  <c r="X68" i="1"/>
  <c r="Z68" i="1" s="1"/>
  <c r="X70" i="1"/>
  <c r="Z70" i="1" s="1"/>
  <c r="X72" i="1"/>
  <c r="X74" i="1"/>
  <c r="AU74" i="1" s="1"/>
  <c r="X76" i="1"/>
  <c r="AU76" i="1" s="1"/>
  <c r="X78" i="1"/>
  <c r="AU78" i="1" s="1"/>
  <c r="X80" i="1"/>
  <c r="X82" i="1"/>
  <c r="X84" i="1"/>
  <c r="X88" i="1"/>
  <c r="X85" i="1"/>
  <c r="X87" i="1"/>
  <c r="AV82" i="1"/>
  <c r="AV84" i="1"/>
  <c r="AV88" i="1"/>
  <c r="AV87" i="1"/>
  <c r="AV85" i="1"/>
  <c r="AV68" i="1"/>
  <c r="AV74" i="1"/>
  <c r="AV80" i="1"/>
  <c r="AV83" i="1"/>
  <c r="AV86" i="1"/>
  <c r="AV90" i="1"/>
  <c r="AV91" i="1"/>
  <c r="AV89" i="1"/>
  <c r="B122" i="10"/>
  <c r="D122" i="10"/>
  <c r="F122" i="10"/>
  <c r="H122" i="10"/>
  <c r="J122" i="10"/>
  <c r="L122" i="10"/>
  <c r="N122" i="10"/>
  <c r="P122" i="10"/>
  <c r="R122" i="10"/>
  <c r="T122" i="10"/>
  <c r="V122" i="10"/>
  <c r="X122" i="10"/>
  <c r="Z122" i="10"/>
  <c r="AB122" i="10"/>
  <c r="C122" i="10"/>
  <c r="G122" i="10"/>
  <c r="K122" i="10"/>
  <c r="O122" i="10"/>
  <c r="S122" i="10"/>
  <c r="W122" i="10"/>
  <c r="A122" i="10"/>
  <c r="E122" i="10"/>
  <c r="I122" i="10"/>
  <c r="M122" i="10"/>
  <c r="Q122" i="10"/>
  <c r="U122" i="10"/>
  <c r="Y122" i="10"/>
  <c r="B102" i="15"/>
  <c r="D102" i="15"/>
  <c r="F102" i="15"/>
  <c r="H102" i="15"/>
  <c r="J102" i="15"/>
  <c r="L102" i="15"/>
  <c r="N102" i="15"/>
  <c r="P102" i="15"/>
  <c r="R102" i="15"/>
  <c r="T102" i="15"/>
  <c r="V102" i="15"/>
  <c r="X102" i="15"/>
  <c r="Z102" i="15"/>
  <c r="AB102" i="15"/>
  <c r="A102" i="15"/>
  <c r="C102" i="15"/>
  <c r="E102" i="15"/>
  <c r="G102" i="15"/>
  <c r="I102" i="15"/>
  <c r="K102" i="15"/>
  <c r="M102" i="15"/>
  <c r="O102" i="15"/>
  <c r="Q102" i="15"/>
  <c r="S102" i="15"/>
  <c r="U102" i="15"/>
  <c r="W102" i="15"/>
  <c r="Y102" i="15"/>
  <c r="AD86" i="10"/>
  <c r="AA124" i="10"/>
  <c r="AD72" i="15"/>
  <c r="AA104" i="15"/>
  <c r="AB109" i="18"/>
  <c r="AB109" i="1"/>
  <c r="A33" i="11" l="1"/>
  <c r="A20" i="12"/>
  <c r="B20" i="12" s="1"/>
  <c r="C20" i="12" s="1"/>
  <c r="D20" i="12" s="1"/>
  <c r="E20" i="12" s="1"/>
  <c r="F20" i="12" s="1"/>
  <c r="G20" i="12" s="1"/>
  <c r="H20" i="12" s="1"/>
  <c r="I20" i="12" s="1"/>
  <c r="J20" i="12" s="1"/>
  <c r="K20" i="12" s="1"/>
  <c r="L20" i="12" s="1"/>
  <c r="M20" i="12" s="1"/>
  <c r="N20" i="12" s="1"/>
  <c r="O20" i="12" s="1"/>
  <c r="P20" i="12" s="1"/>
  <c r="Q20" i="12" s="1"/>
  <c r="R20" i="12" s="1"/>
  <c r="AB83" i="18"/>
  <c r="AB84" i="18"/>
  <c r="AB89" i="18"/>
  <c r="AB75" i="18"/>
  <c r="AB81" i="18"/>
  <c r="AB72" i="18"/>
  <c r="AB91" i="18"/>
  <c r="AB67" i="18"/>
  <c r="AB86" i="18"/>
  <c r="AB80" i="18"/>
  <c r="AB70" i="18"/>
  <c r="AB77" i="18"/>
  <c r="AB73" i="18"/>
  <c r="AB88" i="18"/>
  <c r="AB90" i="18"/>
  <c r="AB69" i="18"/>
  <c r="AB79" i="18"/>
  <c r="AB87" i="18"/>
  <c r="AB71" i="18"/>
  <c r="AB82" i="18"/>
  <c r="AB68" i="18"/>
  <c r="AB74" i="18"/>
  <c r="AB76" i="18"/>
  <c r="AB78" i="18"/>
  <c r="AB85" i="18"/>
  <c r="AU73" i="1"/>
  <c r="Z73" i="1"/>
  <c r="AT73" i="1" s="1"/>
  <c r="Z69" i="1"/>
  <c r="AV69" i="1" s="1"/>
  <c r="Z71" i="1"/>
  <c r="AU71" i="1" s="1"/>
  <c r="AU72" i="1"/>
  <c r="Z72" i="1"/>
  <c r="AT72" i="1" s="1"/>
  <c r="AU68" i="1"/>
  <c r="AW68" i="1" s="1"/>
  <c r="AU67" i="1"/>
  <c r="AV67" i="1"/>
  <c r="T66" i="18"/>
  <c r="T97" i="18" s="1"/>
  <c r="U33" i="18"/>
  <c r="U66" i="18" s="1"/>
  <c r="U97" i="18" s="1"/>
  <c r="AV73" i="1"/>
  <c r="AV76" i="1"/>
  <c r="AW76" i="1" s="1"/>
  <c r="AV75" i="1"/>
  <c r="AW75" i="1" s="1"/>
  <c r="AV72" i="1"/>
  <c r="AV77" i="1"/>
  <c r="AW77" i="1" s="1"/>
  <c r="AU70" i="1"/>
  <c r="AT76" i="1"/>
  <c r="AT68" i="1"/>
  <c r="AV81" i="1"/>
  <c r="AW81" i="1" s="1"/>
  <c r="AT81" i="1"/>
  <c r="AX81" i="1"/>
  <c r="AA81" i="1" s="1"/>
  <c r="AT77" i="1"/>
  <c r="AW84" i="1"/>
  <c r="AW87" i="1"/>
  <c r="AW82" i="1"/>
  <c r="AW88" i="1"/>
  <c r="AW83" i="1"/>
  <c r="AW85" i="1"/>
  <c r="AV78" i="1"/>
  <c r="AW78" i="1" s="1"/>
  <c r="AT78" i="1"/>
  <c r="AT74" i="1"/>
  <c r="AV70" i="1"/>
  <c r="AT70" i="1"/>
  <c r="AV79" i="1"/>
  <c r="AW79" i="1" s="1"/>
  <c r="AT79" i="1"/>
  <c r="AX79" i="1"/>
  <c r="AT75" i="1"/>
  <c r="AT67" i="1"/>
  <c r="AW80" i="1"/>
  <c r="AW74" i="1"/>
  <c r="AW91" i="1"/>
  <c r="AW90" i="1"/>
  <c r="AW86" i="1"/>
  <c r="AW89" i="1"/>
  <c r="B103" i="15"/>
  <c r="D103" i="15"/>
  <c r="F103" i="15"/>
  <c r="H103" i="15"/>
  <c r="J103" i="15"/>
  <c r="L103" i="15"/>
  <c r="N103" i="15"/>
  <c r="P103" i="15"/>
  <c r="R103" i="15"/>
  <c r="T103" i="15"/>
  <c r="V103" i="15"/>
  <c r="X103" i="15"/>
  <c r="Z103" i="15"/>
  <c r="AB103" i="15"/>
  <c r="A103" i="15"/>
  <c r="C103" i="15"/>
  <c r="E103" i="15"/>
  <c r="G103" i="15"/>
  <c r="I103" i="15"/>
  <c r="K103" i="15"/>
  <c r="M103" i="15"/>
  <c r="O103" i="15"/>
  <c r="Q103" i="15"/>
  <c r="S103" i="15"/>
  <c r="U103" i="15"/>
  <c r="W103" i="15"/>
  <c r="Y103" i="15"/>
  <c r="B123" i="10"/>
  <c r="D123" i="10"/>
  <c r="F123" i="10"/>
  <c r="H123" i="10"/>
  <c r="J123" i="10"/>
  <c r="L123" i="10"/>
  <c r="N123" i="10"/>
  <c r="P123" i="10"/>
  <c r="R123" i="10"/>
  <c r="T123" i="10"/>
  <c r="V123" i="10"/>
  <c r="X123" i="10"/>
  <c r="Z123" i="10"/>
  <c r="AB123" i="10"/>
  <c r="C123" i="10"/>
  <c r="G123" i="10"/>
  <c r="K123" i="10"/>
  <c r="O123" i="10"/>
  <c r="S123" i="10"/>
  <c r="W123" i="10"/>
  <c r="A123" i="10"/>
  <c r="E123" i="10"/>
  <c r="I123" i="10"/>
  <c r="M123" i="10"/>
  <c r="Q123" i="10"/>
  <c r="U123" i="10"/>
  <c r="Y123" i="10"/>
  <c r="AD73" i="15"/>
  <c r="AA105" i="15"/>
  <c r="AD87" i="10"/>
  <c r="AA125" i="10"/>
  <c r="AB110" i="18"/>
  <c r="AE78" i="18"/>
  <c r="Y109" i="18" s="1"/>
  <c r="AB110" i="1"/>
  <c r="A21" i="12" l="1"/>
  <c r="B21" i="12" s="1"/>
  <c r="C21" i="12" s="1"/>
  <c r="D21" i="12" s="1"/>
  <c r="E21" i="12" s="1"/>
  <c r="F21" i="12" s="1"/>
  <c r="G21" i="12" s="1"/>
  <c r="H21" i="12" s="1"/>
  <c r="I21" i="12" s="1"/>
  <c r="J21" i="12" s="1"/>
  <c r="K21" i="12" s="1"/>
  <c r="L21" i="12" s="1"/>
  <c r="M21" i="12" s="1"/>
  <c r="N21" i="12" s="1"/>
  <c r="O21" i="12" s="1"/>
  <c r="P21" i="12" s="1"/>
  <c r="Q21" i="12" s="1"/>
  <c r="R21" i="12" s="1"/>
  <c r="A34" i="11"/>
  <c r="AE77" i="18"/>
  <c r="Y108" i="18" s="1"/>
  <c r="AE67" i="18"/>
  <c r="Y98" i="18" s="1"/>
  <c r="AE70" i="18"/>
  <c r="Y101" i="18" s="1"/>
  <c r="AE69" i="18"/>
  <c r="Y100" i="18" s="1"/>
  <c r="AE76" i="18"/>
  <c r="Y107" i="18" s="1"/>
  <c r="AE68" i="18"/>
  <c r="Y99" i="18" s="1"/>
  <c r="AE75" i="18"/>
  <c r="Y106" i="18" s="1"/>
  <c r="AE72" i="18"/>
  <c r="Y103" i="18" s="1"/>
  <c r="AE74" i="18"/>
  <c r="Y105" i="18" s="1"/>
  <c r="AE73" i="18"/>
  <c r="Y104" i="18" s="1"/>
  <c r="AE71" i="18"/>
  <c r="Y102" i="18" s="1"/>
  <c r="AT71" i="1"/>
  <c r="AW73" i="1"/>
  <c r="AU69" i="1"/>
  <c r="AW69" i="1" s="1"/>
  <c r="AW67" i="1"/>
  <c r="AW72" i="1"/>
  <c r="AV71" i="1"/>
  <c r="AW71" i="1" s="1"/>
  <c r="AT69" i="1"/>
  <c r="AW70" i="1"/>
  <c r="AX78" i="1"/>
  <c r="AA78" i="1" s="1"/>
  <c r="T108" i="18"/>
  <c r="AX74" i="1"/>
  <c r="AA74" i="1" s="1"/>
  <c r="AX77" i="1"/>
  <c r="AA77" i="1" s="1"/>
  <c r="AX76" i="1"/>
  <c r="AA76" i="1" s="1"/>
  <c r="AX75" i="1"/>
  <c r="AA75" i="1" s="1"/>
  <c r="B124" i="10"/>
  <c r="D124" i="10"/>
  <c r="F124" i="10"/>
  <c r="H124" i="10"/>
  <c r="J124" i="10"/>
  <c r="L124" i="10"/>
  <c r="N124" i="10"/>
  <c r="P124" i="10"/>
  <c r="R124" i="10"/>
  <c r="T124" i="10"/>
  <c r="V124" i="10"/>
  <c r="X124" i="10"/>
  <c r="Z124" i="10"/>
  <c r="AB124" i="10"/>
  <c r="C124" i="10"/>
  <c r="G124" i="10"/>
  <c r="K124" i="10"/>
  <c r="O124" i="10"/>
  <c r="S124" i="10"/>
  <c r="W124" i="10"/>
  <c r="A124" i="10"/>
  <c r="E124" i="10"/>
  <c r="I124" i="10"/>
  <c r="M124" i="10"/>
  <c r="Q124" i="10"/>
  <c r="U124" i="10"/>
  <c r="Y124" i="10"/>
  <c r="B104" i="15"/>
  <c r="D104" i="15"/>
  <c r="F104" i="15"/>
  <c r="H104" i="15"/>
  <c r="J104" i="15"/>
  <c r="L104" i="15"/>
  <c r="N104" i="15"/>
  <c r="P104" i="15"/>
  <c r="R104" i="15"/>
  <c r="T104" i="15"/>
  <c r="V104" i="15"/>
  <c r="X104" i="15"/>
  <c r="Z104" i="15"/>
  <c r="AB104" i="15"/>
  <c r="A104" i="15"/>
  <c r="C104" i="15"/>
  <c r="E104" i="15"/>
  <c r="G104" i="15"/>
  <c r="I104" i="15"/>
  <c r="K104" i="15"/>
  <c r="M104" i="15"/>
  <c r="O104" i="15"/>
  <c r="Q104" i="15"/>
  <c r="S104" i="15"/>
  <c r="U104" i="15"/>
  <c r="W104" i="15"/>
  <c r="Y104" i="15"/>
  <c r="AD88" i="10"/>
  <c r="AA126" i="10"/>
  <c r="AD74" i="15"/>
  <c r="AA106" i="15"/>
  <c r="T109" i="18"/>
  <c r="K109" i="18"/>
  <c r="U109" i="18"/>
  <c r="B109" i="18"/>
  <c r="AA109" i="18"/>
  <c r="Q109" i="18"/>
  <c r="I109" i="18"/>
  <c r="E109" i="18"/>
  <c r="AC109" i="18"/>
  <c r="X109" i="18"/>
  <c r="C109" i="18"/>
  <c r="G109" i="18"/>
  <c r="F109" i="18"/>
  <c r="M109" i="18"/>
  <c r="L109" i="18"/>
  <c r="N109" i="18"/>
  <c r="D109" i="18"/>
  <c r="W109" i="18"/>
  <c r="V109" i="18"/>
  <c r="J109" i="18"/>
  <c r="O109" i="18"/>
  <c r="Z109" i="18"/>
  <c r="P109" i="18"/>
  <c r="R109" i="18"/>
  <c r="S109" i="18"/>
  <c r="H109" i="18"/>
  <c r="A109" i="18"/>
  <c r="AB111" i="18"/>
  <c r="AE79" i="18"/>
  <c r="Y110" i="18" s="1"/>
  <c r="AE79" i="1"/>
  <c r="AB111" i="1"/>
  <c r="A35" i="11" l="1"/>
  <c r="A22" i="12"/>
  <c r="B22" i="12" s="1"/>
  <c r="C22" i="12" s="1"/>
  <c r="D22" i="12" s="1"/>
  <c r="E22" i="12" s="1"/>
  <c r="F22" i="12" s="1"/>
  <c r="G22" i="12" s="1"/>
  <c r="H22" i="12" s="1"/>
  <c r="I22" i="12" s="1"/>
  <c r="J22" i="12" s="1"/>
  <c r="K22" i="12" s="1"/>
  <c r="L22" i="12" s="1"/>
  <c r="M22" i="12" s="1"/>
  <c r="N22" i="12" s="1"/>
  <c r="O22" i="12" s="1"/>
  <c r="P22" i="12" s="1"/>
  <c r="Q22" i="12" s="1"/>
  <c r="R22" i="12" s="1"/>
  <c r="C100" i="18"/>
  <c r="G100" i="18"/>
  <c r="J100" i="18"/>
  <c r="AC100" i="18"/>
  <c r="AC108" i="18"/>
  <c r="L108" i="18"/>
  <c r="M108" i="18"/>
  <c r="J107" i="18"/>
  <c r="B108" i="18"/>
  <c r="D108" i="18"/>
  <c r="AA107" i="18"/>
  <c r="J108" i="18"/>
  <c r="I108" i="18"/>
  <c r="AA108" i="18"/>
  <c r="P108" i="18"/>
  <c r="W108" i="18"/>
  <c r="V108" i="18"/>
  <c r="S108" i="18"/>
  <c r="W107" i="18"/>
  <c r="X108" i="18"/>
  <c r="E108" i="18"/>
  <c r="H108" i="18"/>
  <c r="C108" i="18"/>
  <c r="F108" i="18"/>
  <c r="O108" i="18"/>
  <c r="U108" i="18"/>
  <c r="AC107" i="18"/>
  <c r="I105" i="18"/>
  <c r="R108" i="18"/>
  <c r="G108" i="18"/>
  <c r="A108" i="18"/>
  <c r="N108" i="18"/>
  <c r="K108" i="18"/>
  <c r="Z108" i="18"/>
  <c r="Q108" i="18"/>
  <c r="Q98" i="18"/>
  <c r="I99" i="18"/>
  <c r="F100" i="18"/>
  <c r="C103" i="18"/>
  <c r="Q104" i="18"/>
  <c r="W98" i="18"/>
  <c r="D99" i="18"/>
  <c r="AC98" i="18"/>
  <c r="B98" i="18"/>
  <c r="U104" i="18"/>
  <c r="K99" i="18"/>
  <c r="T98" i="18"/>
  <c r="Z104" i="18"/>
  <c r="J99" i="18"/>
  <c r="R98" i="18"/>
  <c r="I98" i="18"/>
  <c r="G103" i="18"/>
  <c r="A103" i="18"/>
  <c r="X100" i="18"/>
  <c r="K103" i="18"/>
  <c r="W105" i="18"/>
  <c r="Z107" i="18"/>
  <c r="L105" i="18"/>
  <c r="L100" i="18"/>
  <c r="Z100" i="18"/>
  <c r="W100" i="18"/>
  <c r="V100" i="18"/>
  <c r="U100" i="18"/>
  <c r="R103" i="18"/>
  <c r="J103" i="18"/>
  <c r="M103" i="18"/>
  <c r="I103" i="18"/>
  <c r="D103" i="18"/>
  <c r="B100" i="18"/>
  <c r="O100" i="18"/>
  <c r="M100" i="18"/>
  <c r="Q100" i="18"/>
  <c r="K100" i="18"/>
  <c r="P103" i="18"/>
  <c r="Z103" i="18"/>
  <c r="AC103" i="18"/>
  <c r="W103" i="18"/>
  <c r="S103" i="18"/>
  <c r="P100" i="18"/>
  <c r="S100" i="18"/>
  <c r="D100" i="18"/>
  <c r="N100" i="18"/>
  <c r="H100" i="18"/>
  <c r="AA103" i="18"/>
  <c r="X103" i="18"/>
  <c r="L103" i="18"/>
  <c r="B103" i="18"/>
  <c r="S102" i="18"/>
  <c r="E101" i="18"/>
  <c r="G102" i="18"/>
  <c r="R100" i="18"/>
  <c r="A100" i="18"/>
  <c r="T100" i="18"/>
  <c r="AA100" i="18"/>
  <c r="I100" i="18"/>
  <c r="E100" i="18"/>
  <c r="V103" i="18"/>
  <c r="F103" i="18"/>
  <c r="N103" i="18"/>
  <c r="Q103" i="18"/>
  <c r="O103" i="18"/>
  <c r="E103" i="18"/>
  <c r="B101" i="18"/>
  <c r="R107" i="18"/>
  <c r="T107" i="18"/>
  <c r="B105" i="18"/>
  <c r="U102" i="18"/>
  <c r="O102" i="18"/>
  <c r="N102" i="18"/>
  <c r="T101" i="18"/>
  <c r="M101" i="18"/>
  <c r="X106" i="18"/>
  <c r="V102" i="18"/>
  <c r="X102" i="18"/>
  <c r="R101" i="18"/>
  <c r="AC101" i="18"/>
  <c r="N101" i="18"/>
  <c r="C106" i="18"/>
  <c r="P102" i="18"/>
  <c r="M102" i="18"/>
  <c r="W102" i="18"/>
  <c r="K101" i="18"/>
  <c r="P101" i="18"/>
  <c r="Z101" i="18"/>
  <c r="V106" i="18"/>
  <c r="U99" i="18"/>
  <c r="A99" i="18"/>
  <c r="L99" i="18"/>
  <c r="U98" i="18"/>
  <c r="G98" i="18"/>
  <c r="M98" i="18"/>
  <c r="P98" i="18"/>
  <c r="H98" i="18"/>
  <c r="F98" i="18"/>
  <c r="X98" i="18"/>
  <c r="S104" i="18"/>
  <c r="F104" i="18"/>
  <c r="L104" i="18"/>
  <c r="S99" i="18"/>
  <c r="W99" i="18"/>
  <c r="V99" i="18"/>
  <c r="E99" i="18"/>
  <c r="AA98" i="18"/>
  <c r="S98" i="18"/>
  <c r="K98" i="18"/>
  <c r="C98" i="18"/>
  <c r="Z98" i="18"/>
  <c r="J98" i="18"/>
  <c r="AC104" i="18"/>
  <c r="W104" i="18"/>
  <c r="G104" i="18"/>
  <c r="T103" i="18"/>
  <c r="H103" i="18"/>
  <c r="U103" i="18"/>
  <c r="F99" i="18"/>
  <c r="Z99" i="18"/>
  <c r="G99" i="18"/>
  <c r="Q99" i="18"/>
  <c r="E98" i="18"/>
  <c r="A98" i="18"/>
  <c r="N98" i="18"/>
  <c r="L98" i="18"/>
  <c r="V98" i="18"/>
  <c r="D98" i="18"/>
  <c r="O98" i="18"/>
  <c r="M104" i="18"/>
  <c r="E104" i="18"/>
  <c r="N105" i="18"/>
  <c r="T105" i="18"/>
  <c r="O105" i="18"/>
  <c r="AC102" i="18"/>
  <c r="C102" i="18"/>
  <c r="AA102" i="18"/>
  <c r="L102" i="18"/>
  <c r="I102" i="18"/>
  <c r="AA101" i="18"/>
  <c r="G101" i="18"/>
  <c r="J101" i="18"/>
  <c r="H101" i="18"/>
  <c r="V101" i="18"/>
  <c r="H104" i="18"/>
  <c r="K104" i="18"/>
  <c r="N104" i="18"/>
  <c r="A104" i="18"/>
  <c r="U107" i="18"/>
  <c r="H107" i="18"/>
  <c r="S107" i="18"/>
  <c r="I107" i="18"/>
  <c r="J106" i="18"/>
  <c r="C105" i="18"/>
  <c r="K105" i="18"/>
  <c r="U105" i="18"/>
  <c r="J105" i="18"/>
  <c r="K102" i="18"/>
  <c r="E102" i="18"/>
  <c r="H102" i="18"/>
  <c r="Q102" i="18"/>
  <c r="Z102" i="18"/>
  <c r="A102" i="18"/>
  <c r="D101" i="18"/>
  <c r="S101" i="18"/>
  <c r="C101" i="18"/>
  <c r="A101" i="18"/>
  <c r="Q101" i="18"/>
  <c r="V107" i="18"/>
  <c r="N107" i="18"/>
  <c r="P107" i="18"/>
  <c r="A107" i="18"/>
  <c r="G106" i="18"/>
  <c r="AA105" i="18"/>
  <c r="V105" i="18"/>
  <c r="S105" i="18"/>
  <c r="D105" i="18"/>
  <c r="T102" i="18"/>
  <c r="F102" i="18"/>
  <c r="B102" i="18"/>
  <c r="R102" i="18"/>
  <c r="D102" i="18"/>
  <c r="J102" i="18"/>
  <c r="L101" i="18"/>
  <c r="W101" i="18"/>
  <c r="U101" i="18"/>
  <c r="O101" i="18"/>
  <c r="I101" i="18"/>
  <c r="F101" i="18"/>
  <c r="X101" i="18"/>
  <c r="C99" i="18"/>
  <c r="N99" i="18"/>
  <c r="B99" i="18"/>
  <c r="T99" i="18"/>
  <c r="O99" i="18"/>
  <c r="I104" i="18"/>
  <c r="V104" i="18"/>
  <c r="AA104" i="18"/>
  <c r="O104" i="18"/>
  <c r="X104" i="18"/>
  <c r="J104" i="18"/>
  <c r="F107" i="18"/>
  <c r="K107" i="18"/>
  <c r="G107" i="18"/>
  <c r="L107" i="18"/>
  <c r="M107" i="18"/>
  <c r="AA106" i="18"/>
  <c r="R106" i="18"/>
  <c r="T106" i="18"/>
  <c r="M106" i="18"/>
  <c r="P106" i="18"/>
  <c r="F105" i="18"/>
  <c r="Q105" i="18"/>
  <c r="X105" i="18"/>
  <c r="G105" i="18"/>
  <c r="E105" i="18"/>
  <c r="A106" i="18"/>
  <c r="Z106" i="18"/>
  <c r="I106" i="18"/>
  <c r="L106" i="18"/>
  <c r="U106" i="18"/>
  <c r="H106" i="18"/>
  <c r="D106" i="18"/>
  <c r="K106" i="18"/>
  <c r="S106" i="18"/>
  <c r="O106" i="18"/>
  <c r="H99" i="18"/>
  <c r="AC99" i="18"/>
  <c r="R99" i="18"/>
  <c r="P99" i="18"/>
  <c r="X99" i="18"/>
  <c r="M99" i="18"/>
  <c r="AA99" i="18"/>
  <c r="D104" i="18"/>
  <c r="B104" i="18"/>
  <c r="T104" i="18"/>
  <c r="P104" i="18"/>
  <c r="R104" i="18"/>
  <c r="C104" i="18"/>
  <c r="X107" i="18"/>
  <c r="B107" i="18"/>
  <c r="D107" i="18"/>
  <c r="E107" i="18"/>
  <c r="Q107" i="18"/>
  <c r="O107" i="18"/>
  <c r="C107" i="18"/>
  <c r="N106" i="18"/>
  <c r="E106" i="18"/>
  <c r="Q106" i="18"/>
  <c r="AC106" i="18"/>
  <c r="W106" i="18"/>
  <c r="F106" i="18"/>
  <c r="B106" i="18"/>
  <c r="H105" i="18"/>
  <c r="M105" i="18"/>
  <c r="AC105" i="18"/>
  <c r="A105" i="18"/>
  <c r="R105" i="18"/>
  <c r="P105" i="18"/>
  <c r="Z105" i="18"/>
  <c r="X110" i="1"/>
  <c r="Y110" i="1"/>
  <c r="AX73" i="1"/>
  <c r="AA73" i="1" s="1"/>
  <c r="AX67" i="1"/>
  <c r="AA67" i="1" s="1"/>
  <c r="AX69" i="1"/>
  <c r="AA69" i="1" s="1"/>
  <c r="AX68" i="1"/>
  <c r="AA68" i="1" s="1"/>
  <c r="AX70" i="1"/>
  <c r="AA70" i="1" s="1"/>
  <c r="AX71" i="1"/>
  <c r="AA71" i="1" s="1"/>
  <c r="AX72" i="1"/>
  <c r="AA72" i="1" s="1"/>
  <c r="B105" i="15"/>
  <c r="D105" i="15"/>
  <c r="F105" i="15"/>
  <c r="A105" i="15"/>
  <c r="C105" i="15"/>
  <c r="E105" i="15"/>
  <c r="G105" i="15"/>
  <c r="I105" i="15"/>
  <c r="K105" i="15"/>
  <c r="M105" i="15"/>
  <c r="O105" i="15"/>
  <c r="Q105" i="15"/>
  <c r="S105" i="15"/>
  <c r="U105" i="15"/>
  <c r="W105" i="15"/>
  <c r="Y105" i="15"/>
  <c r="J105" i="15"/>
  <c r="N105" i="15"/>
  <c r="R105" i="15"/>
  <c r="V105" i="15"/>
  <c r="Z105" i="15"/>
  <c r="H105" i="15"/>
  <c r="L105" i="15"/>
  <c r="P105" i="15"/>
  <c r="T105" i="15"/>
  <c r="X105" i="15"/>
  <c r="AB105" i="15"/>
  <c r="B125" i="10"/>
  <c r="D125" i="10"/>
  <c r="F125" i="10"/>
  <c r="H125" i="10"/>
  <c r="J125" i="10"/>
  <c r="L125" i="10"/>
  <c r="N125" i="10"/>
  <c r="P125" i="10"/>
  <c r="R125" i="10"/>
  <c r="T125" i="10"/>
  <c r="V125" i="10"/>
  <c r="X125" i="10"/>
  <c r="Z125" i="10"/>
  <c r="AB125" i="10"/>
  <c r="C125" i="10"/>
  <c r="G125" i="10"/>
  <c r="K125" i="10"/>
  <c r="O125" i="10"/>
  <c r="S125" i="10"/>
  <c r="W125" i="10"/>
  <c r="A125" i="10"/>
  <c r="E125" i="10"/>
  <c r="I125" i="10"/>
  <c r="M125" i="10"/>
  <c r="Q125" i="10"/>
  <c r="U125" i="10"/>
  <c r="Y125" i="10"/>
  <c r="AD75" i="15"/>
  <c r="AA107" i="15"/>
  <c r="AD89" i="10"/>
  <c r="AA127" i="10"/>
  <c r="B110" i="18"/>
  <c r="N110" i="18"/>
  <c r="X110" i="18"/>
  <c r="Q110" i="18"/>
  <c r="W110" i="18"/>
  <c r="S110" i="18"/>
  <c r="E110" i="18"/>
  <c r="C110" i="18"/>
  <c r="G110" i="18"/>
  <c r="V110" i="18"/>
  <c r="D110" i="18"/>
  <c r="U110" i="18"/>
  <c r="K110" i="18"/>
  <c r="H110" i="18"/>
  <c r="AC110" i="18"/>
  <c r="I110" i="18"/>
  <c r="J110" i="18"/>
  <c r="O110" i="18"/>
  <c r="R110" i="18"/>
  <c r="M110" i="18"/>
  <c r="T110" i="18"/>
  <c r="AA110" i="18"/>
  <c r="L110" i="18"/>
  <c r="A110" i="18"/>
  <c r="F110" i="18"/>
  <c r="Z110" i="18"/>
  <c r="P110" i="18"/>
  <c r="AE80" i="18"/>
  <c r="Y111" i="18" s="1"/>
  <c r="AB112" i="18"/>
  <c r="AE80" i="1"/>
  <c r="AB112" i="1"/>
  <c r="B110" i="1"/>
  <c r="D110" i="1"/>
  <c r="F110" i="1"/>
  <c r="H110" i="1"/>
  <c r="J110" i="1"/>
  <c r="L110" i="1"/>
  <c r="N110" i="1"/>
  <c r="P110" i="1"/>
  <c r="R110" i="1"/>
  <c r="T110" i="1"/>
  <c r="V110" i="1"/>
  <c r="AA110" i="1"/>
  <c r="AC110" i="1"/>
  <c r="C110" i="1"/>
  <c r="G110" i="1"/>
  <c r="K110" i="1"/>
  <c r="O110" i="1"/>
  <c r="S110" i="1"/>
  <c r="W110" i="1"/>
  <c r="A110" i="1"/>
  <c r="E110" i="1"/>
  <c r="I110" i="1"/>
  <c r="M110" i="1"/>
  <c r="Q110" i="1"/>
  <c r="U110" i="1"/>
  <c r="Z110" i="1"/>
  <c r="A23" i="12" l="1"/>
  <c r="B23" i="12" s="1"/>
  <c r="C23" i="12" s="1"/>
  <c r="D23" i="12" s="1"/>
  <c r="E23" i="12" s="1"/>
  <c r="F23" i="12" s="1"/>
  <c r="G23" i="12" s="1"/>
  <c r="H23" i="12" s="1"/>
  <c r="I23" i="12" s="1"/>
  <c r="J23" i="12" s="1"/>
  <c r="K23" i="12" s="1"/>
  <c r="L23" i="12" s="1"/>
  <c r="M23" i="12" s="1"/>
  <c r="N23" i="12" s="1"/>
  <c r="O23" i="12" s="1"/>
  <c r="P23" i="12" s="1"/>
  <c r="Q23" i="12" s="1"/>
  <c r="R23" i="12" s="1"/>
  <c r="A36" i="11"/>
  <c r="F32" i="8"/>
  <c r="F29" i="8"/>
  <c r="F31" i="8"/>
  <c r="F35" i="8"/>
  <c r="F30" i="8"/>
  <c r="F33" i="8"/>
  <c r="F34" i="8"/>
  <c r="Y111" i="1"/>
  <c r="X111" i="1"/>
  <c r="AB78" i="1"/>
  <c r="AB82" i="1"/>
  <c r="AB90" i="1"/>
  <c r="AB74" i="1"/>
  <c r="AB72" i="1"/>
  <c r="AB80" i="1"/>
  <c r="AB75" i="1"/>
  <c r="AB77" i="1"/>
  <c r="AB89" i="1"/>
  <c r="AB79" i="1"/>
  <c r="AB87" i="1"/>
  <c r="AB67" i="1"/>
  <c r="AB69" i="1"/>
  <c r="AB81" i="1"/>
  <c r="AB76" i="1"/>
  <c r="AB85" i="1"/>
  <c r="AB84" i="1"/>
  <c r="AB70" i="1"/>
  <c r="AB88" i="1"/>
  <c r="AB91" i="1"/>
  <c r="AB83" i="1"/>
  <c r="AB86" i="1"/>
  <c r="AB68" i="1"/>
  <c r="AB73" i="1"/>
  <c r="AB71" i="1"/>
  <c r="AE78" i="1"/>
  <c r="AE77" i="1"/>
  <c r="AE74" i="1"/>
  <c r="AE75" i="1"/>
  <c r="AE76" i="1"/>
  <c r="B126" i="10"/>
  <c r="D126" i="10"/>
  <c r="F126" i="10"/>
  <c r="H126" i="10"/>
  <c r="J126" i="10"/>
  <c r="L126" i="10"/>
  <c r="N126" i="10"/>
  <c r="P126" i="10"/>
  <c r="R126" i="10"/>
  <c r="T126" i="10"/>
  <c r="V126" i="10"/>
  <c r="X126" i="10"/>
  <c r="Z126" i="10"/>
  <c r="AB126" i="10"/>
  <c r="C126" i="10"/>
  <c r="G126" i="10"/>
  <c r="K126" i="10"/>
  <c r="O126" i="10"/>
  <c r="S126" i="10"/>
  <c r="W126" i="10"/>
  <c r="A126" i="10"/>
  <c r="E126" i="10"/>
  <c r="I126" i="10"/>
  <c r="M126" i="10"/>
  <c r="Q126" i="10"/>
  <c r="U126" i="10"/>
  <c r="Y126" i="10"/>
  <c r="A106" i="15"/>
  <c r="C106" i="15"/>
  <c r="E106" i="15"/>
  <c r="G106" i="15"/>
  <c r="I106" i="15"/>
  <c r="K106" i="15"/>
  <c r="M106" i="15"/>
  <c r="O106" i="15"/>
  <c r="Q106" i="15"/>
  <c r="S106" i="15"/>
  <c r="U106" i="15"/>
  <c r="W106" i="15"/>
  <c r="Y106" i="15"/>
  <c r="B106" i="15"/>
  <c r="F106" i="15"/>
  <c r="J106" i="15"/>
  <c r="N106" i="15"/>
  <c r="R106" i="15"/>
  <c r="V106" i="15"/>
  <c r="Z106" i="15"/>
  <c r="D106" i="15"/>
  <c r="H106" i="15"/>
  <c r="L106" i="15"/>
  <c r="P106" i="15"/>
  <c r="T106" i="15"/>
  <c r="X106" i="15"/>
  <c r="AB106" i="15"/>
  <c r="AD90" i="10"/>
  <c r="AA128" i="10"/>
  <c r="AD76" i="15"/>
  <c r="AA108" i="15"/>
  <c r="AC111" i="18"/>
  <c r="V111" i="18"/>
  <c r="H111" i="18"/>
  <c r="B111" i="18"/>
  <c r="F111" i="18"/>
  <c r="I111" i="18"/>
  <c r="AA111" i="18"/>
  <c r="L111" i="18"/>
  <c r="D111" i="18"/>
  <c r="C111" i="18"/>
  <c r="S111" i="18"/>
  <c r="O111" i="18"/>
  <c r="N111" i="18"/>
  <c r="J111" i="18"/>
  <c r="W111" i="18"/>
  <c r="P111" i="18"/>
  <c r="X111" i="18"/>
  <c r="Q111" i="18"/>
  <c r="M111" i="18"/>
  <c r="A111" i="18"/>
  <c r="U111" i="18"/>
  <c r="K111" i="18"/>
  <c r="Z111" i="18"/>
  <c r="G111" i="18"/>
  <c r="T111" i="18"/>
  <c r="R111" i="18"/>
  <c r="E111" i="18"/>
  <c r="AB113" i="18"/>
  <c r="AE81" i="18"/>
  <c r="Y112" i="18" s="1"/>
  <c r="B111" i="1"/>
  <c r="D111" i="1"/>
  <c r="F111" i="1"/>
  <c r="H111" i="1"/>
  <c r="J111" i="1"/>
  <c r="L111" i="1"/>
  <c r="N111" i="1"/>
  <c r="P111" i="1"/>
  <c r="R111" i="1"/>
  <c r="T111" i="1"/>
  <c r="V111" i="1"/>
  <c r="AA111" i="1"/>
  <c r="AC111" i="1"/>
  <c r="C111" i="1"/>
  <c r="G111" i="1"/>
  <c r="K111" i="1"/>
  <c r="O111" i="1"/>
  <c r="S111" i="1"/>
  <c r="W111" i="1"/>
  <c r="A111" i="1"/>
  <c r="E111" i="1"/>
  <c r="I111" i="1"/>
  <c r="M111" i="1"/>
  <c r="Q111" i="1"/>
  <c r="U111" i="1"/>
  <c r="Z111" i="1"/>
  <c r="AE81" i="1"/>
  <c r="AB113" i="1"/>
  <c r="A37" i="11" l="1"/>
  <c r="A24" i="12"/>
  <c r="B24" i="12" s="1"/>
  <c r="C24" i="12" s="1"/>
  <c r="D24" i="12" s="1"/>
  <c r="E24" i="12" s="1"/>
  <c r="F24" i="12" s="1"/>
  <c r="G24" i="12" s="1"/>
  <c r="H24" i="12" s="1"/>
  <c r="I24" i="12" s="1"/>
  <c r="J24" i="12" s="1"/>
  <c r="K24" i="12" s="1"/>
  <c r="L24" i="12" s="1"/>
  <c r="M24" i="12" s="1"/>
  <c r="N24" i="12" s="1"/>
  <c r="O24" i="12" s="1"/>
  <c r="P24" i="12" s="1"/>
  <c r="Q24" i="12" s="1"/>
  <c r="R24" i="12" s="1"/>
  <c r="Y112" i="1"/>
  <c r="X112" i="1"/>
  <c r="Y105" i="1"/>
  <c r="X105" i="1"/>
  <c r="Y107" i="1"/>
  <c r="X107" i="1"/>
  <c r="Y109" i="1"/>
  <c r="X109" i="1"/>
  <c r="X106" i="1"/>
  <c r="Y106" i="1"/>
  <c r="Y108" i="1"/>
  <c r="X108" i="1"/>
  <c r="AE71" i="1"/>
  <c r="AE68" i="1"/>
  <c r="AE73" i="1"/>
  <c r="AE70" i="1"/>
  <c r="AE72" i="1"/>
  <c r="G103" i="1" s="1"/>
  <c r="AE67" i="1"/>
  <c r="Y98" i="1" s="1"/>
  <c r="AE69" i="1"/>
  <c r="B109" i="1"/>
  <c r="F109" i="1"/>
  <c r="J109" i="1"/>
  <c r="N109" i="1"/>
  <c r="R109" i="1"/>
  <c r="V109" i="1"/>
  <c r="AA109" i="1"/>
  <c r="C109" i="1"/>
  <c r="K109" i="1"/>
  <c r="S109" i="1"/>
  <c r="A109" i="1"/>
  <c r="I109" i="1"/>
  <c r="Q109" i="1"/>
  <c r="Z109" i="1"/>
  <c r="D109" i="1"/>
  <c r="H109" i="1"/>
  <c r="L109" i="1"/>
  <c r="P109" i="1"/>
  <c r="T109" i="1"/>
  <c r="AC109" i="1"/>
  <c r="G109" i="1"/>
  <c r="O109" i="1"/>
  <c r="W109" i="1"/>
  <c r="E109" i="1"/>
  <c r="M109" i="1"/>
  <c r="U109" i="1"/>
  <c r="B108" i="1"/>
  <c r="F108" i="1"/>
  <c r="J108" i="1"/>
  <c r="N108" i="1"/>
  <c r="R108" i="1"/>
  <c r="V108" i="1"/>
  <c r="AA108" i="1"/>
  <c r="C108" i="1"/>
  <c r="K108" i="1"/>
  <c r="S108" i="1"/>
  <c r="A108" i="1"/>
  <c r="I108" i="1"/>
  <c r="Q108" i="1"/>
  <c r="Z108" i="1"/>
  <c r="D108" i="1"/>
  <c r="H108" i="1"/>
  <c r="L108" i="1"/>
  <c r="P108" i="1"/>
  <c r="T108" i="1"/>
  <c r="AC108" i="1"/>
  <c r="G108" i="1"/>
  <c r="O108" i="1"/>
  <c r="W108" i="1"/>
  <c r="E108" i="1"/>
  <c r="M108" i="1"/>
  <c r="U108" i="1"/>
  <c r="D106" i="1"/>
  <c r="H106" i="1"/>
  <c r="L106" i="1"/>
  <c r="P106" i="1"/>
  <c r="T106" i="1"/>
  <c r="AC106" i="1"/>
  <c r="G106" i="1"/>
  <c r="O106" i="1"/>
  <c r="W106" i="1"/>
  <c r="E106" i="1"/>
  <c r="M106" i="1"/>
  <c r="U106" i="1"/>
  <c r="B106" i="1"/>
  <c r="F106" i="1"/>
  <c r="J106" i="1"/>
  <c r="N106" i="1"/>
  <c r="R106" i="1"/>
  <c r="V106" i="1"/>
  <c r="AA106" i="1"/>
  <c r="C106" i="1"/>
  <c r="K106" i="1"/>
  <c r="S106" i="1"/>
  <c r="A106" i="1"/>
  <c r="I106" i="1"/>
  <c r="Q106" i="1"/>
  <c r="Z106" i="1"/>
  <c r="B107" i="1"/>
  <c r="F107" i="1"/>
  <c r="J107" i="1"/>
  <c r="N107" i="1"/>
  <c r="R107" i="1"/>
  <c r="V107" i="1"/>
  <c r="AA107" i="1"/>
  <c r="C107" i="1"/>
  <c r="K107" i="1"/>
  <c r="S107" i="1"/>
  <c r="A107" i="1"/>
  <c r="I107" i="1"/>
  <c r="Q107" i="1"/>
  <c r="Z107" i="1"/>
  <c r="H107" i="1"/>
  <c r="P107" i="1"/>
  <c r="G107" i="1"/>
  <c r="W107" i="1"/>
  <c r="M107" i="1"/>
  <c r="D107" i="1"/>
  <c r="L107" i="1"/>
  <c r="T107" i="1"/>
  <c r="AC107" i="1"/>
  <c r="O107" i="1"/>
  <c r="E107" i="1"/>
  <c r="U107" i="1"/>
  <c r="D105" i="1"/>
  <c r="H105" i="1"/>
  <c r="L105" i="1"/>
  <c r="P105" i="1"/>
  <c r="T105" i="1"/>
  <c r="AC105" i="1"/>
  <c r="G105" i="1"/>
  <c r="O105" i="1"/>
  <c r="W105" i="1"/>
  <c r="E105" i="1"/>
  <c r="M105" i="1"/>
  <c r="U105" i="1"/>
  <c r="B105" i="1"/>
  <c r="F105" i="1"/>
  <c r="J105" i="1"/>
  <c r="N105" i="1"/>
  <c r="R105" i="1"/>
  <c r="V105" i="1"/>
  <c r="AA105" i="1"/>
  <c r="C105" i="1"/>
  <c r="K105" i="1"/>
  <c r="S105" i="1"/>
  <c r="A105" i="1"/>
  <c r="I105" i="1"/>
  <c r="Q105" i="1"/>
  <c r="Z105" i="1"/>
  <c r="A107" i="15"/>
  <c r="C107" i="15"/>
  <c r="E107" i="15"/>
  <c r="G107" i="15"/>
  <c r="I107" i="15"/>
  <c r="K107" i="15"/>
  <c r="M107" i="15"/>
  <c r="O107" i="15"/>
  <c r="Q107" i="15"/>
  <c r="S107" i="15"/>
  <c r="U107" i="15"/>
  <c r="W107" i="15"/>
  <c r="Y107" i="15"/>
  <c r="B107" i="15"/>
  <c r="F107" i="15"/>
  <c r="J107" i="15"/>
  <c r="N107" i="15"/>
  <c r="R107" i="15"/>
  <c r="V107" i="15"/>
  <c r="Z107" i="15"/>
  <c r="D107" i="15"/>
  <c r="H107" i="15"/>
  <c r="L107" i="15"/>
  <c r="P107" i="15"/>
  <c r="T107" i="15"/>
  <c r="X107" i="15"/>
  <c r="AB107" i="15"/>
  <c r="B127" i="10"/>
  <c r="D127" i="10"/>
  <c r="F127" i="10"/>
  <c r="H127" i="10"/>
  <c r="J127" i="10"/>
  <c r="L127" i="10"/>
  <c r="N127" i="10"/>
  <c r="P127" i="10"/>
  <c r="R127" i="10"/>
  <c r="T127" i="10"/>
  <c r="V127" i="10"/>
  <c r="X127" i="10"/>
  <c r="Z127" i="10"/>
  <c r="AB127" i="10"/>
  <c r="C127" i="10"/>
  <c r="G127" i="10"/>
  <c r="K127" i="10"/>
  <c r="O127" i="10"/>
  <c r="S127" i="10"/>
  <c r="W127" i="10"/>
  <c r="A127" i="10"/>
  <c r="E127" i="10"/>
  <c r="I127" i="10"/>
  <c r="M127" i="10"/>
  <c r="Q127" i="10"/>
  <c r="U127" i="10"/>
  <c r="Y127" i="10"/>
  <c r="AD77" i="15"/>
  <c r="AA109" i="15"/>
  <c r="AD91" i="10"/>
  <c r="AA129" i="10"/>
  <c r="D112" i="18"/>
  <c r="S112" i="18"/>
  <c r="AC112" i="18"/>
  <c r="AA112" i="18"/>
  <c r="I112" i="18"/>
  <c r="P112" i="18"/>
  <c r="V112" i="18"/>
  <c r="O112" i="18"/>
  <c r="G112" i="18"/>
  <c r="X112" i="18"/>
  <c r="T112" i="18"/>
  <c r="W112" i="18"/>
  <c r="C112" i="18"/>
  <c r="Q112" i="18"/>
  <c r="R112" i="18"/>
  <c r="H112" i="18"/>
  <c r="J112" i="18"/>
  <c r="N112" i="18"/>
  <c r="L112" i="18"/>
  <c r="F112" i="18"/>
  <c r="K112" i="18"/>
  <c r="U112" i="18"/>
  <c r="E112" i="18"/>
  <c r="B112" i="18"/>
  <c r="M112" i="18"/>
  <c r="A112" i="18"/>
  <c r="Z112" i="18"/>
  <c r="AB114" i="18"/>
  <c r="AE82" i="18"/>
  <c r="Y113" i="18" s="1"/>
  <c r="AE82" i="1"/>
  <c r="AB114" i="1"/>
  <c r="B112" i="1"/>
  <c r="D112" i="1"/>
  <c r="F112" i="1"/>
  <c r="H112" i="1"/>
  <c r="J112" i="1"/>
  <c r="L112" i="1"/>
  <c r="N112" i="1"/>
  <c r="P112" i="1"/>
  <c r="R112" i="1"/>
  <c r="T112" i="1"/>
  <c r="V112" i="1"/>
  <c r="AA112" i="1"/>
  <c r="AC112" i="1"/>
  <c r="C112" i="1"/>
  <c r="G112" i="1"/>
  <c r="K112" i="1"/>
  <c r="O112" i="1"/>
  <c r="S112" i="1"/>
  <c r="W112" i="1"/>
  <c r="A112" i="1"/>
  <c r="E112" i="1"/>
  <c r="I112" i="1"/>
  <c r="M112" i="1"/>
  <c r="Q112" i="1"/>
  <c r="U112" i="1"/>
  <c r="Z112" i="1"/>
  <c r="A25" i="12" l="1"/>
  <c r="B25" i="12" s="1"/>
  <c r="C25" i="12" s="1"/>
  <c r="D25" i="12" s="1"/>
  <c r="E25" i="12" s="1"/>
  <c r="F25" i="12" s="1"/>
  <c r="G25" i="12" s="1"/>
  <c r="H25" i="12" s="1"/>
  <c r="I25" i="12" s="1"/>
  <c r="J25" i="12" s="1"/>
  <c r="K25" i="12" s="1"/>
  <c r="L25" i="12" s="1"/>
  <c r="M25" i="12" s="1"/>
  <c r="N25" i="12" s="1"/>
  <c r="O25" i="12" s="1"/>
  <c r="P25" i="12" s="1"/>
  <c r="Q25" i="12" s="1"/>
  <c r="R25" i="12" s="1"/>
  <c r="A38" i="11"/>
  <c r="Y103" i="1"/>
  <c r="X103" i="1"/>
  <c r="I102" i="1"/>
  <c r="X102" i="1"/>
  <c r="Y102" i="1"/>
  <c r="Y99" i="1"/>
  <c r="X99" i="1"/>
  <c r="Y113" i="1"/>
  <c r="X113" i="1"/>
  <c r="C100" i="1"/>
  <c r="X100" i="1"/>
  <c r="Y100" i="1"/>
  <c r="AC104" i="1"/>
  <c r="X104" i="1"/>
  <c r="Y104" i="1"/>
  <c r="N101" i="1"/>
  <c r="Y101" i="1"/>
  <c r="X101" i="1"/>
  <c r="C104" i="1"/>
  <c r="E101" i="1"/>
  <c r="B103" i="1"/>
  <c r="C102" i="1"/>
  <c r="N98" i="1"/>
  <c r="A99" i="1"/>
  <c r="A100" i="1"/>
  <c r="B104" i="1"/>
  <c r="L102" i="1"/>
  <c r="Z102" i="1"/>
  <c r="O102" i="1"/>
  <c r="D102" i="1"/>
  <c r="J102" i="1"/>
  <c r="U102" i="1"/>
  <c r="K102" i="1"/>
  <c r="E102" i="1"/>
  <c r="AC102" i="1"/>
  <c r="V102" i="1"/>
  <c r="B102" i="1"/>
  <c r="U100" i="1"/>
  <c r="AC103" i="1"/>
  <c r="T101" i="1"/>
  <c r="M99" i="1"/>
  <c r="H102" i="1"/>
  <c r="N102" i="1"/>
  <c r="Q102" i="1"/>
  <c r="A102" i="1"/>
  <c r="AA102" i="1"/>
  <c r="W102" i="1"/>
  <c r="G102" i="1"/>
  <c r="T102" i="1"/>
  <c r="F102" i="1"/>
  <c r="M102" i="1"/>
  <c r="P102" i="1"/>
  <c r="R102" i="1"/>
  <c r="S102" i="1"/>
  <c r="G104" i="1"/>
  <c r="J100" i="1"/>
  <c r="Z103" i="1"/>
  <c r="AA103" i="1"/>
  <c r="AC101" i="1"/>
  <c r="J99" i="1"/>
  <c r="S99" i="1"/>
  <c r="B98" i="1"/>
  <c r="G101" i="1"/>
  <c r="B101" i="1"/>
  <c r="Q101" i="1"/>
  <c r="U99" i="1"/>
  <c r="R99" i="1"/>
  <c r="W99" i="1"/>
  <c r="K99" i="1"/>
  <c r="L98" i="1"/>
  <c r="A98" i="1"/>
  <c r="D104" i="1"/>
  <c r="K104" i="1"/>
  <c r="K100" i="1"/>
  <c r="B100" i="1"/>
  <c r="V100" i="1"/>
  <c r="N103" i="1"/>
  <c r="O103" i="1"/>
  <c r="A103" i="1"/>
  <c r="N104" i="1"/>
  <c r="I104" i="1"/>
  <c r="O104" i="1"/>
  <c r="R104" i="1"/>
  <c r="Q104" i="1"/>
  <c r="P104" i="1"/>
  <c r="H104" i="1"/>
  <c r="Z100" i="1"/>
  <c r="W100" i="1"/>
  <c r="O100" i="1"/>
  <c r="N100" i="1"/>
  <c r="R100" i="1"/>
  <c r="L100" i="1"/>
  <c r="S100" i="1"/>
  <c r="L103" i="1"/>
  <c r="H103" i="1"/>
  <c r="E103" i="1"/>
  <c r="K103" i="1"/>
  <c r="Q103" i="1"/>
  <c r="F103" i="1"/>
  <c r="T103" i="1"/>
  <c r="F101" i="1"/>
  <c r="AA101" i="1"/>
  <c r="H101" i="1"/>
  <c r="U101" i="1"/>
  <c r="J101" i="1"/>
  <c r="I101" i="1"/>
  <c r="C101" i="1"/>
  <c r="AC99" i="1"/>
  <c r="Z99" i="1"/>
  <c r="B99" i="1"/>
  <c r="I99" i="1"/>
  <c r="L99" i="1"/>
  <c r="E99" i="1"/>
  <c r="X98" i="1"/>
  <c r="AA98" i="1"/>
  <c r="C98" i="1"/>
  <c r="W98" i="1"/>
  <c r="M101" i="1"/>
  <c r="W101" i="1"/>
  <c r="A101" i="1"/>
  <c r="K101" i="1"/>
  <c r="R101" i="1"/>
  <c r="P101" i="1"/>
  <c r="V101" i="1"/>
  <c r="O101" i="1"/>
  <c r="D101" i="1"/>
  <c r="L101" i="1"/>
  <c r="S101" i="1"/>
  <c r="Z101" i="1"/>
  <c r="V99" i="1"/>
  <c r="O99" i="1"/>
  <c r="D99" i="1"/>
  <c r="C99" i="1"/>
  <c r="Q99" i="1"/>
  <c r="P99" i="1"/>
  <c r="F99" i="1"/>
  <c r="G99" i="1"/>
  <c r="AA99" i="1"/>
  <c r="H99" i="1"/>
  <c r="T99" i="1"/>
  <c r="N99" i="1"/>
  <c r="T98" i="1"/>
  <c r="D98" i="1"/>
  <c r="O98" i="1"/>
  <c r="F98" i="1"/>
  <c r="J98" i="1"/>
  <c r="S98" i="1"/>
  <c r="P98" i="1"/>
  <c r="F104" i="1"/>
  <c r="V104" i="1"/>
  <c r="S104" i="1"/>
  <c r="Z104" i="1"/>
  <c r="T104" i="1"/>
  <c r="U104" i="1"/>
  <c r="J104" i="1"/>
  <c r="AA104" i="1"/>
  <c r="A104" i="1"/>
  <c r="L104" i="1"/>
  <c r="E104" i="1"/>
  <c r="M104" i="1"/>
  <c r="W104" i="1"/>
  <c r="I100" i="1"/>
  <c r="D100" i="1"/>
  <c r="AC100" i="1"/>
  <c r="P100" i="1"/>
  <c r="T100" i="1"/>
  <c r="Q100" i="1"/>
  <c r="H100" i="1"/>
  <c r="G100" i="1"/>
  <c r="E100" i="1"/>
  <c r="AA100" i="1"/>
  <c r="M100" i="1"/>
  <c r="F100" i="1"/>
  <c r="D103" i="1"/>
  <c r="V103" i="1"/>
  <c r="M103" i="1"/>
  <c r="U103" i="1"/>
  <c r="J103" i="1"/>
  <c r="C103" i="1"/>
  <c r="P103" i="1"/>
  <c r="S103" i="1"/>
  <c r="R103" i="1"/>
  <c r="I103" i="1"/>
  <c r="W103" i="1"/>
  <c r="U98" i="1"/>
  <c r="E98" i="1"/>
  <c r="I98" i="1"/>
  <c r="R98" i="1"/>
  <c r="H98" i="1"/>
  <c r="V98" i="1"/>
  <c r="M98" i="1"/>
  <c r="Z98" i="1"/>
  <c r="G98" i="1"/>
  <c r="Q98" i="1"/>
  <c r="AC98" i="1"/>
  <c r="K98" i="1"/>
  <c r="B128" i="10"/>
  <c r="D128" i="10"/>
  <c r="F128" i="10"/>
  <c r="H128" i="10"/>
  <c r="J128" i="10"/>
  <c r="L128" i="10"/>
  <c r="N128" i="10"/>
  <c r="P128" i="10"/>
  <c r="R128" i="10"/>
  <c r="T128" i="10"/>
  <c r="V128" i="10"/>
  <c r="X128" i="10"/>
  <c r="Z128" i="10"/>
  <c r="AB128" i="10"/>
  <c r="C128" i="10"/>
  <c r="G128" i="10"/>
  <c r="K128" i="10"/>
  <c r="O128" i="10"/>
  <c r="S128" i="10"/>
  <c r="W128" i="10"/>
  <c r="A128" i="10"/>
  <c r="E128" i="10"/>
  <c r="I128" i="10"/>
  <c r="M128" i="10"/>
  <c r="Q128" i="10"/>
  <c r="U128" i="10"/>
  <c r="Y128" i="10"/>
  <c r="A108" i="15"/>
  <c r="C108" i="15"/>
  <c r="E108" i="15"/>
  <c r="G108" i="15"/>
  <c r="I108" i="15"/>
  <c r="K108" i="15"/>
  <c r="M108" i="15"/>
  <c r="O108" i="15"/>
  <c r="Q108" i="15"/>
  <c r="S108" i="15"/>
  <c r="U108" i="15"/>
  <c r="W108" i="15"/>
  <c r="Y108" i="15"/>
  <c r="B108" i="15"/>
  <c r="F108" i="15"/>
  <c r="J108" i="15"/>
  <c r="N108" i="15"/>
  <c r="R108" i="15"/>
  <c r="V108" i="15"/>
  <c r="Z108" i="15"/>
  <c r="D108" i="15"/>
  <c r="H108" i="15"/>
  <c r="L108" i="15"/>
  <c r="P108" i="15"/>
  <c r="T108" i="15"/>
  <c r="X108" i="15"/>
  <c r="AB108" i="15"/>
  <c r="AD92" i="10"/>
  <c r="AA130" i="10"/>
  <c r="AD78" i="15"/>
  <c r="AA110" i="15"/>
  <c r="AB115" i="18"/>
  <c r="AE83" i="18"/>
  <c r="Y114" i="18" s="1"/>
  <c r="Q113" i="18"/>
  <c r="U113" i="18"/>
  <c r="A113" i="18"/>
  <c r="V113" i="18"/>
  <c r="J113" i="18"/>
  <c r="M113" i="18"/>
  <c r="Z113" i="18"/>
  <c r="L113" i="18"/>
  <c r="B113" i="18"/>
  <c r="W113" i="18"/>
  <c r="G113" i="18"/>
  <c r="N113" i="18"/>
  <c r="I113" i="18"/>
  <c r="H113" i="18"/>
  <c r="F113" i="18"/>
  <c r="X113" i="18"/>
  <c r="O113" i="18"/>
  <c r="K113" i="18"/>
  <c r="AA113" i="18"/>
  <c r="R113" i="18"/>
  <c r="E113" i="18"/>
  <c r="P113" i="18"/>
  <c r="AC113" i="18"/>
  <c r="T113" i="18"/>
  <c r="C113" i="18"/>
  <c r="D113" i="18"/>
  <c r="S113" i="18"/>
  <c r="B113" i="1"/>
  <c r="D113" i="1"/>
  <c r="F113" i="1"/>
  <c r="H113" i="1"/>
  <c r="J113" i="1"/>
  <c r="L113" i="1"/>
  <c r="N113" i="1"/>
  <c r="P113" i="1"/>
  <c r="R113" i="1"/>
  <c r="T113" i="1"/>
  <c r="V113" i="1"/>
  <c r="AA113" i="1"/>
  <c r="AC113" i="1"/>
  <c r="C113" i="1"/>
  <c r="G113" i="1"/>
  <c r="K113" i="1"/>
  <c r="O113" i="1"/>
  <c r="S113" i="1"/>
  <c r="W113" i="1"/>
  <c r="A113" i="1"/>
  <c r="E113" i="1"/>
  <c r="I113" i="1"/>
  <c r="M113" i="1"/>
  <c r="Q113" i="1"/>
  <c r="U113" i="1"/>
  <c r="Z113" i="1"/>
  <c r="AE83" i="1"/>
  <c r="AB115" i="1"/>
  <c r="A39" i="11" l="1"/>
  <c r="A26" i="12"/>
  <c r="B26" i="12" s="1"/>
  <c r="C26" i="12" s="1"/>
  <c r="D26" i="12" s="1"/>
  <c r="E26" i="12" s="1"/>
  <c r="F26" i="12" s="1"/>
  <c r="G26" i="12" s="1"/>
  <c r="H26" i="12" s="1"/>
  <c r="I26" i="12" s="1"/>
  <c r="J26" i="12" s="1"/>
  <c r="K26" i="12" s="1"/>
  <c r="L26" i="12" s="1"/>
  <c r="M26" i="12" s="1"/>
  <c r="N26" i="12" s="1"/>
  <c r="O26" i="12" s="1"/>
  <c r="P26" i="12" s="1"/>
  <c r="Q26" i="12" s="1"/>
  <c r="R26" i="12" s="1"/>
  <c r="D30" i="8"/>
  <c r="D34" i="8"/>
  <c r="D29" i="8"/>
  <c r="D33" i="8"/>
  <c r="D32" i="8"/>
  <c r="D31" i="8"/>
  <c r="D35" i="8"/>
  <c r="X114" i="1"/>
  <c r="Y114" i="1"/>
  <c r="A109" i="15"/>
  <c r="C109" i="15"/>
  <c r="E109" i="15"/>
  <c r="G109" i="15"/>
  <c r="I109" i="15"/>
  <c r="K109" i="15"/>
  <c r="M109" i="15"/>
  <c r="O109" i="15"/>
  <c r="Q109" i="15"/>
  <c r="S109" i="15"/>
  <c r="U109" i="15"/>
  <c r="W109" i="15"/>
  <c r="Y109" i="15"/>
  <c r="B109" i="15"/>
  <c r="F109" i="15"/>
  <c r="J109" i="15"/>
  <c r="N109" i="15"/>
  <c r="R109" i="15"/>
  <c r="V109" i="15"/>
  <c r="Z109" i="15"/>
  <c r="D109" i="15"/>
  <c r="H109" i="15"/>
  <c r="L109" i="15"/>
  <c r="P109" i="15"/>
  <c r="T109" i="15"/>
  <c r="X109" i="15"/>
  <c r="AB109" i="15"/>
  <c r="B129" i="10"/>
  <c r="D129" i="10"/>
  <c r="F129" i="10"/>
  <c r="H129" i="10"/>
  <c r="J129" i="10"/>
  <c r="L129" i="10"/>
  <c r="N129" i="10"/>
  <c r="P129" i="10"/>
  <c r="R129" i="10"/>
  <c r="T129" i="10"/>
  <c r="V129" i="10"/>
  <c r="X129" i="10"/>
  <c r="Z129" i="10"/>
  <c r="AB129" i="10"/>
  <c r="C129" i="10"/>
  <c r="G129" i="10"/>
  <c r="K129" i="10"/>
  <c r="O129" i="10"/>
  <c r="S129" i="10"/>
  <c r="W129" i="10"/>
  <c r="A129" i="10"/>
  <c r="E129" i="10"/>
  <c r="I129" i="10"/>
  <c r="M129" i="10"/>
  <c r="Q129" i="10"/>
  <c r="U129" i="10"/>
  <c r="Y129" i="10"/>
  <c r="AD79" i="15"/>
  <c r="AA111" i="15"/>
  <c r="AD93" i="10"/>
  <c r="AA131" i="10"/>
  <c r="AB116" i="18"/>
  <c r="AE84" i="18"/>
  <c r="Y115" i="18" s="1"/>
  <c r="B114" i="18"/>
  <c r="E114" i="18"/>
  <c r="W114" i="18"/>
  <c r="T114" i="18"/>
  <c r="N114" i="18"/>
  <c r="AA114" i="18"/>
  <c r="AC114" i="18"/>
  <c r="X114" i="18"/>
  <c r="I114" i="18"/>
  <c r="H114" i="18"/>
  <c r="F114" i="18"/>
  <c r="O114" i="18"/>
  <c r="G114" i="18"/>
  <c r="V114" i="18"/>
  <c r="A114" i="18"/>
  <c r="Q114" i="18"/>
  <c r="K114" i="18"/>
  <c r="P114" i="18"/>
  <c r="L114" i="18"/>
  <c r="C114" i="18"/>
  <c r="M114" i="18"/>
  <c r="S114" i="18"/>
  <c r="R114" i="18"/>
  <c r="D114" i="18"/>
  <c r="J114" i="18"/>
  <c r="U114" i="18"/>
  <c r="Z114" i="18"/>
  <c r="AE84" i="1"/>
  <c r="AB116" i="1"/>
  <c r="B114" i="1"/>
  <c r="D114" i="1"/>
  <c r="F114" i="1"/>
  <c r="H114" i="1"/>
  <c r="J114" i="1"/>
  <c r="L114" i="1"/>
  <c r="N114" i="1"/>
  <c r="P114" i="1"/>
  <c r="R114" i="1"/>
  <c r="T114" i="1"/>
  <c r="V114" i="1"/>
  <c r="AA114" i="1"/>
  <c r="AC114" i="1"/>
  <c r="C114" i="1"/>
  <c r="G114" i="1"/>
  <c r="K114" i="1"/>
  <c r="O114" i="1"/>
  <c r="S114" i="1"/>
  <c r="W114" i="1"/>
  <c r="A114" i="1"/>
  <c r="E114" i="1"/>
  <c r="I114" i="1"/>
  <c r="M114" i="1"/>
  <c r="Q114" i="1"/>
  <c r="U114" i="1"/>
  <c r="Z114" i="1"/>
  <c r="A27" i="12" l="1"/>
  <c r="B27" i="12" s="1"/>
  <c r="C27" i="12" s="1"/>
  <c r="D27" i="12" s="1"/>
  <c r="E27" i="12" s="1"/>
  <c r="F27" i="12" s="1"/>
  <c r="G27" i="12" s="1"/>
  <c r="H27" i="12" s="1"/>
  <c r="I27" i="12" s="1"/>
  <c r="J27" i="12" s="1"/>
  <c r="K27" i="12" s="1"/>
  <c r="L27" i="12" s="1"/>
  <c r="M27" i="12" s="1"/>
  <c r="N27" i="12" s="1"/>
  <c r="O27" i="12" s="1"/>
  <c r="P27" i="12" s="1"/>
  <c r="Q27" i="12" s="1"/>
  <c r="R27" i="12" s="1"/>
  <c r="A40" i="11"/>
  <c r="Y115" i="1"/>
  <c r="X115" i="1"/>
  <c r="B130" i="10"/>
  <c r="D130" i="10"/>
  <c r="F130" i="10"/>
  <c r="H130" i="10"/>
  <c r="J130" i="10"/>
  <c r="L130" i="10"/>
  <c r="N130" i="10"/>
  <c r="P130" i="10"/>
  <c r="R130" i="10"/>
  <c r="T130" i="10"/>
  <c r="V130" i="10"/>
  <c r="X130" i="10"/>
  <c r="Z130" i="10"/>
  <c r="AB130" i="10"/>
  <c r="C130" i="10"/>
  <c r="G130" i="10"/>
  <c r="K130" i="10"/>
  <c r="O130" i="10"/>
  <c r="S130" i="10"/>
  <c r="W130" i="10"/>
  <c r="A130" i="10"/>
  <c r="E130" i="10"/>
  <c r="I130" i="10"/>
  <c r="M130" i="10"/>
  <c r="Q130" i="10"/>
  <c r="U130" i="10"/>
  <c r="Y130" i="10"/>
  <c r="A110" i="15"/>
  <c r="C110" i="15"/>
  <c r="E110" i="15"/>
  <c r="G110" i="15"/>
  <c r="I110" i="15"/>
  <c r="K110" i="15"/>
  <c r="M110" i="15"/>
  <c r="O110" i="15"/>
  <c r="Q110" i="15"/>
  <c r="S110" i="15"/>
  <c r="U110" i="15"/>
  <c r="W110" i="15"/>
  <c r="Y110" i="15"/>
  <c r="B110" i="15"/>
  <c r="F110" i="15"/>
  <c r="J110" i="15"/>
  <c r="N110" i="15"/>
  <c r="R110" i="15"/>
  <c r="V110" i="15"/>
  <c r="Z110" i="15"/>
  <c r="D110" i="15"/>
  <c r="H110" i="15"/>
  <c r="L110" i="15"/>
  <c r="P110" i="15"/>
  <c r="T110" i="15"/>
  <c r="X110" i="15"/>
  <c r="AB110" i="15"/>
  <c r="AD94" i="10"/>
  <c r="AA132" i="10"/>
  <c r="AD80" i="15"/>
  <c r="AA112" i="15"/>
  <c r="AE85" i="18"/>
  <c r="Y116" i="18" s="1"/>
  <c r="AB117" i="18"/>
  <c r="N115" i="18"/>
  <c r="E115" i="18"/>
  <c r="D115" i="18"/>
  <c r="U115" i="18"/>
  <c r="Z115" i="18"/>
  <c r="S115" i="18"/>
  <c r="A115" i="18"/>
  <c r="AA115" i="18"/>
  <c r="P115" i="18"/>
  <c r="M115" i="18"/>
  <c r="I115" i="18"/>
  <c r="V115" i="18"/>
  <c r="L115" i="18"/>
  <c r="T115" i="18"/>
  <c r="G115" i="18"/>
  <c r="J115" i="18"/>
  <c r="C115" i="18"/>
  <c r="K115" i="18"/>
  <c r="W115" i="18"/>
  <c r="B115" i="18"/>
  <c r="AC115" i="18"/>
  <c r="F115" i="18"/>
  <c r="O115" i="18"/>
  <c r="H115" i="18"/>
  <c r="Q115" i="18"/>
  <c r="X115" i="18"/>
  <c r="R115" i="18"/>
  <c r="AE85" i="1"/>
  <c r="AB117" i="1"/>
  <c r="D73" i="8"/>
  <c r="B115" i="1"/>
  <c r="D115" i="1"/>
  <c r="F115" i="1"/>
  <c r="H115" i="1"/>
  <c r="J115" i="1"/>
  <c r="L115" i="1"/>
  <c r="N115" i="1"/>
  <c r="P115" i="1"/>
  <c r="R115" i="1"/>
  <c r="T115" i="1"/>
  <c r="V115" i="1"/>
  <c r="AA115" i="1"/>
  <c r="AC115" i="1"/>
  <c r="C115" i="1"/>
  <c r="G115" i="1"/>
  <c r="K115" i="1"/>
  <c r="O115" i="1"/>
  <c r="S115" i="1"/>
  <c r="W115" i="1"/>
  <c r="A115" i="1"/>
  <c r="E115" i="1"/>
  <c r="I115" i="1"/>
  <c r="M115" i="1"/>
  <c r="Q115" i="1"/>
  <c r="U115" i="1"/>
  <c r="Z115" i="1"/>
  <c r="A41" i="11" l="1"/>
  <c r="A42" i="11" s="1"/>
  <c r="A43" i="11" s="1"/>
  <c r="A44" i="11" s="1"/>
  <c r="A45" i="11" s="1"/>
  <c r="A46" i="11" s="1"/>
  <c r="A47" i="11" s="1"/>
  <c r="A48" i="11" s="1"/>
  <c r="A28" i="12"/>
  <c r="B28" i="12" s="1"/>
  <c r="C28" i="12" s="1"/>
  <c r="D28" i="12" s="1"/>
  <c r="E28" i="12" s="1"/>
  <c r="F28" i="12" s="1"/>
  <c r="G28" i="12" s="1"/>
  <c r="H28" i="12" s="1"/>
  <c r="I28" i="12" s="1"/>
  <c r="J28" i="12" s="1"/>
  <c r="K28" i="12" s="1"/>
  <c r="L28" i="12" s="1"/>
  <c r="M28" i="12" s="1"/>
  <c r="N28" i="12" s="1"/>
  <c r="O28" i="12" s="1"/>
  <c r="P28" i="12" s="1"/>
  <c r="Q28" i="12" s="1"/>
  <c r="R28" i="12" s="1"/>
  <c r="Y116" i="1"/>
  <c r="X116" i="1"/>
  <c r="A111" i="15"/>
  <c r="C111" i="15"/>
  <c r="E111" i="15"/>
  <c r="G111" i="15"/>
  <c r="I111" i="15"/>
  <c r="K111" i="15"/>
  <c r="M111" i="15"/>
  <c r="O111" i="15"/>
  <c r="Q111" i="15"/>
  <c r="S111" i="15"/>
  <c r="U111" i="15"/>
  <c r="W111" i="15"/>
  <c r="Y111" i="15"/>
  <c r="B111" i="15"/>
  <c r="F111" i="15"/>
  <c r="J111" i="15"/>
  <c r="N111" i="15"/>
  <c r="R111" i="15"/>
  <c r="V111" i="15"/>
  <c r="Z111" i="15"/>
  <c r="D111" i="15"/>
  <c r="H111" i="15"/>
  <c r="L111" i="15"/>
  <c r="P111" i="15"/>
  <c r="T111" i="15"/>
  <c r="X111" i="15"/>
  <c r="AB111" i="15"/>
  <c r="B131" i="10"/>
  <c r="D131" i="10"/>
  <c r="F131" i="10"/>
  <c r="H131" i="10"/>
  <c r="J131" i="10"/>
  <c r="L131" i="10"/>
  <c r="N131" i="10"/>
  <c r="P131" i="10"/>
  <c r="R131" i="10"/>
  <c r="T131" i="10"/>
  <c r="V131" i="10"/>
  <c r="X131" i="10"/>
  <c r="Z131" i="10"/>
  <c r="AB131" i="10"/>
  <c r="C131" i="10"/>
  <c r="G131" i="10"/>
  <c r="K131" i="10"/>
  <c r="O131" i="10"/>
  <c r="S131" i="10"/>
  <c r="W131" i="10"/>
  <c r="A131" i="10"/>
  <c r="E131" i="10"/>
  <c r="I131" i="10"/>
  <c r="M131" i="10"/>
  <c r="Q131" i="10"/>
  <c r="U131" i="10"/>
  <c r="Y131" i="10"/>
  <c r="AD81" i="15"/>
  <c r="AA113" i="15"/>
  <c r="AD82" i="15" s="1"/>
  <c r="AD95" i="10"/>
  <c r="AA133" i="10"/>
  <c r="C116" i="18"/>
  <c r="L116" i="18"/>
  <c r="AC116" i="18"/>
  <c r="E116" i="18"/>
  <c r="O116" i="18"/>
  <c r="R116" i="18"/>
  <c r="T116" i="18"/>
  <c r="A116" i="18"/>
  <c r="D116" i="18"/>
  <c r="P116" i="18"/>
  <c r="X116" i="18"/>
  <c r="J116" i="18"/>
  <c r="B116" i="18"/>
  <c r="Q116" i="18"/>
  <c r="H116" i="18"/>
  <c r="F116" i="18"/>
  <c r="W116" i="18"/>
  <c r="S116" i="18"/>
  <c r="U116" i="18"/>
  <c r="N116" i="18"/>
  <c r="M116" i="18"/>
  <c r="Z116" i="18"/>
  <c r="K116" i="18"/>
  <c r="AA116" i="18"/>
  <c r="G116" i="18"/>
  <c r="I116" i="18"/>
  <c r="V116" i="18"/>
  <c r="AE86" i="18"/>
  <c r="Y117" i="18" s="1"/>
  <c r="AB118" i="18"/>
  <c r="D63" i="8"/>
  <c r="D61" i="8"/>
  <c r="D72" i="8"/>
  <c r="D65" i="8"/>
  <c r="D59" i="8"/>
  <c r="D55" i="8"/>
  <c r="D56" i="8" s="1"/>
  <c r="D67" i="8"/>
  <c r="D70" i="8"/>
  <c r="D62" i="8"/>
  <c r="D68" i="8"/>
  <c r="B116" i="1"/>
  <c r="D116" i="1"/>
  <c r="F116" i="1"/>
  <c r="H116" i="1"/>
  <c r="J116" i="1"/>
  <c r="L116" i="1"/>
  <c r="N116" i="1"/>
  <c r="P116" i="1"/>
  <c r="R116" i="1"/>
  <c r="T116" i="1"/>
  <c r="V116" i="1"/>
  <c r="AA116" i="1"/>
  <c r="AC116" i="1"/>
  <c r="C116" i="1"/>
  <c r="G116" i="1"/>
  <c r="K116" i="1"/>
  <c r="O116" i="1"/>
  <c r="S116" i="1"/>
  <c r="W116" i="1"/>
  <c r="A116" i="1"/>
  <c r="E116" i="1"/>
  <c r="I116" i="1"/>
  <c r="M116" i="1"/>
  <c r="Q116" i="1"/>
  <c r="U116" i="1"/>
  <c r="Z116" i="1"/>
  <c r="D60" i="8"/>
  <c r="D71" i="8"/>
  <c r="D64" i="8"/>
  <c r="D69" i="8"/>
  <c r="D66" i="8"/>
  <c r="AE86" i="1"/>
  <c r="AB118" i="1"/>
  <c r="Y117" i="1" l="1"/>
  <c r="X117" i="1"/>
  <c r="B132" i="10"/>
  <c r="D132" i="10"/>
  <c r="F132" i="10"/>
  <c r="H132" i="10"/>
  <c r="J132" i="10"/>
  <c r="L132" i="10"/>
  <c r="N132" i="10"/>
  <c r="P132" i="10"/>
  <c r="R132" i="10"/>
  <c r="T132" i="10"/>
  <c r="V132" i="10"/>
  <c r="X132" i="10"/>
  <c r="Z132" i="10"/>
  <c r="AB132" i="10"/>
  <c r="C132" i="10"/>
  <c r="G132" i="10"/>
  <c r="K132" i="10"/>
  <c r="O132" i="10"/>
  <c r="S132" i="10"/>
  <c r="W132" i="10"/>
  <c r="A132" i="10"/>
  <c r="E132" i="10"/>
  <c r="I132" i="10"/>
  <c r="M132" i="10"/>
  <c r="Q132" i="10"/>
  <c r="U132" i="10"/>
  <c r="Y132" i="10"/>
  <c r="A112" i="15"/>
  <c r="C112" i="15"/>
  <c r="E112" i="15"/>
  <c r="G112" i="15"/>
  <c r="I112" i="15"/>
  <c r="K112" i="15"/>
  <c r="M112" i="15"/>
  <c r="O112" i="15"/>
  <c r="Q112" i="15"/>
  <c r="S112" i="15"/>
  <c r="U112" i="15"/>
  <c r="W112" i="15"/>
  <c r="Y112" i="15"/>
  <c r="B112" i="15"/>
  <c r="F112" i="15"/>
  <c r="J112" i="15"/>
  <c r="N112" i="15"/>
  <c r="R112" i="15"/>
  <c r="V112" i="15"/>
  <c r="Z112" i="15"/>
  <c r="D112" i="15"/>
  <c r="H112" i="15"/>
  <c r="L112" i="15"/>
  <c r="P112" i="15"/>
  <c r="T112" i="15"/>
  <c r="X112" i="15"/>
  <c r="AB112" i="15"/>
  <c r="AD96" i="10"/>
  <c r="AA134" i="10"/>
  <c r="A113" i="15"/>
  <c r="C113" i="15"/>
  <c r="E113" i="15"/>
  <c r="G113" i="15"/>
  <c r="I113" i="15"/>
  <c r="K113" i="15"/>
  <c r="M113" i="15"/>
  <c r="O113" i="15"/>
  <c r="Q113" i="15"/>
  <c r="S113" i="15"/>
  <c r="U113" i="15"/>
  <c r="W113" i="15"/>
  <c r="Y113" i="15"/>
  <c r="B113" i="15"/>
  <c r="F113" i="15"/>
  <c r="J113" i="15"/>
  <c r="N113" i="15"/>
  <c r="R113" i="15"/>
  <c r="V113" i="15"/>
  <c r="Z113" i="15"/>
  <c r="D113" i="15"/>
  <c r="H113" i="15"/>
  <c r="L113" i="15"/>
  <c r="P113" i="15"/>
  <c r="T113" i="15"/>
  <c r="X113" i="15"/>
  <c r="AB113" i="15"/>
  <c r="AE87" i="18"/>
  <c r="Y118" i="18" s="1"/>
  <c r="AB119" i="18"/>
  <c r="A117" i="18"/>
  <c r="C117" i="18"/>
  <c r="U117" i="18"/>
  <c r="W117" i="18"/>
  <c r="I117" i="18"/>
  <c r="O117" i="18"/>
  <c r="Q117" i="18"/>
  <c r="V117" i="18"/>
  <c r="K117" i="18"/>
  <c r="T117" i="18"/>
  <c r="AC117" i="18"/>
  <c r="S117" i="18"/>
  <c r="N117" i="18"/>
  <c r="L117" i="18"/>
  <c r="H117" i="18"/>
  <c r="E117" i="18"/>
  <c r="R117" i="18"/>
  <c r="D117" i="18"/>
  <c r="P117" i="18"/>
  <c r="Z117" i="18"/>
  <c r="AA117" i="18"/>
  <c r="G117" i="18"/>
  <c r="M117" i="18"/>
  <c r="J117" i="18"/>
  <c r="X117" i="18"/>
  <c r="F117" i="18"/>
  <c r="B117" i="18"/>
  <c r="B117" i="1"/>
  <c r="D117" i="1"/>
  <c r="F117" i="1"/>
  <c r="C117" i="1"/>
  <c r="G117" i="1"/>
  <c r="I117" i="1"/>
  <c r="K117" i="1"/>
  <c r="M117" i="1"/>
  <c r="O117" i="1"/>
  <c r="Q117" i="1"/>
  <c r="S117" i="1"/>
  <c r="U117" i="1"/>
  <c r="W117" i="1"/>
  <c r="Z117" i="1"/>
  <c r="A117" i="1"/>
  <c r="E117" i="1"/>
  <c r="H117" i="1"/>
  <c r="J117" i="1"/>
  <c r="L117" i="1"/>
  <c r="N117" i="1"/>
  <c r="P117" i="1"/>
  <c r="R117" i="1"/>
  <c r="T117" i="1"/>
  <c r="V117" i="1"/>
  <c r="AA117" i="1"/>
  <c r="AC117" i="1"/>
  <c r="AE87" i="1"/>
  <c r="AB119" i="1"/>
  <c r="Y118" i="1" l="1"/>
  <c r="X118" i="1"/>
  <c r="B133" i="10"/>
  <c r="D133" i="10"/>
  <c r="F133" i="10"/>
  <c r="H133" i="10"/>
  <c r="J133" i="10"/>
  <c r="L133" i="10"/>
  <c r="N133" i="10"/>
  <c r="P133" i="10"/>
  <c r="R133" i="10"/>
  <c r="T133" i="10"/>
  <c r="V133" i="10"/>
  <c r="X133" i="10"/>
  <c r="Z133" i="10"/>
  <c r="AB133" i="10"/>
  <c r="C133" i="10"/>
  <c r="G133" i="10"/>
  <c r="K133" i="10"/>
  <c r="O133" i="10"/>
  <c r="S133" i="10"/>
  <c r="W133" i="10"/>
  <c r="A133" i="10"/>
  <c r="E133" i="10"/>
  <c r="I133" i="10"/>
  <c r="M133" i="10"/>
  <c r="Q133" i="10"/>
  <c r="U133" i="10"/>
  <c r="Y133" i="10"/>
  <c r="AD97" i="10"/>
  <c r="AA135" i="10"/>
  <c r="Q118" i="18"/>
  <c r="C118" i="18"/>
  <c r="L118" i="18"/>
  <c r="O118" i="18"/>
  <c r="D118" i="18"/>
  <c r="P118" i="18"/>
  <c r="M118" i="18"/>
  <c r="G118" i="18"/>
  <c r="T118" i="18"/>
  <c r="X118" i="18"/>
  <c r="H118" i="18"/>
  <c r="V118" i="18"/>
  <c r="I118" i="18"/>
  <c r="A118" i="18"/>
  <c r="AA118" i="18"/>
  <c r="K118" i="18"/>
  <c r="Z118" i="18"/>
  <c r="J118" i="18"/>
  <c r="B118" i="18"/>
  <c r="F118" i="18"/>
  <c r="AC118" i="18"/>
  <c r="W118" i="18"/>
  <c r="U118" i="18"/>
  <c r="N118" i="18"/>
  <c r="S118" i="18"/>
  <c r="R118" i="18"/>
  <c r="E118" i="18"/>
  <c r="AB120" i="18"/>
  <c r="AE88" i="18"/>
  <c r="Y119" i="18" s="1"/>
  <c r="AB120" i="1"/>
  <c r="AE88" i="1"/>
  <c r="A118" i="1"/>
  <c r="C118" i="1"/>
  <c r="E118" i="1"/>
  <c r="G118" i="1"/>
  <c r="I118" i="1"/>
  <c r="K118" i="1"/>
  <c r="M118" i="1"/>
  <c r="O118" i="1"/>
  <c r="Q118" i="1"/>
  <c r="S118" i="1"/>
  <c r="U118" i="1"/>
  <c r="W118" i="1"/>
  <c r="Z118" i="1"/>
  <c r="B118" i="1"/>
  <c r="D118" i="1"/>
  <c r="F118" i="1"/>
  <c r="H118" i="1"/>
  <c r="J118" i="1"/>
  <c r="L118" i="1"/>
  <c r="N118" i="1"/>
  <c r="P118" i="1"/>
  <c r="R118" i="1"/>
  <c r="T118" i="1"/>
  <c r="V118" i="1"/>
  <c r="AA118" i="1"/>
  <c r="AC118" i="1"/>
  <c r="X119" i="1" l="1"/>
  <c r="Y119" i="1"/>
  <c r="AD98" i="10"/>
  <c r="AA136" i="10"/>
  <c r="B134" i="10"/>
  <c r="D134" i="10"/>
  <c r="F134" i="10"/>
  <c r="H134" i="10"/>
  <c r="J134" i="10"/>
  <c r="L134" i="10"/>
  <c r="N134" i="10"/>
  <c r="P134" i="10"/>
  <c r="R134" i="10"/>
  <c r="T134" i="10"/>
  <c r="V134" i="10"/>
  <c r="X134" i="10"/>
  <c r="Z134" i="10"/>
  <c r="AB134" i="10"/>
  <c r="C134" i="10"/>
  <c r="G134" i="10"/>
  <c r="K134" i="10"/>
  <c r="O134" i="10"/>
  <c r="S134" i="10"/>
  <c r="W134" i="10"/>
  <c r="A134" i="10"/>
  <c r="E134" i="10"/>
  <c r="I134" i="10"/>
  <c r="M134" i="10"/>
  <c r="Q134" i="10"/>
  <c r="U134" i="10"/>
  <c r="Y134" i="10"/>
  <c r="Q119" i="18"/>
  <c r="B119" i="18"/>
  <c r="N119" i="18"/>
  <c r="AA119" i="18"/>
  <c r="U119" i="18"/>
  <c r="V119" i="18"/>
  <c r="A119" i="18"/>
  <c r="R119" i="18"/>
  <c r="J119" i="18"/>
  <c r="S119" i="18"/>
  <c r="H119" i="18"/>
  <c r="P119" i="18"/>
  <c r="D119" i="18"/>
  <c r="L119" i="18"/>
  <c r="AC119" i="18"/>
  <c r="W119" i="18"/>
  <c r="M119" i="18"/>
  <c r="T119" i="18"/>
  <c r="Z119" i="18"/>
  <c r="X119" i="18"/>
  <c r="G119" i="18"/>
  <c r="I119" i="18"/>
  <c r="F119" i="18"/>
  <c r="K119" i="18"/>
  <c r="E119" i="18"/>
  <c r="O119" i="18"/>
  <c r="C119" i="18"/>
  <c r="AB121" i="18"/>
  <c r="AE89" i="18"/>
  <c r="Y120" i="18" s="1"/>
  <c r="A119" i="1"/>
  <c r="C119" i="1"/>
  <c r="E119" i="1"/>
  <c r="G119" i="1"/>
  <c r="I119" i="1"/>
  <c r="K119" i="1"/>
  <c r="M119" i="1"/>
  <c r="O119" i="1"/>
  <c r="Q119" i="1"/>
  <c r="S119" i="1"/>
  <c r="U119" i="1"/>
  <c r="W119" i="1"/>
  <c r="Z119" i="1"/>
  <c r="B119" i="1"/>
  <c r="D119" i="1"/>
  <c r="F119" i="1"/>
  <c r="H119" i="1"/>
  <c r="J119" i="1"/>
  <c r="L119" i="1"/>
  <c r="N119" i="1"/>
  <c r="P119" i="1"/>
  <c r="R119" i="1"/>
  <c r="T119" i="1"/>
  <c r="V119" i="1"/>
  <c r="AA119" i="1"/>
  <c r="AC119" i="1"/>
  <c r="AE89" i="1"/>
  <c r="AB121" i="1"/>
  <c r="X120" i="1" l="1"/>
  <c r="Y120" i="1"/>
  <c r="F59" i="8"/>
  <c r="F65" i="8"/>
  <c r="F68" i="8"/>
  <c r="F67" i="8"/>
  <c r="F66" i="8"/>
  <c r="F61" i="8"/>
  <c r="F64" i="8"/>
  <c r="F60" i="8"/>
  <c r="F69" i="8"/>
  <c r="F63" i="8"/>
  <c r="B135" i="10"/>
  <c r="D135" i="10"/>
  <c r="F135" i="10"/>
  <c r="H135" i="10"/>
  <c r="J135" i="10"/>
  <c r="L135" i="10"/>
  <c r="N135" i="10"/>
  <c r="P135" i="10"/>
  <c r="R135" i="10"/>
  <c r="T135" i="10"/>
  <c r="V135" i="10"/>
  <c r="X135" i="10"/>
  <c r="Z135" i="10"/>
  <c r="AB135" i="10"/>
  <c r="C135" i="10"/>
  <c r="G135" i="10"/>
  <c r="K135" i="10"/>
  <c r="O135" i="10"/>
  <c r="S135" i="10"/>
  <c r="W135" i="10"/>
  <c r="A135" i="10"/>
  <c r="E135" i="10"/>
  <c r="I135" i="10"/>
  <c r="M135" i="10"/>
  <c r="Q135" i="10"/>
  <c r="U135" i="10"/>
  <c r="Y135" i="10"/>
  <c r="F71" i="8"/>
  <c r="AD99" i="10"/>
  <c r="AA137" i="10"/>
  <c r="F70" i="8"/>
  <c r="F73" i="8"/>
  <c r="F72" i="8"/>
  <c r="L120" i="18"/>
  <c r="I120" i="18"/>
  <c r="A120" i="18"/>
  <c r="O120" i="18"/>
  <c r="AA120" i="18"/>
  <c r="M120" i="18"/>
  <c r="F120" i="18"/>
  <c r="W120" i="18"/>
  <c r="B120" i="18"/>
  <c r="S120" i="18"/>
  <c r="T120" i="18"/>
  <c r="X120" i="18"/>
  <c r="E120" i="18"/>
  <c r="V120" i="18"/>
  <c r="G120" i="18"/>
  <c r="C120" i="18"/>
  <c r="R120" i="18"/>
  <c r="D120" i="18"/>
  <c r="P120" i="18"/>
  <c r="AC120" i="18"/>
  <c r="H120" i="18"/>
  <c r="Z120" i="18"/>
  <c r="J120" i="18"/>
  <c r="K120" i="18"/>
  <c r="N120" i="18"/>
  <c r="Q120" i="18"/>
  <c r="U120" i="18"/>
  <c r="AB122" i="18"/>
  <c r="AE90" i="18"/>
  <c r="Y121" i="18" s="1"/>
  <c r="A120" i="1"/>
  <c r="C120" i="1"/>
  <c r="E120" i="1"/>
  <c r="G120" i="1"/>
  <c r="I120" i="1"/>
  <c r="K120" i="1"/>
  <c r="M120" i="1"/>
  <c r="O120" i="1"/>
  <c r="Q120" i="1"/>
  <c r="S120" i="1"/>
  <c r="U120" i="1"/>
  <c r="W120" i="1"/>
  <c r="Z120" i="1"/>
  <c r="B120" i="1"/>
  <c r="D120" i="1"/>
  <c r="F120" i="1"/>
  <c r="H120" i="1"/>
  <c r="J120" i="1"/>
  <c r="L120" i="1"/>
  <c r="N120" i="1"/>
  <c r="P120" i="1"/>
  <c r="R120" i="1"/>
  <c r="T120" i="1"/>
  <c r="V120" i="1"/>
  <c r="AA120" i="1"/>
  <c r="AC120" i="1"/>
  <c r="AE90" i="1"/>
  <c r="AB122" i="1"/>
  <c r="AE91" i="1" s="1"/>
  <c r="Y121" i="1" l="1"/>
  <c r="X121" i="1"/>
  <c r="Y122" i="1"/>
  <c r="X122" i="1"/>
  <c r="B136" i="10"/>
  <c r="D136" i="10"/>
  <c r="F136" i="10"/>
  <c r="H136" i="10"/>
  <c r="J136" i="10"/>
  <c r="L136" i="10"/>
  <c r="N136" i="10"/>
  <c r="P136" i="10"/>
  <c r="R136" i="10"/>
  <c r="T136" i="10"/>
  <c r="V136" i="10"/>
  <c r="X136" i="10"/>
  <c r="Z136" i="10"/>
  <c r="AB136" i="10"/>
  <c r="C136" i="10"/>
  <c r="G136" i="10"/>
  <c r="K136" i="10"/>
  <c r="O136" i="10"/>
  <c r="S136" i="10"/>
  <c r="W136" i="10"/>
  <c r="A136" i="10"/>
  <c r="E136" i="10"/>
  <c r="I136" i="10"/>
  <c r="M136" i="10"/>
  <c r="Q136" i="10"/>
  <c r="U136" i="10"/>
  <c r="Y136" i="10"/>
  <c r="AD100" i="10"/>
  <c r="AA138" i="10"/>
  <c r="AE91" i="18"/>
  <c r="Y122" i="18" s="1"/>
  <c r="F62" i="8"/>
  <c r="F55" i="8"/>
  <c r="O121" i="18"/>
  <c r="E121" i="18"/>
  <c r="R121" i="18"/>
  <c r="Z121" i="18"/>
  <c r="U121" i="18"/>
  <c r="H121" i="18"/>
  <c r="L121" i="18"/>
  <c r="I121" i="18"/>
  <c r="W121" i="18"/>
  <c r="Q121" i="18"/>
  <c r="M121" i="18"/>
  <c r="X121" i="18"/>
  <c r="T121" i="18"/>
  <c r="V121" i="18"/>
  <c r="P121" i="18"/>
  <c r="AA121" i="18"/>
  <c r="C121" i="18"/>
  <c r="F121" i="18"/>
  <c r="AC121" i="18"/>
  <c r="G121" i="18"/>
  <c r="D121" i="18"/>
  <c r="S121" i="18"/>
  <c r="K121" i="18"/>
  <c r="J121" i="18"/>
  <c r="N121" i="18"/>
  <c r="A121" i="18"/>
  <c r="B121" i="18"/>
  <c r="A121" i="1"/>
  <c r="C121" i="1"/>
  <c r="E121" i="1"/>
  <c r="G121" i="1"/>
  <c r="I121" i="1"/>
  <c r="K121" i="1"/>
  <c r="M121" i="1"/>
  <c r="O121" i="1"/>
  <c r="Q121" i="1"/>
  <c r="S121" i="1"/>
  <c r="U121" i="1"/>
  <c r="W121" i="1"/>
  <c r="Z121" i="1"/>
  <c r="B121" i="1"/>
  <c r="D121" i="1"/>
  <c r="F121" i="1"/>
  <c r="H121" i="1"/>
  <c r="J121" i="1"/>
  <c r="L121" i="1"/>
  <c r="N121" i="1"/>
  <c r="P121" i="1"/>
  <c r="R121" i="1"/>
  <c r="T121" i="1"/>
  <c r="V121" i="1"/>
  <c r="AA121" i="1"/>
  <c r="AC121" i="1"/>
  <c r="A122" i="1"/>
  <c r="C122" i="1"/>
  <c r="E122" i="1"/>
  <c r="G122" i="1"/>
  <c r="I122" i="1"/>
  <c r="K122" i="1"/>
  <c r="M122" i="1"/>
  <c r="O122" i="1"/>
  <c r="Q122" i="1"/>
  <c r="S122" i="1"/>
  <c r="U122" i="1"/>
  <c r="W122" i="1"/>
  <c r="Z122" i="1"/>
  <c r="B122" i="1"/>
  <c r="D122" i="1"/>
  <c r="F122" i="1"/>
  <c r="H122" i="1"/>
  <c r="J122" i="1"/>
  <c r="L122" i="1"/>
  <c r="N122" i="1"/>
  <c r="P122" i="1"/>
  <c r="R122" i="1"/>
  <c r="T122" i="1"/>
  <c r="V122" i="1"/>
  <c r="AA122" i="1"/>
  <c r="AC122" i="1"/>
  <c r="D122" i="18" l="1"/>
  <c r="O122" i="18"/>
  <c r="J122" i="18"/>
  <c r="P122" i="18"/>
  <c r="M122" i="18"/>
  <c r="N122" i="18"/>
  <c r="F122" i="18"/>
  <c r="E122" i="18"/>
  <c r="U122" i="18"/>
  <c r="H122" i="18"/>
  <c r="K122" i="18"/>
  <c r="Q122" i="18"/>
  <c r="L122" i="18"/>
  <c r="X122" i="18"/>
  <c r="W122" i="18"/>
  <c r="I122" i="18"/>
  <c r="Z122" i="18"/>
  <c r="T122" i="18"/>
  <c r="A122" i="18"/>
  <c r="Z29" i="8" s="1"/>
  <c r="AC122" i="18"/>
  <c r="V122" i="18"/>
  <c r="AA122" i="18"/>
  <c r="G122" i="18"/>
  <c r="C122" i="18"/>
  <c r="B122" i="18"/>
  <c r="S122" i="18"/>
  <c r="R122" i="18"/>
  <c r="AD101" i="10"/>
  <c r="AA139" i="10"/>
  <c r="B137" i="10"/>
  <c r="D137" i="10"/>
  <c r="F137" i="10"/>
  <c r="H137" i="10"/>
  <c r="J137" i="10"/>
  <c r="L137" i="10"/>
  <c r="N137" i="10"/>
  <c r="P137" i="10"/>
  <c r="R137" i="10"/>
  <c r="T137" i="10"/>
  <c r="V137" i="10"/>
  <c r="X137" i="10"/>
  <c r="Z137" i="10"/>
  <c r="AB137" i="10"/>
  <c r="C137" i="10"/>
  <c r="G137" i="10"/>
  <c r="K137" i="10"/>
  <c r="O137" i="10"/>
  <c r="S137" i="10"/>
  <c r="W137" i="10"/>
  <c r="A137" i="10"/>
  <c r="E137" i="10"/>
  <c r="I137" i="10"/>
  <c r="M137" i="10"/>
  <c r="Q137" i="10"/>
  <c r="U137" i="10"/>
  <c r="Y137" i="10"/>
  <c r="B138" i="10" l="1"/>
  <c r="D138" i="10"/>
  <c r="F138" i="10"/>
  <c r="H138" i="10"/>
  <c r="J138" i="10"/>
  <c r="L138" i="10"/>
  <c r="N138" i="10"/>
  <c r="P138" i="10"/>
  <c r="R138" i="10"/>
  <c r="T138" i="10"/>
  <c r="V138" i="10"/>
  <c r="X138" i="10"/>
  <c r="Z138" i="10"/>
  <c r="AB138" i="10"/>
  <c r="C138" i="10"/>
  <c r="G138" i="10"/>
  <c r="K138" i="10"/>
  <c r="O138" i="10"/>
  <c r="S138" i="10"/>
  <c r="W138" i="10"/>
  <c r="A138" i="10"/>
  <c r="E138" i="10"/>
  <c r="I138" i="10"/>
  <c r="M138" i="10"/>
  <c r="Q138" i="10"/>
  <c r="U138" i="10"/>
  <c r="Y138" i="10"/>
  <c r="AD102" i="10"/>
  <c r="AA140" i="10"/>
  <c r="AM68" i="8" l="1"/>
  <c r="AM69" i="8"/>
  <c r="E68" i="8"/>
  <c r="W68" i="8" s="1"/>
  <c r="E67" i="8"/>
  <c r="W67" i="8" s="1"/>
  <c r="E73" i="8"/>
  <c r="W73" i="8" s="1"/>
  <c r="AT73" i="8" s="1"/>
  <c r="AM75" i="8"/>
  <c r="AD103" i="10"/>
  <c r="AA141" i="10"/>
  <c r="B139" i="10"/>
  <c r="D139" i="10"/>
  <c r="F139" i="10"/>
  <c r="H139" i="10"/>
  <c r="J139" i="10"/>
  <c r="L139" i="10"/>
  <c r="N139" i="10"/>
  <c r="P139" i="10"/>
  <c r="R139" i="10"/>
  <c r="T139" i="10"/>
  <c r="V139" i="10"/>
  <c r="X139" i="10"/>
  <c r="Z139" i="10"/>
  <c r="AB139" i="10"/>
  <c r="C139" i="10"/>
  <c r="G139" i="10"/>
  <c r="K139" i="10"/>
  <c r="O139" i="10"/>
  <c r="S139" i="10"/>
  <c r="W139" i="10"/>
  <c r="A139" i="10"/>
  <c r="E139" i="10"/>
  <c r="I139" i="10"/>
  <c r="M139" i="10"/>
  <c r="Q139" i="10"/>
  <c r="U139" i="10"/>
  <c r="Y139" i="10"/>
  <c r="E70" i="8"/>
  <c r="W70" i="8" s="1"/>
  <c r="AG73" i="8"/>
  <c r="AS73" i="8" s="1"/>
  <c r="AM73" i="8"/>
  <c r="E71" i="8"/>
  <c r="W71" i="8" s="1"/>
  <c r="AM74" i="8"/>
  <c r="AG74" i="8"/>
  <c r="AS74" i="8" s="1"/>
  <c r="AG71" i="8"/>
  <c r="AS71" i="8" s="1"/>
  <c r="AG72" i="8" l="1"/>
  <c r="AS72" i="8" s="1"/>
  <c r="AM71" i="8"/>
  <c r="E66" i="8"/>
  <c r="W66" i="8" s="1"/>
  <c r="Z66" i="8" s="1"/>
  <c r="AM70" i="8"/>
  <c r="AG68" i="8"/>
  <c r="AS68" i="8" s="1"/>
  <c r="AG70" i="8"/>
  <c r="AS70" i="8" s="1"/>
  <c r="Z67" i="8"/>
  <c r="AT67" i="8"/>
  <c r="AG75" i="8"/>
  <c r="AS75" i="8" s="1"/>
  <c r="Z73" i="8"/>
  <c r="AU73" i="8" s="1"/>
  <c r="E72" i="8"/>
  <c r="W72" i="8" s="1"/>
  <c r="Z72" i="8" s="1"/>
  <c r="E69" i="8"/>
  <c r="W69" i="8" s="1"/>
  <c r="AT69" i="8" s="1"/>
  <c r="AM72" i="8"/>
  <c r="AG69" i="8"/>
  <c r="AS69" i="8" s="1"/>
  <c r="AS76" i="8"/>
  <c r="AT68" i="8"/>
  <c r="Z68" i="8"/>
  <c r="Z70" i="8"/>
  <c r="AT70" i="8"/>
  <c r="AT71" i="8"/>
  <c r="Z71" i="8"/>
  <c r="B140" i="10"/>
  <c r="D140" i="10"/>
  <c r="F140" i="10"/>
  <c r="H140" i="10"/>
  <c r="J140" i="10"/>
  <c r="L140" i="10"/>
  <c r="N140" i="10"/>
  <c r="P140" i="10"/>
  <c r="R140" i="10"/>
  <c r="T140" i="10"/>
  <c r="V140" i="10"/>
  <c r="X140" i="10"/>
  <c r="Z140" i="10"/>
  <c r="AB140" i="10"/>
  <c r="C140" i="10"/>
  <c r="G140" i="10"/>
  <c r="K140" i="10"/>
  <c r="O140" i="10"/>
  <c r="S140" i="10"/>
  <c r="W140" i="10"/>
  <c r="A140" i="10"/>
  <c r="E140" i="10"/>
  <c r="I140" i="10"/>
  <c r="M140" i="10"/>
  <c r="Q140" i="10"/>
  <c r="U140" i="10"/>
  <c r="Y140" i="10"/>
  <c r="AD104" i="10"/>
  <c r="AA142" i="10"/>
  <c r="AT66" i="8" l="1"/>
  <c r="Z69" i="8"/>
  <c r="AA69" i="8" s="1"/>
  <c r="AA73" i="8"/>
  <c r="AT72" i="8"/>
  <c r="AA67" i="8"/>
  <c r="AA66" i="8"/>
  <c r="AA72" i="8"/>
  <c r="AU72" i="8"/>
  <c r="AA70" i="8"/>
  <c r="AU71" i="8"/>
  <c r="AA71" i="8"/>
  <c r="AA68" i="8"/>
  <c r="AD105" i="10"/>
  <c r="AA143" i="10"/>
  <c r="B141" i="10"/>
  <c r="D141" i="10"/>
  <c r="F141" i="10"/>
  <c r="H141" i="10"/>
  <c r="J141" i="10"/>
  <c r="L141" i="10"/>
  <c r="N141" i="10"/>
  <c r="P141" i="10"/>
  <c r="R141" i="10"/>
  <c r="T141" i="10"/>
  <c r="V141" i="10"/>
  <c r="X141" i="10"/>
  <c r="Z141" i="10"/>
  <c r="AB141" i="10"/>
  <c r="C141" i="10"/>
  <c r="G141" i="10"/>
  <c r="K141" i="10"/>
  <c r="O141" i="10"/>
  <c r="S141" i="10"/>
  <c r="W141" i="10"/>
  <c r="A141" i="10"/>
  <c r="E141" i="10"/>
  <c r="I141" i="10"/>
  <c r="M141" i="10"/>
  <c r="Q141" i="10"/>
  <c r="U141" i="10"/>
  <c r="Y141" i="10"/>
  <c r="AU70" i="8" l="1"/>
  <c r="AU67" i="8"/>
  <c r="AU68" i="8"/>
  <c r="AU69" i="8"/>
  <c r="AU66" i="8"/>
  <c r="B142" i="10"/>
  <c r="D142" i="10"/>
  <c r="F142" i="10"/>
  <c r="H142" i="10"/>
  <c r="J142" i="10"/>
  <c r="L142" i="10"/>
  <c r="N142" i="10"/>
  <c r="P142" i="10"/>
  <c r="R142" i="10"/>
  <c r="T142" i="10"/>
  <c r="V142" i="10"/>
  <c r="X142" i="10"/>
  <c r="Z142" i="10"/>
  <c r="AB142" i="10"/>
  <c r="C142" i="10"/>
  <c r="G142" i="10"/>
  <c r="K142" i="10"/>
  <c r="O142" i="10"/>
  <c r="S142" i="10"/>
  <c r="W142" i="10"/>
  <c r="A142" i="10"/>
  <c r="E142" i="10"/>
  <c r="I142" i="10"/>
  <c r="M142" i="10"/>
  <c r="Q142" i="10"/>
  <c r="U142" i="10"/>
  <c r="Y142" i="10"/>
  <c r="AD106" i="10"/>
  <c r="AA144" i="10"/>
  <c r="AD107" i="10" l="1"/>
  <c r="AA145" i="10"/>
  <c r="B143" i="10"/>
  <c r="D143" i="10"/>
  <c r="F143" i="10"/>
  <c r="H143" i="10"/>
  <c r="J143" i="10"/>
  <c r="L143" i="10"/>
  <c r="N143" i="10"/>
  <c r="P143" i="10"/>
  <c r="R143" i="10"/>
  <c r="T143" i="10"/>
  <c r="V143" i="10"/>
  <c r="X143" i="10"/>
  <c r="Z143" i="10"/>
  <c r="AB143" i="10"/>
  <c r="C143" i="10"/>
  <c r="G143" i="10"/>
  <c r="K143" i="10"/>
  <c r="O143" i="10"/>
  <c r="S143" i="10"/>
  <c r="W143" i="10"/>
  <c r="A143" i="10"/>
  <c r="E143" i="10"/>
  <c r="I143" i="10"/>
  <c r="M143" i="10"/>
  <c r="Q143" i="10"/>
  <c r="U143" i="10"/>
  <c r="Y143" i="10"/>
  <c r="B144" i="10" l="1"/>
  <c r="D144" i="10"/>
  <c r="F144" i="10"/>
  <c r="H144" i="10"/>
  <c r="J144" i="10"/>
  <c r="L144" i="10"/>
  <c r="N144" i="10"/>
  <c r="P144" i="10"/>
  <c r="R144" i="10"/>
  <c r="T144" i="10"/>
  <c r="V144" i="10"/>
  <c r="X144" i="10"/>
  <c r="Z144" i="10"/>
  <c r="AB144" i="10"/>
  <c r="C144" i="10"/>
  <c r="G144" i="10"/>
  <c r="K144" i="10"/>
  <c r="O144" i="10"/>
  <c r="S144" i="10"/>
  <c r="W144" i="10"/>
  <c r="A144" i="10"/>
  <c r="E144" i="10"/>
  <c r="I144" i="10"/>
  <c r="M144" i="10"/>
  <c r="Q144" i="10"/>
  <c r="U144" i="10"/>
  <c r="Y144" i="10"/>
  <c r="AA29" i="8"/>
  <c r="AV73" i="3" l="1"/>
  <c r="AW73" i="3" s="1"/>
  <c r="AV75" i="3"/>
  <c r="AW75" i="3" s="1"/>
  <c r="AV74" i="3"/>
  <c r="AW74" i="3" s="1"/>
  <c r="X70" i="3"/>
  <c r="X75" i="3"/>
  <c r="X74" i="3"/>
  <c r="X73" i="3"/>
  <c r="W74" i="3"/>
  <c r="W73" i="3"/>
  <c r="W75" i="3"/>
  <c r="AS75" i="3" s="1"/>
  <c r="W70" i="3"/>
  <c r="Z70" i="3" l="1"/>
  <c r="AU70" i="3" s="1"/>
  <c r="Z74" i="3"/>
  <c r="Z73" i="3"/>
  <c r="AS74" i="3"/>
  <c r="AV70" i="3"/>
  <c r="AD57" i="3"/>
  <c r="AB98" i="3" s="1"/>
  <c r="AS73" i="3"/>
  <c r="AS70" i="3"/>
  <c r="Z75" i="3"/>
  <c r="AW70" i="3" l="1"/>
  <c r="AX73" i="3" s="1"/>
  <c r="AT73" i="3"/>
  <c r="AT75" i="3"/>
  <c r="AT67" i="3"/>
  <c r="AT69" i="3"/>
  <c r="AT71" i="3"/>
  <c r="AT76" i="3"/>
  <c r="AT72" i="3"/>
  <c r="AT68" i="3"/>
  <c r="AB99" i="3"/>
  <c r="AT74" i="3"/>
  <c r="AT70" i="3"/>
  <c r="AX72" i="3" l="1"/>
  <c r="AA72" i="3" s="1"/>
  <c r="AX76" i="3"/>
  <c r="AA76" i="3" s="1"/>
  <c r="AX67" i="3"/>
  <c r="AA67" i="3" s="1"/>
  <c r="AX74" i="3"/>
  <c r="AA74" i="3" s="1"/>
  <c r="AX70" i="3"/>
  <c r="AA70" i="3" s="1"/>
  <c r="AX71" i="3"/>
  <c r="AA71" i="3" s="1"/>
  <c r="AX75" i="3"/>
  <c r="AA75" i="3" s="1"/>
  <c r="AX69" i="3"/>
  <c r="AA69" i="3" s="1"/>
  <c r="AX68" i="3"/>
  <c r="AA68" i="3" s="1"/>
  <c r="AA73" i="3"/>
  <c r="AB100" i="3"/>
  <c r="AB73" i="3" l="1"/>
  <c r="AB68" i="3"/>
  <c r="AB71" i="3"/>
  <c r="AB89" i="3"/>
  <c r="AB85" i="3"/>
  <c r="AB80" i="3"/>
  <c r="AB86" i="3"/>
  <c r="AB72" i="3"/>
  <c r="AB74" i="3"/>
  <c r="AB76" i="3"/>
  <c r="AB83" i="3"/>
  <c r="AB78" i="3"/>
  <c r="AB90" i="3"/>
  <c r="AB91" i="3"/>
  <c r="AB69" i="3"/>
  <c r="AB79" i="3"/>
  <c r="AB88" i="3"/>
  <c r="AB77" i="3"/>
  <c r="AB84" i="3"/>
  <c r="AB70" i="3"/>
  <c r="AB75" i="3"/>
  <c r="AB87" i="3"/>
  <c r="AB81" i="3"/>
  <c r="AB82" i="3"/>
  <c r="AB67" i="3"/>
  <c r="AB101" i="3"/>
  <c r="AE67" i="3" l="1"/>
  <c r="Z98" i="3" s="1"/>
  <c r="AE68" i="3"/>
  <c r="B99" i="3" s="1"/>
  <c r="AE69" i="3"/>
  <c r="E100" i="3" s="1"/>
  <c r="AE70" i="3"/>
  <c r="AB102" i="3"/>
  <c r="N98" i="3" l="1"/>
  <c r="E98" i="3"/>
  <c r="M98" i="3"/>
  <c r="T98" i="3"/>
  <c r="X98" i="3"/>
  <c r="H98" i="3"/>
  <c r="Q98" i="3"/>
  <c r="S98" i="3"/>
  <c r="K98" i="3"/>
  <c r="G98" i="3"/>
  <c r="V98" i="3"/>
  <c r="P98" i="3"/>
  <c r="F98" i="3"/>
  <c r="J98" i="3"/>
  <c r="B98" i="3"/>
  <c r="W98" i="3"/>
  <c r="I98" i="3"/>
  <c r="R98" i="3"/>
  <c r="AA98" i="3"/>
  <c r="U98" i="3"/>
  <c r="Y98" i="3"/>
  <c r="O98" i="3"/>
  <c r="L98" i="3"/>
  <c r="A98" i="3"/>
  <c r="AC98" i="3"/>
  <c r="D98" i="3"/>
  <c r="C98" i="3"/>
  <c r="T99" i="3"/>
  <c r="Q100" i="3"/>
  <c r="Z100" i="3"/>
  <c r="I100" i="3"/>
  <c r="G99" i="3"/>
  <c r="Y100" i="3"/>
  <c r="A99" i="3"/>
  <c r="T100" i="3"/>
  <c r="K100" i="3"/>
  <c r="O99" i="3"/>
  <c r="W100" i="3"/>
  <c r="H100" i="3"/>
  <c r="P99" i="3"/>
  <c r="F99" i="3"/>
  <c r="K99" i="3"/>
  <c r="M100" i="3"/>
  <c r="B100" i="3"/>
  <c r="N99" i="3"/>
  <c r="Z99" i="3"/>
  <c r="AC99" i="3"/>
  <c r="J100" i="3"/>
  <c r="G100" i="3"/>
  <c r="AC100" i="3"/>
  <c r="S100" i="3"/>
  <c r="U100" i="3"/>
  <c r="V100" i="3"/>
  <c r="L100" i="3"/>
  <c r="O100" i="3"/>
  <c r="C100" i="3"/>
  <c r="X100" i="3"/>
  <c r="P100" i="3"/>
  <c r="W99" i="3"/>
  <c r="J99" i="3"/>
  <c r="L99" i="3"/>
  <c r="AA99" i="3"/>
  <c r="R99" i="3"/>
  <c r="X99" i="3"/>
  <c r="M99" i="3"/>
  <c r="Q99" i="3"/>
  <c r="U99" i="3"/>
  <c r="I99" i="3"/>
  <c r="E99" i="3"/>
  <c r="F100" i="3"/>
  <c r="R100" i="3"/>
  <c r="A100" i="3"/>
  <c r="N100" i="3"/>
  <c r="AA100" i="3"/>
  <c r="D100" i="3"/>
  <c r="V99" i="3"/>
  <c r="Y99" i="3"/>
  <c r="S99" i="3"/>
  <c r="C99" i="3"/>
  <c r="H99" i="3"/>
  <c r="D99" i="3"/>
  <c r="AE71" i="3"/>
  <c r="AB103" i="3"/>
  <c r="AA101" i="3"/>
  <c r="V101" i="3"/>
  <c r="I101" i="3"/>
  <c r="L101" i="3"/>
  <c r="M101" i="3"/>
  <c r="Z101" i="3"/>
  <c r="P101" i="3"/>
  <c r="F101" i="3"/>
  <c r="R101" i="3"/>
  <c r="G101" i="3"/>
  <c r="Y101" i="3"/>
  <c r="W101" i="3"/>
  <c r="K101" i="3"/>
  <c r="T101" i="3"/>
  <c r="D101" i="3"/>
  <c r="X101" i="3"/>
  <c r="B101" i="3"/>
  <c r="A101" i="3"/>
  <c r="Q101" i="3"/>
  <c r="N101" i="3"/>
  <c r="E101" i="3"/>
  <c r="S101" i="3"/>
  <c r="AC101" i="3"/>
  <c r="J101" i="3"/>
  <c r="C101" i="3"/>
  <c r="H101" i="3"/>
  <c r="U101" i="3"/>
  <c r="O101" i="3"/>
  <c r="E31" i="8" l="1"/>
  <c r="AG61" i="8" s="1"/>
  <c r="AS61" i="8" s="1"/>
  <c r="E30" i="8"/>
  <c r="E34" i="8"/>
  <c r="E64" i="8" s="1"/>
  <c r="W64" i="8" s="1"/>
  <c r="E29" i="8"/>
  <c r="AE72" i="3"/>
  <c r="AB104" i="3"/>
  <c r="X102" i="3"/>
  <c r="J102" i="3"/>
  <c r="L102" i="3"/>
  <c r="B102" i="3"/>
  <c r="Z102" i="3"/>
  <c r="I102" i="3"/>
  <c r="E102" i="3"/>
  <c r="C102" i="3"/>
  <c r="N102" i="3"/>
  <c r="D102" i="3"/>
  <c r="AC102" i="3"/>
  <c r="G102" i="3"/>
  <c r="Q102" i="3"/>
  <c r="V102" i="3"/>
  <c r="U102" i="3"/>
  <c r="K102" i="3"/>
  <c r="P102" i="3"/>
  <c r="O102" i="3"/>
  <c r="W102" i="3"/>
  <c r="F102" i="3"/>
  <c r="Y102" i="3"/>
  <c r="A102" i="3"/>
  <c r="T102" i="3"/>
  <c r="R102" i="3"/>
  <c r="H102" i="3"/>
  <c r="AA102" i="3"/>
  <c r="S102" i="3"/>
  <c r="M102" i="3"/>
  <c r="AG66" i="8" l="1"/>
  <c r="AS66" i="8" s="1"/>
  <c r="AM66" i="8"/>
  <c r="AG60" i="8"/>
  <c r="AS60" i="8" s="1"/>
  <c r="AM60" i="8"/>
  <c r="E60" i="8"/>
  <c r="W60" i="8" s="1"/>
  <c r="AM61" i="8"/>
  <c r="E61" i="8"/>
  <c r="W61" i="8" s="1"/>
  <c r="AT61" i="8" s="1"/>
  <c r="AT64" i="8"/>
  <c r="Z64" i="8"/>
  <c r="AM59" i="8"/>
  <c r="AG59" i="8"/>
  <c r="AS59" i="8" s="1"/>
  <c r="E59" i="8"/>
  <c r="W59" i="8" s="1"/>
  <c r="W103" i="3"/>
  <c r="A103" i="3"/>
  <c r="I103" i="3"/>
  <c r="L103" i="3"/>
  <c r="Y103" i="3"/>
  <c r="H103" i="3"/>
  <c r="G103" i="3"/>
  <c r="V103" i="3"/>
  <c r="S103" i="3"/>
  <c r="F103" i="3"/>
  <c r="K103" i="3"/>
  <c r="Q103" i="3"/>
  <c r="AC103" i="3"/>
  <c r="C103" i="3"/>
  <c r="Z103" i="3"/>
  <c r="B103" i="3"/>
  <c r="D103" i="3"/>
  <c r="E103" i="3"/>
  <c r="O103" i="3"/>
  <c r="AA103" i="3"/>
  <c r="M103" i="3"/>
  <c r="N103" i="3"/>
  <c r="T103" i="3"/>
  <c r="U103" i="3"/>
  <c r="X103" i="3"/>
  <c r="R103" i="3"/>
  <c r="P103" i="3"/>
  <c r="J103" i="3"/>
  <c r="AB105" i="3"/>
  <c r="AE73" i="3"/>
  <c r="Z60" i="8" l="1"/>
  <c r="AA60" i="8" s="1"/>
  <c r="AT60" i="8"/>
  <c r="Z61" i="8"/>
  <c r="AA61" i="8" s="1"/>
  <c r="D104" i="3"/>
  <c r="E104" i="3"/>
  <c r="J104" i="3"/>
  <c r="N104" i="3"/>
  <c r="AC104" i="3"/>
  <c r="P104" i="3"/>
  <c r="W104" i="3"/>
  <c r="A104" i="3"/>
  <c r="Y104" i="3"/>
  <c r="O104" i="3"/>
  <c r="B104" i="3"/>
  <c r="F104" i="3"/>
  <c r="AA104" i="3"/>
  <c r="K104" i="3"/>
  <c r="Z104" i="3"/>
  <c r="T104" i="3"/>
  <c r="H104" i="3"/>
  <c r="G104" i="3"/>
  <c r="C104" i="3"/>
  <c r="Q104" i="3"/>
  <c r="I104" i="3"/>
  <c r="R104" i="3"/>
  <c r="M104" i="3"/>
  <c r="S104" i="3"/>
  <c r="U104" i="3"/>
  <c r="V104" i="3"/>
  <c r="X104" i="3"/>
  <c r="L104" i="3"/>
  <c r="Z59" i="8"/>
  <c r="AT59" i="8"/>
  <c r="AA64" i="8"/>
  <c r="AB106" i="3"/>
  <c r="AE74" i="3"/>
  <c r="E32" i="8" l="1"/>
  <c r="AE75" i="3"/>
  <c r="AB107" i="3"/>
  <c r="AA59" i="8"/>
  <c r="D105" i="3"/>
  <c r="X105" i="3"/>
  <c r="Q105" i="3"/>
  <c r="A105" i="3"/>
  <c r="Y105" i="3"/>
  <c r="W105" i="3"/>
  <c r="I105" i="3"/>
  <c r="AA105" i="3"/>
  <c r="M105" i="3"/>
  <c r="U105" i="3"/>
  <c r="R105" i="3"/>
  <c r="Z105" i="3"/>
  <c r="S105" i="3"/>
  <c r="B105" i="3"/>
  <c r="E105" i="3"/>
  <c r="AC105" i="3"/>
  <c r="J105" i="3"/>
  <c r="N105" i="3"/>
  <c r="O105" i="3"/>
  <c r="P105" i="3"/>
  <c r="G105" i="3"/>
  <c r="L105" i="3"/>
  <c r="H105" i="3"/>
  <c r="C105" i="3"/>
  <c r="T105" i="3"/>
  <c r="F105" i="3"/>
  <c r="K105" i="3"/>
  <c r="V105" i="3"/>
  <c r="E35" i="8" l="1"/>
  <c r="F106" i="3"/>
  <c r="Y106" i="3"/>
  <c r="S106" i="3"/>
  <c r="H106" i="3"/>
  <c r="A106" i="3"/>
  <c r="O106" i="3"/>
  <c r="W106" i="3"/>
  <c r="K106" i="3"/>
  <c r="P106" i="3"/>
  <c r="AC106" i="3"/>
  <c r="I106" i="3"/>
  <c r="B106" i="3"/>
  <c r="L106" i="3"/>
  <c r="J106" i="3"/>
  <c r="AA106" i="3"/>
  <c r="V106" i="3"/>
  <c r="C106" i="3"/>
  <c r="U106" i="3"/>
  <c r="T106" i="3"/>
  <c r="Z106" i="3"/>
  <c r="D106" i="3"/>
  <c r="G106" i="3"/>
  <c r="M106" i="3"/>
  <c r="Q106" i="3"/>
  <c r="N106" i="3"/>
  <c r="E106" i="3"/>
  <c r="R106" i="3"/>
  <c r="X106" i="3"/>
  <c r="AE76" i="3"/>
  <c r="AB108" i="3"/>
  <c r="G107" i="3" l="1"/>
  <c r="W107" i="3"/>
  <c r="U107" i="3"/>
  <c r="L107" i="3"/>
  <c r="H107" i="3"/>
  <c r="T107" i="3"/>
  <c r="X107" i="3"/>
  <c r="V107" i="3"/>
  <c r="C107" i="3"/>
  <c r="K107" i="3"/>
  <c r="J107" i="3"/>
  <c r="A107" i="3"/>
  <c r="I107" i="3"/>
  <c r="Z107" i="3"/>
  <c r="Y107" i="3"/>
  <c r="P107" i="3"/>
  <c r="Q107" i="3"/>
  <c r="AA107" i="3"/>
  <c r="B107" i="3"/>
  <c r="S107" i="3"/>
  <c r="F107" i="3"/>
  <c r="E107" i="3"/>
  <c r="AC107" i="3"/>
  <c r="M107" i="3"/>
  <c r="D107" i="3"/>
  <c r="O107" i="3"/>
  <c r="R107" i="3"/>
  <c r="N107" i="3"/>
  <c r="AE77" i="3"/>
  <c r="AB109" i="3"/>
  <c r="V108" i="3" l="1"/>
  <c r="D108" i="3"/>
  <c r="T108" i="3"/>
  <c r="G108" i="3"/>
  <c r="Q108" i="3"/>
  <c r="R108" i="3"/>
  <c r="S108" i="3"/>
  <c r="F108" i="3"/>
  <c r="B108" i="3"/>
  <c r="X108" i="3"/>
  <c r="Y108" i="3"/>
  <c r="J108" i="3"/>
  <c r="K108" i="3"/>
  <c r="AC108" i="3"/>
  <c r="C108" i="3"/>
  <c r="M108" i="3"/>
  <c r="O108" i="3"/>
  <c r="P108" i="3"/>
  <c r="Z108" i="3"/>
  <c r="E108" i="3"/>
  <c r="AA108" i="3"/>
  <c r="H108" i="3"/>
  <c r="W108" i="3"/>
  <c r="I108" i="3"/>
  <c r="A108" i="3"/>
  <c r="L108" i="3"/>
  <c r="U108" i="3"/>
  <c r="N108" i="3"/>
  <c r="AB110" i="3"/>
  <c r="AE78" i="3"/>
  <c r="A109" i="3" l="1"/>
  <c r="E109" i="3"/>
  <c r="G109" i="3"/>
  <c r="F109" i="3"/>
  <c r="D109" i="3"/>
  <c r="P109" i="3"/>
  <c r="T109" i="3"/>
  <c r="V109" i="3"/>
  <c r="L109" i="3"/>
  <c r="X109" i="3"/>
  <c r="B109" i="3"/>
  <c r="H109" i="3"/>
  <c r="O109" i="3"/>
  <c r="C109" i="3"/>
  <c r="R109" i="3"/>
  <c r="I109" i="3"/>
  <c r="J109" i="3"/>
  <c r="Z109" i="3"/>
  <c r="Y109" i="3"/>
  <c r="K109" i="3"/>
  <c r="W109" i="3"/>
  <c r="N109" i="3"/>
  <c r="U109" i="3"/>
  <c r="AC109" i="3"/>
  <c r="AA109" i="3"/>
  <c r="Q109" i="3"/>
  <c r="M109" i="3"/>
  <c r="S109" i="3"/>
  <c r="AE79" i="3"/>
  <c r="AB111" i="3"/>
  <c r="P110" i="3" l="1"/>
  <c r="V110" i="3"/>
  <c r="K110" i="3"/>
  <c r="Q110" i="3"/>
  <c r="R110" i="3"/>
  <c r="I110" i="3"/>
  <c r="G110" i="3"/>
  <c r="U110" i="3"/>
  <c r="J110" i="3"/>
  <c r="S110" i="3"/>
  <c r="AC110" i="3"/>
  <c r="O110" i="3"/>
  <c r="D110" i="3"/>
  <c r="X110" i="3"/>
  <c r="AA110" i="3"/>
  <c r="M110" i="3"/>
  <c r="H110" i="3"/>
  <c r="F110" i="3"/>
  <c r="B110" i="3"/>
  <c r="W110" i="3"/>
  <c r="L110" i="3"/>
  <c r="Y110" i="3"/>
  <c r="E110" i="3"/>
  <c r="Z110" i="3"/>
  <c r="T110" i="3"/>
  <c r="C110" i="3"/>
  <c r="N110" i="3"/>
  <c r="A110" i="3"/>
  <c r="AE80" i="3"/>
  <c r="AB112" i="3"/>
  <c r="AC111" i="3" l="1"/>
  <c r="J111" i="3"/>
  <c r="T111" i="3"/>
  <c r="L111" i="3"/>
  <c r="C111" i="3"/>
  <c r="I111" i="3"/>
  <c r="A111" i="3"/>
  <c r="H111" i="3"/>
  <c r="P111" i="3"/>
  <c r="N111" i="3"/>
  <c r="O111" i="3"/>
  <c r="S111" i="3"/>
  <c r="G111" i="3"/>
  <c r="AA111" i="3"/>
  <c r="F111" i="3"/>
  <c r="Y111" i="3"/>
  <c r="E111" i="3"/>
  <c r="R111" i="3"/>
  <c r="W111" i="3"/>
  <c r="U111" i="3"/>
  <c r="X111" i="3"/>
  <c r="Z111" i="3"/>
  <c r="Q111" i="3"/>
  <c r="M111" i="3"/>
  <c r="V111" i="3"/>
  <c r="B111" i="3"/>
  <c r="D111" i="3"/>
  <c r="K111" i="3"/>
  <c r="AE81" i="3"/>
  <c r="AB113" i="3"/>
  <c r="H112" i="3" l="1"/>
  <c r="F112" i="3"/>
  <c r="S112" i="3"/>
  <c r="T112" i="3"/>
  <c r="Y112" i="3"/>
  <c r="Z112" i="3"/>
  <c r="AA112" i="3"/>
  <c r="M112" i="3"/>
  <c r="I112" i="3"/>
  <c r="O112" i="3"/>
  <c r="R112" i="3"/>
  <c r="V112" i="3"/>
  <c r="AC112" i="3"/>
  <c r="P112" i="3"/>
  <c r="D112" i="3"/>
  <c r="W112" i="3"/>
  <c r="E112" i="3"/>
  <c r="U112" i="3"/>
  <c r="K112" i="3"/>
  <c r="G112" i="3"/>
  <c r="N112" i="3"/>
  <c r="Q112" i="3"/>
  <c r="C112" i="3"/>
  <c r="J112" i="3"/>
  <c r="X112" i="3"/>
  <c r="B112" i="3"/>
  <c r="A112" i="3"/>
  <c r="L112" i="3"/>
  <c r="AE82" i="3"/>
  <c r="AB114" i="3"/>
  <c r="B113" i="3" l="1"/>
  <c r="C113" i="3"/>
  <c r="P113" i="3"/>
  <c r="G113" i="3"/>
  <c r="U113" i="3"/>
  <c r="A113" i="3"/>
  <c r="N113" i="3"/>
  <c r="AC113" i="3"/>
  <c r="F113" i="3"/>
  <c r="K113" i="3"/>
  <c r="T113" i="3"/>
  <c r="J113" i="3"/>
  <c r="Y113" i="3"/>
  <c r="I113" i="3"/>
  <c r="X113" i="3"/>
  <c r="M113" i="3"/>
  <c r="H113" i="3"/>
  <c r="E113" i="3"/>
  <c r="S113" i="3"/>
  <c r="L113" i="3"/>
  <c r="D113" i="3"/>
  <c r="AA113" i="3"/>
  <c r="R113" i="3"/>
  <c r="Z113" i="3"/>
  <c r="W113" i="3"/>
  <c r="Q113" i="3"/>
  <c r="O113" i="3"/>
  <c r="V113" i="3"/>
  <c r="AE83" i="3"/>
  <c r="AB115" i="3"/>
  <c r="I114" i="3" l="1"/>
  <c r="G114" i="3"/>
  <c r="AC114" i="3"/>
  <c r="AA114" i="3"/>
  <c r="Y114" i="3"/>
  <c r="K114" i="3"/>
  <c r="H114" i="3"/>
  <c r="Z114" i="3"/>
  <c r="B114" i="3"/>
  <c r="D114" i="3"/>
  <c r="P114" i="3"/>
  <c r="Q114" i="3"/>
  <c r="E114" i="3"/>
  <c r="S114" i="3"/>
  <c r="X114" i="3"/>
  <c r="L114" i="3"/>
  <c r="R114" i="3"/>
  <c r="U114" i="3"/>
  <c r="C114" i="3"/>
  <c r="T114" i="3"/>
  <c r="M114" i="3"/>
  <c r="W114" i="3"/>
  <c r="F114" i="3"/>
  <c r="V114" i="3"/>
  <c r="A114" i="3"/>
  <c r="O114" i="3"/>
  <c r="J114" i="3"/>
  <c r="N114" i="3"/>
  <c r="AE84" i="3"/>
  <c r="AB116" i="3"/>
  <c r="AE85" i="3" l="1"/>
  <c r="AB117" i="3"/>
  <c r="C115" i="3"/>
  <c r="L115" i="3"/>
  <c r="K115" i="3"/>
  <c r="D115" i="3"/>
  <c r="AA115" i="3"/>
  <c r="V115" i="3"/>
  <c r="O115" i="3"/>
  <c r="T115" i="3"/>
  <c r="F115" i="3"/>
  <c r="AC115" i="3"/>
  <c r="Y115" i="3"/>
  <c r="N115" i="3"/>
  <c r="U115" i="3"/>
  <c r="W115" i="3"/>
  <c r="Q115" i="3"/>
  <c r="S115" i="3"/>
  <c r="E115" i="3"/>
  <c r="B115" i="3"/>
  <c r="X115" i="3"/>
  <c r="P115" i="3"/>
  <c r="I115" i="3"/>
  <c r="Z115" i="3"/>
  <c r="J115" i="3"/>
  <c r="H115" i="3"/>
  <c r="G115" i="3"/>
  <c r="A115" i="3"/>
  <c r="M115" i="3"/>
  <c r="R115" i="3"/>
  <c r="S116" i="3" l="1"/>
  <c r="F116" i="3"/>
  <c r="Z116" i="3"/>
  <c r="C116" i="3"/>
  <c r="AA116" i="3"/>
  <c r="D116" i="3"/>
  <c r="N116" i="3"/>
  <c r="P116" i="3"/>
  <c r="Y116" i="3"/>
  <c r="K116" i="3"/>
  <c r="V116" i="3"/>
  <c r="H116" i="3"/>
  <c r="E116" i="3"/>
  <c r="X116" i="3"/>
  <c r="A116" i="3"/>
  <c r="U116" i="3"/>
  <c r="M116" i="3"/>
  <c r="B116" i="3"/>
  <c r="I116" i="3"/>
  <c r="O116" i="3"/>
  <c r="W116" i="3"/>
  <c r="G116" i="3"/>
  <c r="AC116" i="3"/>
  <c r="T116" i="3"/>
  <c r="J116" i="3"/>
  <c r="R116" i="3"/>
  <c r="Q116" i="3"/>
  <c r="L116" i="3"/>
  <c r="AB118" i="3"/>
  <c r="AE86" i="3"/>
  <c r="AB119" i="3" l="1"/>
  <c r="AE87" i="3"/>
  <c r="G117" i="3"/>
  <c r="K117" i="3"/>
  <c r="U117" i="3"/>
  <c r="P117" i="3"/>
  <c r="Q117" i="3"/>
  <c r="N117" i="3"/>
  <c r="C117" i="3"/>
  <c r="AA117" i="3"/>
  <c r="J117" i="3"/>
  <c r="H117" i="3"/>
  <c r="M117" i="3"/>
  <c r="X117" i="3"/>
  <c r="V117" i="3"/>
  <c r="L117" i="3"/>
  <c r="A117" i="3"/>
  <c r="Z117" i="3"/>
  <c r="R117" i="3"/>
  <c r="W117" i="3"/>
  <c r="S117" i="3"/>
  <c r="B117" i="3"/>
  <c r="O117" i="3"/>
  <c r="Y117" i="3"/>
  <c r="T117" i="3"/>
  <c r="I117" i="3"/>
  <c r="D117" i="3"/>
  <c r="F117" i="3"/>
  <c r="AC117" i="3"/>
  <c r="E117" i="3"/>
  <c r="AE88" i="3" l="1"/>
  <c r="AB120" i="3"/>
  <c r="E118" i="3"/>
  <c r="L118" i="3"/>
  <c r="K118" i="3"/>
  <c r="O118" i="3"/>
  <c r="P118" i="3"/>
  <c r="V118" i="3"/>
  <c r="R118" i="3"/>
  <c r="F118" i="3"/>
  <c r="U118" i="3"/>
  <c r="Q118" i="3"/>
  <c r="J118" i="3"/>
  <c r="AC118" i="3"/>
  <c r="X118" i="3"/>
  <c r="A118" i="3"/>
  <c r="Y118" i="3"/>
  <c r="I118" i="3"/>
  <c r="T118" i="3"/>
  <c r="Z118" i="3"/>
  <c r="S118" i="3"/>
  <c r="D118" i="3"/>
  <c r="N118" i="3"/>
  <c r="H118" i="3"/>
  <c r="W118" i="3"/>
  <c r="B118" i="3"/>
  <c r="G118" i="3"/>
  <c r="C118" i="3"/>
  <c r="AA118" i="3"/>
  <c r="M118" i="3"/>
  <c r="P119" i="3" l="1"/>
  <c r="I119" i="3"/>
  <c r="R119" i="3"/>
  <c r="L119" i="3"/>
  <c r="Y119" i="3"/>
  <c r="V119" i="3"/>
  <c r="W119" i="3"/>
  <c r="O119" i="3"/>
  <c r="N119" i="3"/>
  <c r="B119" i="3"/>
  <c r="F119" i="3"/>
  <c r="C119" i="3"/>
  <c r="Q119" i="3"/>
  <c r="E119" i="3"/>
  <c r="G119" i="3"/>
  <c r="H119" i="3"/>
  <c r="U119" i="3"/>
  <c r="S119" i="3"/>
  <c r="D119" i="3"/>
  <c r="A119" i="3"/>
  <c r="AA119" i="3"/>
  <c r="M119" i="3"/>
  <c r="K119" i="3"/>
  <c r="Z119" i="3"/>
  <c r="J119" i="3"/>
  <c r="AC119" i="3"/>
  <c r="T119" i="3"/>
  <c r="X119" i="3"/>
  <c r="AB121" i="3"/>
  <c r="AE89" i="3"/>
  <c r="AE90" i="3" l="1"/>
  <c r="AB122" i="3"/>
  <c r="E33" i="8" s="1"/>
  <c r="I120" i="3"/>
  <c r="G120" i="3"/>
  <c r="J120" i="3"/>
  <c r="A120" i="3"/>
  <c r="W120" i="3"/>
  <c r="V120" i="3"/>
  <c r="P120" i="3"/>
  <c r="Q120" i="3"/>
  <c r="O120" i="3"/>
  <c r="K120" i="3"/>
  <c r="R120" i="3"/>
  <c r="E120" i="3"/>
  <c r="M120" i="3"/>
  <c r="AC120" i="3"/>
  <c r="D120" i="3"/>
  <c r="L120" i="3"/>
  <c r="C120" i="3"/>
  <c r="F120" i="3"/>
  <c r="H120" i="3"/>
  <c r="AA120" i="3"/>
  <c r="N120" i="3"/>
  <c r="Z120" i="3"/>
  <c r="T120" i="3"/>
  <c r="X120" i="3"/>
  <c r="Y120" i="3"/>
  <c r="B120" i="3"/>
  <c r="S120" i="3"/>
  <c r="U120" i="3"/>
  <c r="B121" i="3" l="1"/>
  <c r="AC121" i="3"/>
  <c r="J121" i="3"/>
  <c r="T121" i="3"/>
  <c r="Y121" i="3"/>
  <c r="V121" i="3"/>
  <c r="H121" i="3"/>
  <c r="A121" i="3"/>
  <c r="F121" i="3"/>
  <c r="U121" i="3"/>
  <c r="C121" i="3"/>
  <c r="P121" i="3"/>
  <c r="N121" i="3"/>
  <c r="E121" i="3"/>
  <c r="W121" i="3"/>
  <c r="Z121" i="3"/>
  <c r="X121" i="3"/>
  <c r="Q121" i="3"/>
  <c r="I121" i="3"/>
  <c r="S121" i="3"/>
  <c r="R121" i="3"/>
  <c r="K121" i="3"/>
  <c r="M121" i="3"/>
  <c r="L121" i="3"/>
  <c r="D121" i="3"/>
  <c r="O121" i="3"/>
  <c r="G121" i="3"/>
  <c r="AA121" i="3"/>
  <c r="AE91" i="3"/>
  <c r="F122" i="3" l="1"/>
  <c r="X122" i="3"/>
  <c r="C122" i="3"/>
  <c r="Q122" i="3"/>
  <c r="D122" i="3"/>
  <c r="K122" i="3"/>
  <c r="I122" i="3"/>
  <c r="J122" i="3"/>
  <c r="AA122" i="3"/>
  <c r="E122" i="3"/>
  <c r="N122" i="3"/>
  <c r="AC122" i="3"/>
  <c r="B122" i="3"/>
  <c r="U122" i="3"/>
  <c r="V122" i="3"/>
  <c r="Y122" i="3"/>
  <c r="R122" i="3"/>
  <c r="P122" i="3"/>
  <c r="H122" i="3"/>
  <c r="Z122" i="3"/>
  <c r="T122" i="3"/>
  <c r="S122" i="3"/>
  <c r="O122" i="3"/>
  <c r="W122" i="3"/>
  <c r="L122" i="3"/>
  <c r="G122" i="3"/>
  <c r="A122" i="3"/>
  <c r="M122" i="3"/>
  <c r="AG62" i="8"/>
  <c r="AS62" i="8" s="1"/>
  <c r="AM64" i="8"/>
  <c r="E62" i="8"/>
  <c r="W62" i="8" s="1"/>
  <c r="AM62" i="8"/>
  <c r="AG64" i="8"/>
  <c r="AS64" i="8" s="1"/>
  <c r="AE49" i="8"/>
  <c r="AB91" i="8" s="1"/>
  <c r="AB92" i="8" s="1"/>
  <c r="AB93" i="8" s="1"/>
  <c r="AB94" i="8" s="1"/>
  <c r="AB95" i="8" s="1"/>
  <c r="AB96" i="8" s="1"/>
  <c r="AB97" i="8" s="1"/>
  <c r="AB98" i="8" s="1"/>
  <c r="AB99" i="8" s="1"/>
  <c r="AB100" i="8" s="1"/>
  <c r="AB101" i="8" s="1"/>
  <c r="AB102" i="8" s="1"/>
  <c r="AB103" i="8" s="1"/>
  <c r="AB104" i="8" s="1"/>
  <c r="AB105" i="8" s="1"/>
  <c r="AB106" i="8" s="1"/>
  <c r="AB107" i="8" s="1"/>
  <c r="AB108" i="8" s="1"/>
  <c r="AB109" i="8" s="1"/>
  <c r="AB110" i="8" s="1"/>
  <c r="AB111" i="8" s="1"/>
  <c r="AB112" i="8" s="1"/>
  <c r="AB113" i="8" s="1"/>
  <c r="AB114" i="8" s="1"/>
  <c r="AB115" i="8" s="1"/>
  <c r="E55" i="8"/>
  <c r="E56" i="8" s="1"/>
  <c r="AM63" i="8"/>
  <c r="AG65" i="8"/>
  <c r="AS65" i="8" s="1"/>
  <c r="AG63" i="8"/>
  <c r="AS63" i="8" s="1"/>
  <c r="AM65" i="8"/>
  <c r="E63" i="8"/>
  <c r="W63" i="8" s="1"/>
  <c r="AM67" i="8"/>
  <c r="AG67" i="8"/>
  <c r="AS67" i="8" s="1"/>
  <c r="E65" i="8"/>
  <c r="W65" i="8" s="1"/>
  <c r="F56" i="8" l="1"/>
  <c r="Z62" i="8"/>
  <c r="AT62" i="8"/>
  <c r="AT65" i="8"/>
  <c r="Z65" i="8"/>
  <c r="AT63" i="8"/>
  <c r="Z63" i="8"/>
  <c r="G56" i="8" l="1"/>
  <c r="C23" i="8" s="1"/>
  <c r="AA63" i="8"/>
  <c r="AU63" i="8"/>
  <c r="AA65" i="8"/>
  <c r="AU65" i="8"/>
  <c r="AU62" i="8"/>
  <c r="AA62" i="8"/>
  <c r="AU59" i="8"/>
  <c r="AU61" i="8"/>
  <c r="AU60" i="8"/>
  <c r="AU64" i="8"/>
  <c r="AE48" i="8" l="1"/>
  <c r="AW84" i="8" s="1"/>
  <c r="AE47" i="8"/>
  <c r="AV79" i="8" s="1"/>
  <c r="AB63" i="8"/>
  <c r="AB62" i="8"/>
  <c r="AB64" i="8"/>
  <c r="AB66" i="8"/>
  <c r="AB75" i="8"/>
  <c r="AB68" i="8"/>
  <c r="AB73" i="8"/>
  <c r="AB82" i="8"/>
  <c r="AB70" i="8"/>
  <c r="AB77" i="8"/>
  <c r="AB79" i="8"/>
  <c r="AB76" i="8"/>
  <c r="AB84" i="8"/>
  <c r="AB59" i="8"/>
  <c r="AB72" i="8"/>
  <c r="AB71" i="8"/>
  <c r="AB67" i="8"/>
  <c r="AB83" i="8"/>
  <c r="AB60" i="8"/>
  <c r="AB81" i="8"/>
  <c r="AB74" i="8"/>
  <c r="AB69" i="8"/>
  <c r="AB78" i="8"/>
  <c r="AB80" i="8"/>
  <c r="AB61" i="8"/>
  <c r="AB65" i="8"/>
  <c r="AW77" i="8" l="1"/>
  <c r="AW67" i="8"/>
  <c r="AW75" i="8"/>
  <c r="AW76" i="8"/>
  <c r="AW74" i="8"/>
  <c r="AW60" i="8"/>
  <c r="AV77" i="8"/>
  <c r="AW66" i="8"/>
  <c r="AW71" i="8"/>
  <c r="AW79" i="8"/>
  <c r="AW64" i="8"/>
  <c r="AW72" i="8"/>
  <c r="AW80" i="8"/>
  <c r="AW69" i="8"/>
  <c r="AW63" i="8"/>
  <c r="AW61" i="8"/>
  <c r="AW68" i="8"/>
  <c r="AW73" i="8"/>
  <c r="AW65" i="8"/>
  <c r="AW78" i="8"/>
  <c r="AW59" i="8"/>
  <c r="AW70" i="8"/>
  <c r="AW62" i="8"/>
  <c r="AV69" i="8"/>
  <c r="AV75" i="8"/>
  <c r="AV71" i="8"/>
  <c r="AV62" i="8"/>
  <c r="AX62" i="8" s="1"/>
  <c r="AV59" i="8"/>
  <c r="AV67" i="8"/>
  <c r="AV60" i="8"/>
  <c r="AX60" i="8" s="1"/>
  <c r="AV61" i="8"/>
  <c r="AV74" i="8"/>
  <c r="AV76" i="8"/>
  <c r="AV80" i="8"/>
  <c r="AV66" i="8"/>
  <c r="AV65" i="8"/>
  <c r="AV64" i="8"/>
  <c r="AV84" i="8"/>
  <c r="AV78" i="8"/>
  <c r="AV68" i="8"/>
  <c r="AV70" i="8"/>
  <c r="AV63" i="8"/>
  <c r="AV73" i="8"/>
  <c r="AV72" i="8"/>
  <c r="AF59" i="8"/>
  <c r="C91" i="8" l="1"/>
  <c r="G91" i="8"/>
  <c r="K91" i="8"/>
  <c r="O91" i="8"/>
  <c r="S91" i="8"/>
  <c r="W91" i="8"/>
  <c r="B91" i="8"/>
  <c r="F91" i="8"/>
  <c r="J91" i="8"/>
  <c r="N91" i="8"/>
  <c r="R91" i="8"/>
  <c r="V91" i="8"/>
  <c r="AA91" i="8"/>
  <c r="E91" i="8"/>
  <c r="I91" i="8"/>
  <c r="M91" i="8"/>
  <c r="Q91" i="8"/>
  <c r="U91" i="8"/>
  <c r="Z91" i="8"/>
  <c r="D91" i="8"/>
  <c r="H91" i="8"/>
  <c r="L91" i="8"/>
  <c r="P91" i="8"/>
  <c r="T91" i="8"/>
  <c r="X91" i="8"/>
  <c r="AC91" i="8"/>
  <c r="AX63" i="8"/>
  <c r="AX71" i="8"/>
  <c r="AX68" i="8"/>
  <c r="AX64" i="8"/>
  <c r="AX65" i="8"/>
  <c r="AX69" i="8"/>
  <c r="AX70" i="8"/>
  <c r="AX67" i="8"/>
  <c r="AX66" i="8"/>
  <c r="AX61" i="8"/>
  <c r="A91" i="8"/>
  <c r="AY62" i="8" l="1"/>
  <c r="AY61" i="8"/>
  <c r="AY69" i="8"/>
  <c r="AY70" i="8"/>
  <c r="AY64" i="8"/>
  <c r="AY67" i="8"/>
  <c r="AY65" i="8"/>
  <c r="AY60" i="8"/>
  <c r="AY68" i="8"/>
  <c r="AY63" i="8"/>
  <c r="AY66" i="8"/>
  <c r="AF70" i="8" l="1"/>
  <c r="AF80" i="8"/>
  <c r="AF61" i="8"/>
  <c r="AF62" i="8"/>
  <c r="AF64" i="8"/>
  <c r="AF66" i="8"/>
  <c r="AF68" i="8"/>
  <c r="A100" i="8" s="1"/>
  <c r="AF72" i="8"/>
  <c r="A104" i="8" s="1"/>
  <c r="AF74" i="8"/>
  <c r="AF76" i="8"/>
  <c r="AF78" i="8"/>
  <c r="AF82" i="8"/>
  <c r="A114" i="8" s="1"/>
  <c r="AF60" i="8"/>
  <c r="AF63" i="8"/>
  <c r="A95" i="8" s="1"/>
  <c r="AF65" i="8"/>
  <c r="AF67" i="8"/>
  <c r="A99" i="8" s="1"/>
  <c r="AF69" i="8"/>
  <c r="AF71" i="8"/>
  <c r="A103" i="8" s="1"/>
  <c r="AF73" i="8"/>
  <c r="A105" i="8" s="1"/>
  <c r="AF75" i="8"/>
  <c r="A107" i="8" s="1"/>
  <c r="AF77" i="8"/>
  <c r="A109" i="8" s="1"/>
  <c r="AF79" i="8"/>
  <c r="A111" i="8" s="1"/>
  <c r="AF81" i="8"/>
  <c r="A113" i="8" s="1"/>
  <c r="AF83" i="8"/>
  <c r="D96" i="8" l="1"/>
  <c r="H96" i="8"/>
  <c r="L96" i="8"/>
  <c r="P96" i="8"/>
  <c r="T96" i="8"/>
  <c r="X96" i="8"/>
  <c r="AC96" i="8"/>
  <c r="C96" i="8"/>
  <c r="G96" i="8"/>
  <c r="K96" i="8"/>
  <c r="O96" i="8"/>
  <c r="S96" i="8"/>
  <c r="W96" i="8"/>
  <c r="B96" i="8"/>
  <c r="F96" i="8"/>
  <c r="J96" i="8"/>
  <c r="N96" i="8"/>
  <c r="R96" i="8"/>
  <c r="V96" i="8"/>
  <c r="AA96" i="8"/>
  <c r="E96" i="8"/>
  <c r="I96" i="8"/>
  <c r="M96" i="8"/>
  <c r="Q96" i="8"/>
  <c r="U96" i="8"/>
  <c r="Z96" i="8"/>
  <c r="B102" i="8"/>
  <c r="F102" i="8"/>
  <c r="J102" i="8"/>
  <c r="N102" i="8"/>
  <c r="R102" i="8"/>
  <c r="V102" i="8"/>
  <c r="AA102" i="8"/>
  <c r="E102" i="8"/>
  <c r="I102" i="8"/>
  <c r="M102" i="8"/>
  <c r="Q102" i="8"/>
  <c r="U102" i="8"/>
  <c r="Z102" i="8"/>
  <c r="D102" i="8"/>
  <c r="H102" i="8"/>
  <c r="L102" i="8"/>
  <c r="P102" i="8"/>
  <c r="T102" i="8"/>
  <c r="X102" i="8"/>
  <c r="AC102" i="8"/>
  <c r="C102" i="8"/>
  <c r="G102" i="8"/>
  <c r="K102" i="8"/>
  <c r="O102" i="8"/>
  <c r="S102" i="8"/>
  <c r="W102" i="8"/>
  <c r="D92" i="8"/>
  <c r="H92" i="8"/>
  <c r="L92" i="8"/>
  <c r="P92" i="8"/>
  <c r="T92" i="8"/>
  <c r="X92" i="8"/>
  <c r="AC92" i="8"/>
  <c r="C92" i="8"/>
  <c r="G92" i="8"/>
  <c r="K92" i="8"/>
  <c r="O92" i="8"/>
  <c r="S92" i="8"/>
  <c r="W92" i="8"/>
  <c r="B92" i="8"/>
  <c r="F92" i="8"/>
  <c r="J92" i="8"/>
  <c r="N92" i="8"/>
  <c r="R92" i="8"/>
  <c r="V92" i="8"/>
  <c r="AA92" i="8"/>
  <c r="E92" i="8"/>
  <c r="I92" i="8"/>
  <c r="M92" i="8"/>
  <c r="Q92" i="8"/>
  <c r="U92" i="8"/>
  <c r="Z92" i="8"/>
  <c r="C111" i="8"/>
  <c r="K111" i="8"/>
  <c r="S111" i="8"/>
  <c r="B111" i="8"/>
  <c r="F111" i="8"/>
  <c r="J111" i="8"/>
  <c r="N111" i="8"/>
  <c r="R111" i="8"/>
  <c r="V111" i="8"/>
  <c r="AA111" i="8"/>
  <c r="E111" i="8"/>
  <c r="I111" i="8"/>
  <c r="M111" i="8"/>
  <c r="Q111" i="8"/>
  <c r="U111" i="8"/>
  <c r="Z111" i="8"/>
  <c r="D111" i="8"/>
  <c r="H111" i="8"/>
  <c r="L111" i="8"/>
  <c r="P111" i="8"/>
  <c r="T111" i="8"/>
  <c r="X111" i="8"/>
  <c r="AC111" i="8"/>
  <c r="G111" i="8"/>
  <c r="O111" i="8"/>
  <c r="W111" i="8"/>
  <c r="C95" i="8"/>
  <c r="G95" i="8"/>
  <c r="K95" i="8"/>
  <c r="O95" i="8"/>
  <c r="S95" i="8"/>
  <c r="W95" i="8"/>
  <c r="B95" i="8"/>
  <c r="F95" i="8"/>
  <c r="J95" i="8"/>
  <c r="N95" i="8"/>
  <c r="R95" i="8"/>
  <c r="V95" i="8"/>
  <c r="AA95" i="8"/>
  <c r="E95" i="8"/>
  <c r="I95" i="8"/>
  <c r="M95" i="8"/>
  <c r="Q95" i="8"/>
  <c r="U95" i="8"/>
  <c r="Z95" i="8"/>
  <c r="D95" i="8"/>
  <c r="H95" i="8"/>
  <c r="L95" i="8"/>
  <c r="P95" i="8"/>
  <c r="T95" i="8"/>
  <c r="X95" i="8"/>
  <c r="AC95" i="8"/>
  <c r="L108" i="8"/>
  <c r="X108" i="8"/>
  <c r="C108" i="8"/>
  <c r="G108" i="8"/>
  <c r="K108" i="8"/>
  <c r="O108" i="8"/>
  <c r="S108" i="8"/>
  <c r="W108" i="8"/>
  <c r="B108" i="8"/>
  <c r="F108" i="8"/>
  <c r="J108" i="8"/>
  <c r="N108" i="8"/>
  <c r="R108" i="8"/>
  <c r="V108" i="8"/>
  <c r="AA108" i="8"/>
  <c r="E108" i="8"/>
  <c r="I108" i="8"/>
  <c r="M108" i="8"/>
  <c r="Q108" i="8"/>
  <c r="U108" i="8"/>
  <c r="Z108" i="8"/>
  <c r="D108" i="8"/>
  <c r="H108" i="8"/>
  <c r="P108" i="8"/>
  <c r="T108" i="8"/>
  <c r="AC108" i="8"/>
  <c r="B98" i="8"/>
  <c r="F98" i="8"/>
  <c r="J98" i="8"/>
  <c r="N98" i="8"/>
  <c r="R98" i="8"/>
  <c r="V98" i="8"/>
  <c r="AA98" i="8"/>
  <c r="E98" i="8"/>
  <c r="I98" i="8"/>
  <c r="M98" i="8"/>
  <c r="Q98" i="8"/>
  <c r="U98" i="8"/>
  <c r="Z98" i="8"/>
  <c r="D98" i="8"/>
  <c r="H98" i="8"/>
  <c r="L98" i="8"/>
  <c r="P98" i="8"/>
  <c r="T98" i="8"/>
  <c r="X98" i="8"/>
  <c r="AC98" i="8"/>
  <c r="C98" i="8"/>
  <c r="G98" i="8"/>
  <c r="K98" i="8"/>
  <c r="O98" i="8"/>
  <c r="S98" i="8"/>
  <c r="W98" i="8"/>
  <c r="D112" i="8"/>
  <c r="L112" i="8"/>
  <c r="T112" i="8"/>
  <c r="C112" i="8"/>
  <c r="G112" i="8"/>
  <c r="K112" i="8"/>
  <c r="O112" i="8"/>
  <c r="S112" i="8"/>
  <c r="W112" i="8"/>
  <c r="B112" i="8"/>
  <c r="F112" i="8"/>
  <c r="J112" i="8"/>
  <c r="N112" i="8"/>
  <c r="R112" i="8"/>
  <c r="V112" i="8"/>
  <c r="AA112" i="8"/>
  <c r="E112" i="8"/>
  <c r="I112" i="8"/>
  <c r="M112" i="8"/>
  <c r="Q112" i="8"/>
  <c r="U112" i="8"/>
  <c r="Z112" i="8"/>
  <c r="H112" i="8"/>
  <c r="P112" i="8"/>
  <c r="X112" i="8"/>
  <c r="AC112" i="8"/>
  <c r="A112" i="8"/>
  <c r="A108" i="8"/>
  <c r="A96" i="8"/>
  <c r="A92" i="8"/>
  <c r="E101" i="8"/>
  <c r="I101" i="8"/>
  <c r="M101" i="8"/>
  <c r="Q101" i="8"/>
  <c r="U101" i="8"/>
  <c r="Z101" i="8"/>
  <c r="D101" i="8"/>
  <c r="H101" i="8"/>
  <c r="L101" i="8"/>
  <c r="P101" i="8"/>
  <c r="T101" i="8"/>
  <c r="X101" i="8"/>
  <c r="AC101" i="8"/>
  <c r="C101" i="8"/>
  <c r="G101" i="8"/>
  <c r="K101" i="8"/>
  <c r="O101" i="8"/>
  <c r="S101" i="8"/>
  <c r="W101" i="8"/>
  <c r="B101" i="8"/>
  <c r="F101" i="8"/>
  <c r="J101" i="8"/>
  <c r="N101" i="8"/>
  <c r="R101" i="8"/>
  <c r="V101" i="8"/>
  <c r="AA101" i="8"/>
  <c r="C103" i="8"/>
  <c r="G103" i="8"/>
  <c r="K103" i="8"/>
  <c r="O103" i="8"/>
  <c r="S103" i="8"/>
  <c r="W103" i="8"/>
  <c r="B103" i="8"/>
  <c r="F103" i="8"/>
  <c r="J103" i="8"/>
  <c r="N103" i="8"/>
  <c r="R103" i="8"/>
  <c r="V103" i="8"/>
  <c r="AA103" i="8"/>
  <c r="E103" i="8"/>
  <c r="I103" i="8"/>
  <c r="M103" i="8"/>
  <c r="Q103" i="8"/>
  <c r="U103" i="8"/>
  <c r="Z103" i="8"/>
  <c r="D103" i="8"/>
  <c r="H103" i="8"/>
  <c r="L103" i="8"/>
  <c r="P103" i="8"/>
  <c r="T103" i="8"/>
  <c r="X103" i="8"/>
  <c r="AC103" i="8"/>
  <c r="E97" i="8"/>
  <c r="I97" i="8"/>
  <c r="M97" i="8"/>
  <c r="Q97" i="8"/>
  <c r="U97" i="8"/>
  <c r="Z97" i="8"/>
  <c r="D97" i="8"/>
  <c r="H97" i="8"/>
  <c r="L97" i="8"/>
  <c r="P97" i="8"/>
  <c r="T97" i="8"/>
  <c r="X97" i="8"/>
  <c r="AC97" i="8"/>
  <c r="C97" i="8"/>
  <c r="G97" i="8"/>
  <c r="K97" i="8"/>
  <c r="O97" i="8"/>
  <c r="S97" i="8"/>
  <c r="W97" i="8"/>
  <c r="B97" i="8"/>
  <c r="F97" i="8"/>
  <c r="J97" i="8"/>
  <c r="N97" i="8"/>
  <c r="R97" i="8"/>
  <c r="V97" i="8"/>
  <c r="AA97" i="8"/>
  <c r="D100" i="8"/>
  <c r="H100" i="8"/>
  <c r="L100" i="8"/>
  <c r="P100" i="8"/>
  <c r="T100" i="8"/>
  <c r="X100" i="8"/>
  <c r="AC100" i="8"/>
  <c r="C100" i="8"/>
  <c r="G100" i="8"/>
  <c r="K100" i="8"/>
  <c r="O100" i="8"/>
  <c r="S100" i="8"/>
  <c r="W100" i="8"/>
  <c r="B100" i="8"/>
  <c r="F100" i="8"/>
  <c r="J100" i="8"/>
  <c r="N100" i="8"/>
  <c r="R100" i="8"/>
  <c r="V100" i="8"/>
  <c r="AA100" i="8"/>
  <c r="E100" i="8"/>
  <c r="I100" i="8"/>
  <c r="M100" i="8"/>
  <c r="Q100" i="8"/>
  <c r="U100" i="8"/>
  <c r="Z100" i="8"/>
  <c r="E93" i="8"/>
  <c r="I93" i="8"/>
  <c r="M93" i="8"/>
  <c r="Q93" i="8"/>
  <c r="U93" i="8"/>
  <c r="Z93" i="8"/>
  <c r="D93" i="8"/>
  <c r="H93" i="8"/>
  <c r="L93" i="8"/>
  <c r="P93" i="8"/>
  <c r="T93" i="8"/>
  <c r="X93" i="8"/>
  <c r="AC93" i="8"/>
  <c r="C93" i="8"/>
  <c r="G93" i="8"/>
  <c r="K93" i="8"/>
  <c r="O93" i="8"/>
  <c r="S93" i="8"/>
  <c r="W93" i="8"/>
  <c r="B93" i="8"/>
  <c r="F93" i="8"/>
  <c r="J93" i="8"/>
  <c r="N93" i="8"/>
  <c r="R93" i="8"/>
  <c r="V93" i="8"/>
  <c r="AA93" i="8"/>
  <c r="A101" i="8"/>
  <c r="A97" i="8"/>
  <c r="A93" i="8"/>
  <c r="E109" i="8"/>
  <c r="M109" i="8"/>
  <c r="U109" i="8"/>
  <c r="D109" i="8"/>
  <c r="H109" i="8"/>
  <c r="L109" i="8"/>
  <c r="P109" i="8"/>
  <c r="T109" i="8"/>
  <c r="X109" i="8"/>
  <c r="AC109" i="8"/>
  <c r="C109" i="8"/>
  <c r="G109" i="8"/>
  <c r="K109" i="8"/>
  <c r="O109" i="8"/>
  <c r="S109" i="8"/>
  <c r="W109" i="8"/>
  <c r="B109" i="8"/>
  <c r="F109" i="8"/>
  <c r="J109" i="8"/>
  <c r="N109" i="8"/>
  <c r="R109" i="8"/>
  <c r="V109" i="8"/>
  <c r="AA109" i="8"/>
  <c r="I109" i="8"/>
  <c r="Q109" i="8"/>
  <c r="Z109" i="8"/>
  <c r="F106" i="8"/>
  <c r="R106" i="8"/>
  <c r="AA106" i="8"/>
  <c r="E106" i="8"/>
  <c r="I106" i="8"/>
  <c r="M106" i="8"/>
  <c r="Q106" i="8"/>
  <c r="U106" i="8"/>
  <c r="Z106" i="8"/>
  <c r="D106" i="8"/>
  <c r="H106" i="8"/>
  <c r="L106" i="8"/>
  <c r="P106" i="8"/>
  <c r="T106" i="8"/>
  <c r="X106" i="8"/>
  <c r="AC106" i="8"/>
  <c r="C106" i="8"/>
  <c r="G106" i="8"/>
  <c r="K106" i="8"/>
  <c r="O106" i="8"/>
  <c r="S106" i="8"/>
  <c r="W106" i="8"/>
  <c r="B106" i="8"/>
  <c r="J106" i="8"/>
  <c r="N106" i="8"/>
  <c r="V106" i="8"/>
  <c r="E113" i="8"/>
  <c r="Q113" i="8"/>
  <c r="Z113" i="8"/>
  <c r="D113" i="8"/>
  <c r="H113" i="8"/>
  <c r="L113" i="8"/>
  <c r="P113" i="8"/>
  <c r="T113" i="8"/>
  <c r="X113" i="8"/>
  <c r="AC113" i="8"/>
  <c r="C113" i="8"/>
  <c r="G113" i="8"/>
  <c r="K113" i="8"/>
  <c r="O113" i="8"/>
  <c r="S113" i="8"/>
  <c r="W113" i="8"/>
  <c r="B113" i="8"/>
  <c r="F113" i="8"/>
  <c r="J113" i="8"/>
  <c r="N113" i="8"/>
  <c r="R113" i="8"/>
  <c r="V113" i="8"/>
  <c r="AA113" i="8"/>
  <c r="I113" i="8"/>
  <c r="M113" i="8"/>
  <c r="U113" i="8"/>
  <c r="E105" i="8"/>
  <c r="I105" i="8"/>
  <c r="M105" i="8"/>
  <c r="Q105" i="8"/>
  <c r="Z105" i="8"/>
  <c r="D105" i="8"/>
  <c r="H105" i="8"/>
  <c r="L105" i="8"/>
  <c r="P105" i="8"/>
  <c r="T105" i="8"/>
  <c r="X105" i="8"/>
  <c r="AC105" i="8"/>
  <c r="C105" i="8"/>
  <c r="G105" i="8"/>
  <c r="K105" i="8"/>
  <c r="O105" i="8"/>
  <c r="S105" i="8"/>
  <c r="W105" i="8"/>
  <c r="B105" i="8"/>
  <c r="F105" i="8"/>
  <c r="J105" i="8"/>
  <c r="N105" i="8"/>
  <c r="R105" i="8"/>
  <c r="V105" i="8"/>
  <c r="AA105" i="8"/>
  <c r="U105" i="8"/>
  <c r="B110" i="8"/>
  <c r="J110" i="8"/>
  <c r="V110" i="8"/>
  <c r="E110" i="8"/>
  <c r="I110" i="8"/>
  <c r="M110" i="8"/>
  <c r="Q110" i="8"/>
  <c r="U110" i="8"/>
  <c r="Z110" i="8"/>
  <c r="D110" i="8"/>
  <c r="H110" i="8"/>
  <c r="L110" i="8"/>
  <c r="P110" i="8"/>
  <c r="T110" i="8"/>
  <c r="X110" i="8"/>
  <c r="AC110" i="8"/>
  <c r="C110" i="8"/>
  <c r="G110" i="8"/>
  <c r="K110" i="8"/>
  <c r="O110" i="8"/>
  <c r="S110" i="8"/>
  <c r="W110" i="8"/>
  <c r="F110" i="8"/>
  <c r="N110" i="8"/>
  <c r="R110" i="8"/>
  <c r="AA110" i="8"/>
  <c r="G115" i="8"/>
  <c r="S115" i="8"/>
  <c r="V115" i="8"/>
  <c r="Z115" i="8"/>
  <c r="F115" i="8"/>
  <c r="N115" i="8"/>
  <c r="E115" i="8"/>
  <c r="I115" i="8"/>
  <c r="M115" i="8"/>
  <c r="Q115" i="8"/>
  <c r="U115" i="8"/>
  <c r="D115" i="8"/>
  <c r="H115" i="8"/>
  <c r="L115" i="8"/>
  <c r="P115" i="8"/>
  <c r="T115" i="8"/>
  <c r="X115" i="8"/>
  <c r="AC115" i="8"/>
  <c r="C115" i="8"/>
  <c r="K115" i="8"/>
  <c r="O115" i="8"/>
  <c r="W115" i="8"/>
  <c r="B115" i="8"/>
  <c r="J115" i="8"/>
  <c r="R115" i="8"/>
  <c r="AA115" i="8"/>
  <c r="G107" i="8"/>
  <c r="S107" i="8"/>
  <c r="B107" i="8"/>
  <c r="F107" i="8"/>
  <c r="J107" i="8"/>
  <c r="N107" i="8"/>
  <c r="R107" i="8"/>
  <c r="V107" i="8"/>
  <c r="AA107" i="8"/>
  <c r="E107" i="8"/>
  <c r="I107" i="8"/>
  <c r="M107" i="8"/>
  <c r="Q107" i="8"/>
  <c r="U107" i="8"/>
  <c r="Z107" i="8"/>
  <c r="D107" i="8"/>
  <c r="H107" i="8"/>
  <c r="L107" i="8"/>
  <c r="P107" i="8"/>
  <c r="T107" i="8"/>
  <c r="X107" i="8"/>
  <c r="AC107" i="8"/>
  <c r="C107" i="8"/>
  <c r="K107" i="8"/>
  <c r="O107" i="8"/>
  <c r="W107" i="8"/>
  <c r="C99" i="8"/>
  <c r="G99" i="8"/>
  <c r="K99" i="8"/>
  <c r="O99" i="8"/>
  <c r="S99" i="8"/>
  <c r="W99" i="8"/>
  <c r="B99" i="8"/>
  <c r="F99" i="8"/>
  <c r="J99" i="8"/>
  <c r="N99" i="8"/>
  <c r="R99" i="8"/>
  <c r="V99" i="8"/>
  <c r="AA99" i="8"/>
  <c r="E99" i="8"/>
  <c r="I99" i="8"/>
  <c r="M99" i="8"/>
  <c r="Q99" i="8"/>
  <c r="U99" i="8"/>
  <c r="Z99" i="8"/>
  <c r="D99" i="8"/>
  <c r="H99" i="8"/>
  <c r="L99" i="8"/>
  <c r="P99" i="8"/>
  <c r="T99" i="8"/>
  <c r="X99" i="8"/>
  <c r="AC99" i="8"/>
  <c r="F114" i="8"/>
  <c r="R114" i="8"/>
  <c r="AA114" i="8"/>
  <c r="E114" i="8"/>
  <c r="I114" i="8"/>
  <c r="M114" i="8"/>
  <c r="Q114" i="8"/>
  <c r="Z114" i="8"/>
  <c r="D114" i="8"/>
  <c r="H114" i="8"/>
  <c r="L114" i="8"/>
  <c r="P114" i="8"/>
  <c r="T114" i="8"/>
  <c r="X114" i="8"/>
  <c r="AC114" i="8"/>
  <c r="C114" i="8"/>
  <c r="G114" i="8"/>
  <c r="K114" i="8"/>
  <c r="O114" i="8"/>
  <c r="S114" i="8"/>
  <c r="W114" i="8"/>
  <c r="B114" i="8"/>
  <c r="J114" i="8"/>
  <c r="N114" i="8"/>
  <c r="V114" i="8"/>
  <c r="U114" i="8"/>
  <c r="D104" i="8"/>
  <c r="H104" i="8"/>
  <c r="L104" i="8"/>
  <c r="P104" i="8"/>
  <c r="T104" i="8"/>
  <c r="AC104" i="8"/>
  <c r="C104" i="8"/>
  <c r="G104" i="8"/>
  <c r="K104" i="8"/>
  <c r="O104" i="8"/>
  <c r="S104" i="8"/>
  <c r="W104" i="8"/>
  <c r="B104" i="8"/>
  <c r="F104" i="8"/>
  <c r="J104" i="8"/>
  <c r="N104" i="8"/>
  <c r="R104" i="8"/>
  <c r="V104" i="8"/>
  <c r="AA104" i="8"/>
  <c r="E104" i="8"/>
  <c r="I104" i="8"/>
  <c r="M104" i="8"/>
  <c r="Q104" i="8"/>
  <c r="U104" i="8"/>
  <c r="Z104" i="8"/>
  <c r="X104" i="8"/>
  <c r="B94" i="8"/>
  <c r="F94" i="8"/>
  <c r="J94" i="8"/>
  <c r="N94" i="8"/>
  <c r="R94" i="8"/>
  <c r="V94" i="8"/>
  <c r="AA94" i="8"/>
  <c r="E94" i="8"/>
  <c r="I94" i="8"/>
  <c r="M94" i="8"/>
  <c r="Q94" i="8"/>
  <c r="U94" i="8"/>
  <c r="Z94" i="8"/>
  <c r="D94" i="8"/>
  <c r="H94" i="8"/>
  <c r="L94" i="8"/>
  <c r="P94" i="8"/>
  <c r="T94" i="8"/>
  <c r="X94" i="8"/>
  <c r="AC94" i="8"/>
  <c r="C94" i="8"/>
  <c r="G94" i="8"/>
  <c r="K94" i="8"/>
  <c r="O94" i="8"/>
  <c r="S94" i="8"/>
  <c r="W94" i="8"/>
  <c r="A115" i="8"/>
  <c r="A110" i="8"/>
  <c r="A106" i="8"/>
  <c r="A102" i="8"/>
  <c r="A98" i="8"/>
  <c r="A94" i="8"/>
</calcChain>
</file>

<file path=xl/comments1.xml><?xml version="1.0" encoding="utf-8"?>
<comments xmlns="http://schemas.openxmlformats.org/spreadsheetml/2006/main">
  <authors>
    <author>Bob</author>
  </authors>
  <commentList>
    <comment ref="AB49" authorId="0">
      <text>
        <r>
          <rPr>
            <b/>
            <sz val="10"/>
            <color indexed="81"/>
            <rFont val="Tahoma"/>
            <family val="2"/>
          </rPr>
          <t xml:space="preserve">Needed for tiebreaking rule A8.2
</t>
        </r>
      </text>
    </comment>
    <comment ref="AB50" authorId="0">
      <text>
        <r>
          <rPr>
            <b/>
            <sz val="10"/>
            <color indexed="81"/>
            <rFont val="Tahoma"/>
            <family val="2"/>
          </rPr>
          <t>Needed for tiebreaking Rule A8.2</t>
        </r>
      </text>
    </comment>
    <comment ref="AB51" authorId="0">
      <text>
        <r>
          <rPr>
            <b/>
            <sz val="10"/>
            <color indexed="81"/>
            <rFont val="Tahoma"/>
            <family val="2"/>
          </rPr>
          <t xml:space="preserve">Needed to rank a subset of registered boats after first week when the bye policy is applied to DNC boats and no average score is available.
</t>
        </r>
      </text>
    </comment>
    <comment ref="C55" authorId="0">
      <text>
        <r>
          <rPr>
            <b/>
            <sz val="10"/>
            <color indexed="81"/>
            <rFont val="Tahoma"/>
            <family val="2"/>
          </rPr>
          <t xml:space="preserve">These cells are used to figure the index (1-18) of the last and next to last race sailed.  That info is needed for tiebreaking.
</t>
        </r>
      </text>
    </comment>
    <comment ref="AE56" authorId="0">
      <text>
        <r>
          <rPr>
            <sz val="10"/>
            <color indexed="81"/>
            <rFont val="Tahoma"/>
            <family val="2"/>
          </rPr>
          <t xml:space="preserve">Total DNC Points are the total points that would be attributable to DNCs for each week.
</t>
        </r>
      </text>
    </comment>
    <comment ref="AK56" authorId="0">
      <text>
        <r>
          <rPr>
            <b/>
            <sz val="10"/>
            <color indexed="81"/>
            <rFont val="Tahoma"/>
            <family val="2"/>
          </rPr>
          <t xml:space="preserve">Number of DNCs are the number of DNCs scored for each week.
</t>
        </r>
      </text>
    </comment>
    <comment ref="AD57" authorId="0">
      <text>
        <r>
          <rPr>
            <sz val="10"/>
            <color indexed="81"/>
            <rFont val="Tahoma"/>
            <family val="2"/>
          </rPr>
          <t xml:space="preserve">These are indexes used to organize Standings in place order
</t>
        </r>
      </text>
    </comment>
    <comment ref="AQ57" authorId="0">
      <text>
        <r>
          <rPr>
            <sz val="10"/>
            <color indexed="81"/>
            <rFont val="Tahoma"/>
            <family val="2"/>
          </rPr>
          <t>Best Bye Week is the week number that had the greatest number of DNC points.</t>
        </r>
      </text>
    </comment>
    <comment ref="AR57" authorId="0">
      <text>
        <r>
          <rPr>
            <b/>
            <sz val="10"/>
            <color indexed="81"/>
            <rFont val="Tahoma"/>
            <family val="2"/>
          </rPr>
          <t xml:space="preserve">1st Digit # 1st
2nd Digit # 2nd
etc.
</t>
        </r>
      </text>
    </comment>
    <comment ref="AS57" authorId="0">
      <text>
        <r>
          <rPr>
            <b/>
            <sz val="10"/>
            <color indexed="81"/>
            <rFont val="Tahoma"/>
            <family val="2"/>
          </rPr>
          <t xml:space="preserve">Place by Rule A8.1 if all boats were tied.  Can be used to break any tie between any combination of boats.
</t>
        </r>
      </text>
    </comment>
    <comment ref="AV57" authorId="0">
      <text>
        <r>
          <rPr>
            <b/>
            <sz val="10"/>
            <color indexed="81"/>
            <rFont val="Tahoma"/>
            <family val="2"/>
          </rPr>
          <t xml:space="preserve">Working number to compare position in last two races
</t>
        </r>
      </text>
    </comment>
    <comment ref="AW57"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2.xml><?xml version="1.0" encoding="utf-8"?>
<comments xmlns="http://schemas.openxmlformats.org/spreadsheetml/2006/main">
  <authors>
    <author>Bob</author>
  </authors>
  <commentList>
    <comment ref="AC55" authorId="0">
      <text>
        <r>
          <rPr>
            <b/>
            <sz val="10"/>
            <color indexed="81"/>
            <rFont val="Tahoma"/>
            <family val="2"/>
          </rPr>
          <t xml:space="preserve">Needed for tiebreaking rule A8.2
</t>
        </r>
      </text>
    </comment>
    <comment ref="AC56" authorId="0">
      <text>
        <r>
          <rPr>
            <b/>
            <sz val="10"/>
            <color indexed="81"/>
            <rFont val="Tahoma"/>
            <family val="2"/>
          </rPr>
          <t>Needed for tiebreaking Rule A8.2</t>
        </r>
      </text>
    </comment>
    <comment ref="AC57" authorId="0">
      <text>
        <r>
          <rPr>
            <b/>
            <sz val="10"/>
            <color indexed="81"/>
            <rFont val="Tahoma"/>
            <family val="2"/>
          </rPr>
          <t xml:space="preserve">Needed to rank a subset of registered boats after first week when the bye policy is applied to DNC boats and no average score is available.
</t>
        </r>
      </text>
    </comment>
    <comment ref="C63" authorId="0">
      <text>
        <r>
          <rPr>
            <b/>
            <sz val="10"/>
            <color indexed="81"/>
            <rFont val="Tahoma"/>
            <family val="2"/>
          </rPr>
          <t xml:space="preserve">These cells are used to figure the index (1-18) of the last and next to last race sailed.  That info is needed for tiebreaking.
</t>
        </r>
      </text>
    </comment>
    <comment ref="AF65" authorId="0">
      <text>
        <r>
          <rPr>
            <sz val="10"/>
            <color indexed="81"/>
            <rFont val="Tahoma"/>
            <family val="2"/>
          </rPr>
          <t xml:space="preserve">Total DNC Points are the total points that would be attributable to DNCs for each week.
</t>
        </r>
      </text>
    </comment>
    <comment ref="AL65" authorId="0">
      <text>
        <r>
          <rPr>
            <b/>
            <sz val="10"/>
            <color indexed="81"/>
            <rFont val="Tahoma"/>
            <family val="2"/>
          </rPr>
          <t xml:space="preserve">Number of DNCs are the number of DNCs scored for each week.
</t>
        </r>
      </text>
    </comment>
    <comment ref="AE66" authorId="0">
      <text>
        <r>
          <rPr>
            <sz val="10"/>
            <color indexed="81"/>
            <rFont val="Tahoma"/>
            <family val="2"/>
          </rPr>
          <t xml:space="preserve">These are indexes used to organize Standings in place order
</t>
        </r>
      </text>
    </comment>
    <comment ref="AR66" authorId="0">
      <text>
        <r>
          <rPr>
            <sz val="10"/>
            <color indexed="81"/>
            <rFont val="Tahoma"/>
            <family val="2"/>
          </rPr>
          <t>Best Bye Week is the week number that had the greatest number of DNC points.</t>
        </r>
      </text>
    </comment>
    <comment ref="AS66" authorId="0">
      <text>
        <r>
          <rPr>
            <b/>
            <sz val="10"/>
            <color indexed="81"/>
            <rFont val="Tahoma"/>
            <family val="2"/>
          </rPr>
          <t xml:space="preserve">1st Digit # 1st
2nd Digit # 2nd
etc.
</t>
        </r>
      </text>
    </comment>
    <comment ref="AT66" authorId="0">
      <text>
        <r>
          <rPr>
            <b/>
            <sz val="10"/>
            <color indexed="81"/>
            <rFont val="Tahoma"/>
            <family val="2"/>
          </rPr>
          <t xml:space="preserve">Place by Rule A8.1 if all boats were tied.  Can be used to break any tie between any combination of boats.
</t>
        </r>
      </text>
    </comment>
    <comment ref="AW66" authorId="0">
      <text>
        <r>
          <rPr>
            <b/>
            <sz val="10"/>
            <color indexed="81"/>
            <rFont val="Tahoma"/>
            <family val="2"/>
          </rPr>
          <t xml:space="preserve">Working number to compare position in last two races
</t>
        </r>
      </text>
    </comment>
    <comment ref="AX66"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3.xml><?xml version="1.0" encoding="utf-8"?>
<comments xmlns="http://schemas.openxmlformats.org/spreadsheetml/2006/main">
  <authors>
    <author>Bob</author>
  </authors>
  <commentList>
    <comment ref="AC55" authorId="0">
      <text>
        <r>
          <rPr>
            <b/>
            <sz val="10"/>
            <color indexed="81"/>
            <rFont val="Tahoma"/>
            <family val="2"/>
          </rPr>
          <t xml:space="preserve">Needed for tiebreaking rule A8.2
</t>
        </r>
      </text>
    </comment>
    <comment ref="AC56" authorId="0">
      <text>
        <r>
          <rPr>
            <b/>
            <sz val="10"/>
            <color indexed="81"/>
            <rFont val="Tahoma"/>
            <family val="2"/>
          </rPr>
          <t>Needed for tiebreaking Rule A8.2</t>
        </r>
      </text>
    </comment>
    <comment ref="AC57" authorId="0">
      <text>
        <r>
          <rPr>
            <b/>
            <sz val="10"/>
            <color indexed="81"/>
            <rFont val="Tahoma"/>
            <family val="2"/>
          </rPr>
          <t xml:space="preserve">Needed to rank a subset of registered boats after first week when the bye policy is applied to DNC boats and no average score is available.
</t>
        </r>
      </text>
    </comment>
    <comment ref="C63" authorId="0">
      <text>
        <r>
          <rPr>
            <b/>
            <sz val="10"/>
            <color indexed="81"/>
            <rFont val="Tahoma"/>
            <family val="2"/>
          </rPr>
          <t xml:space="preserve">These cells are used to figure the index (1-18) of the last and next to last race sailed.  That info is needed for tiebreaking.
</t>
        </r>
      </text>
    </comment>
    <comment ref="AF65" authorId="0">
      <text>
        <r>
          <rPr>
            <sz val="10"/>
            <color indexed="81"/>
            <rFont val="Tahoma"/>
            <family val="2"/>
          </rPr>
          <t xml:space="preserve">Total DNC Points are the total points that would be attributable to DNCs for each week.
</t>
        </r>
      </text>
    </comment>
    <comment ref="AL65" authorId="0">
      <text>
        <r>
          <rPr>
            <b/>
            <sz val="10"/>
            <color indexed="81"/>
            <rFont val="Tahoma"/>
            <family val="2"/>
          </rPr>
          <t xml:space="preserve">Number of DNCs are the number of DNCs scored for each week.
</t>
        </r>
      </text>
    </comment>
    <comment ref="AE66" authorId="0">
      <text>
        <r>
          <rPr>
            <sz val="10"/>
            <color indexed="81"/>
            <rFont val="Tahoma"/>
            <family val="2"/>
          </rPr>
          <t xml:space="preserve">These are indexes used to organize Standings in place order
</t>
        </r>
      </text>
    </comment>
    <comment ref="AR66" authorId="0">
      <text>
        <r>
          <rPr>
            <sz val="10"/>
            <color indexed="81"/>
            <rFont val="Tahoma"/>
            <family val="2"/>
          </rPr>
          <t>Best Bye Week is the week number that had the greatest number of DNC points.</t>
        </r>
      </text>
    </comment>
    <comment ref="AS66" authorId="0">
      <text>
        <r>
          <rPr>
            <b/>
            <sz val="10"/>
            <color indexed="81"/>
            <rFont val="Tahoma"/>
            <family val="2"/>
          </rPr>
          <t xml:space="preserve">1st Digit # 1st
2nd Digit # 2nd
etc.
</t>
        </r>
      </text>
    </comment>
    <comment ref="AT66" authorId="0">
      <text>
        <r>
          <rPr>
            <b/>
            <sz val="10"/>
            <color indexed="81"/>
            <rFont val="Tahoma"/>
            <family val="2"/>
          </rPr>
          <t xml:space="preserve">Place by Rule A8.1 if all boats were tied.  Can be used to break any tie between any combination of boats.
</t>
        </r>
      </text>
    </comment>
    <comment ref="AW66" authorId="0">
      <text>
        <r>
          <rPr>
            <b/>
            <sz val="10"/>
            <color indexed="81"/>
            <rFont val="Tahoma"/>
            <family val="2"/>
          </rPr>
          <t xml:space="preserve">Working number to compare position in last two races
</t>
        </r>
      </text>
    </comment>
    <comment ref="AX66"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4.xml><?xml version="1.0" encoding="utf-8"?>
<comments xmlns="http://schemas.openxmlformats.org/spreadsheetml/2006/main">
  <authors>
    <author>Bob</author>
  </authors>
  <commentList>
    <comment ref="AC55" authorId="0">
      <text>
        <r>
          <rPr>
            <b/>
            <sz val="10"/>
            <color indexed="81"/>
            <rFont val="Tahoma"/>
            <family val="2"/>
          </rPr>
          <t xml:space="preserve">Needed for tiebreaking rule A8.2
</t>
        </r>
      </text>
    </comment>
    <comment ref="AC56" authorId="0">
      <text>
        <r>
          <rPr>
            <b/>
            <sz val="10"/>
            <color indexed="81"/>
            <rFont val="Tahoma"/>
            <family val="2"/>
          </rPr>
          <t>Needed for tiebreaking Rule A8.2</t>
        </r>
      </text>
    </comment>
    <comment ref="AC57" authorId="0">
      <text>
        <r>
          <rPr>
            <b/>
            <sz val="10"/>
            <color indexed="81"/>
            <rFont val="Tahoma"/>
            <family val="2"/>
          </rPr>
          <t xml:space="preserve">Needed to rank a subset of registered boats after first week when the bye policy is applied to DNC boats and no average score is available.
</t>
        </r>
      </text>
    </comment>
    <comment ref="C63" authorId="0">
      <text>
        <r>
          <rPr>
            <b/>
            <sz val="10"/>
            <color indexed="81"/>
            <rFont val="Tahoma"/>
            <family val="2"/>
          </rPr>
          <t xml:space="preserve">These cells are used to figure the index (1-18) of the last and next to last race sailed.  That info is needed for tiebreaking.
</t>
        </r>
      </text>
    </comment>
    <comment ref="AF65" authorId="0">
      <text>
        <r>
          <rPr>
            <sz val="10"/>
            <color indexed="81"/>
            <rFont val="Tahoma"/>
            <family val="2"/>
          </rPr>
          <t xml:space="preserve">Total DNC Points are the total points that would be attributable to DNCs for each week.
</t>
        </r>
      </text>
    </comment>
    <comment ref="AL65" authorId="0">
      <text>
        <r>
          <rPr>
            <b/>
            <sz val="10"/>
            <color indexed="81"/>
            <rFont val="Tahoma"/>
            <family val="2"/>
          </rPr>
          <t xml:space="preserve">Number of DNCs are the number of DNCs scored for each week.
</t>
        </r>
      </text>
    </comment>
    <comment ref="AE66" authorId="0">
      <text>
        <r>
          <rPr>
            <sz val="10"/>
            <color indexed="81"/>
            <rFont val="Tahoma"/>
            <family val="2"/>
          </rPr>
          <t xml:space="preserve">These are indexes used to organize Standings in place order
</t>
        </r>
      </text>
    </comment>
    <comment ref="AR66" authorId="0">
      <text>
        <r>
          <rPr>
            <sz val="10"/>
            <color indexed="81"/>
            <rFont val="Tahoma"/>
            <family val="2"/>
          </rPr>
          <t>Best Bye Week is the week number that had the greatest number of DNC points.</t>
        </r>
      </text>
    </comment>
    <comment ref="AS66" authorId="0">
      <text>
        <r>
          <rPr>
            <b/>
            <sz val="10"/>
            <color indexed="81"/>
            <rFont val="Tahoma"/>
            <family val="2"/>
          </rPr>
          <t xml:space="preserve">1st Digit # 1st
2nd Digit # 2nd
etc.
</t>
        </r>
      </text>
    </comment>
    <comment ref="AT66" authorId="0">
      <text>
        <r>
          <rPr>
            <b/>
            <sz val="10"/>
            <color indexed="81"/>
            <rFont val="Tahoma"/>
            <family val="2"/>
          </rPr>
          <t xml:space="preserve">Place by Rule A8.1 if all boats were tied.  Can be used to break any tie between any combination of boats.
</t>
        </r>
      </text>
    </comment>
    <comment ref="AW66" authorId="0">
      <text>
        <r>
          <rPr>
            <b/>
            <sz val="10"/>
            <color indexed="81"/>
            <rFont val="Tahoma"/>
            <family val="2"/>
          </rPr>
          <t xml:space="preserve">Working number to compare position in last two races
</t>
        </r>
      </text>
    </comment>
    <comment ref="AX66"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5.xml><?xml version="1.0" encoding="utf-8"?>
<comments xmlns="http://schemas.openxmlformats.org/spreadsheetml/2006/main">
  <authors>
    <author>Bob</author>
  </authors>
  <commentList>
    <comment ref="AC47" authorId="0">
      <text>
        <r>
          <rPr>
            <b/>
            <sz val="10"/>
            <color indexed="81"/>
            <rFont val="Tahoma"/>
            <family val="2"/>
          </rPr>
          <t xml:space="preserve">Needed for tiebreaking rule A8.2
</t>
        </r>
      </text>
    </comment>
    <comment ref="AC48" authorId="0">
      <text>
        <r>
          <rPr>
            <b/>
            <sz val="10"/>
            <color indexed="81"/>
            <rFont val="Tahoma"/>
            <family val="2"/>
          </rPr>
          <t>Needed for tiebreaking Rule A8.2</t>
        </r>
      </text>
    </comment>
    <comment ref="AC49" authorId="0">
      <text>
        <r>
          <rPr>
            <b/>
            <sz val="10"/>
            <color indexed="81"/>
            <rFont val="Tahoma"/>
            <family val="2"/>
          </rPr>
          <t xml:space="preserve">Needed to rank a subset of registered boats after first week when the bye policy is applied to DNC boats and no average score is available.
</t>
        </r>
      </text>
    </comment>
    <comment ref="C56" authorId="0">
      <text>
        <r>
          <rPr>
            <b/>
            <sz val="10"/>
            <color indexed="81"/>
            <rFont val="Tahoma"/>
            <family val="2"/>
          </rPr>
          <t xml:space="preserve">These cells are used to figure the index (1-18) of the last and next to last race sailed.  That info is needed for tiebreaking.
</t>
        </r>
      </text>
    </comment>
    <comment ref="AG57" authorId="0">
      <text>
        <r>
          <rPr>
            <sz val="10"/>
            <color indexed="81"/>
            <rFont val="Tahoma"/>
            <family val="2"/>
          </rPr>
          <t xml:space="preserve">Total DNC Points are the total points that would be attributable to DNCs for each week.
</t>
        </r>
      </text>
    </comment>
    <comment ref="AM57" authorId="0">
      <text>
        <r>
          <rPr>
            <b/>
            <sz val="10"/>
            <color indexed="81"/>
            <rFont val="Tahoma"/>
            <family val="2"/>
          </rPr>
          <t xml:space="preserve">Number of DNCs are the number of DNCs scored for each week.
</t>
        </r>
      </text>
    </comment>
    <comment ref="AF58" authorId="0">
      <text>
        <r>
          <rPr>
            <sz val="10"/>
            <color indexed="81"/>
            <rFont val="Tahoma"/>
            <family val="2"/>
          </rPr>
          <t xml:space="preserve">These are indexes used to organize Standings in place order
</t>
        </r>
      </text>
    </comment>
    <comment ref="AS58" authorId="0">
      <text>
        <r>
          <rPr>
            <sz val="10"/>
            <color indexed="81"/>
            <rFont val="Tahoma"/>
            <family val="2"/>
          </rPr>
          <t>Best Bye Week is the week number that had the greatest number of DNC points.</t>
        </r>
      </text>
    </comment>
    <comment ref="AT58" authorId="0">
      <text>
        <r>
          <rPr>
            <b/>
            <sz val="10"/>
            <color indexed="81"/>
            <rFont val="Tahoma"/>
            <family val="2"/>
          </rPr>
          <t xml:space="preserve">1st Digit # 1st
2nd Digit # 2nd
etc.
</t>
        </r>
      </text>
    </comment>
    <comment ref="AU58" authorId="0">
      <text>
        <r>
          <rPr>
            <b/>
            <sz val="10"/>
            <color indexed="81"/>
            <rFont val="Tahoma"/>
            <family val="2"/>
          </rPr>
          <t xml:space="preserve">Place by Rule A8.1 if all boats were tied.  Can be used to break any tie between any combination of boats.
</t>
        </r>
      </text>
    </comment>
    <comment ref="AX58" authorId="0">
      <text>
        <r>
          <rPr>
            <b/>
            <sz val="10"/>
            <color indexed="81"/>
            <rFont val="Tahoma"/>
            <family val="2"/>
          </rPr>
          <t xml:space="preserve">Working number to compare position in last two races
</t>
        </r>
      </text>
    </comment>
    <comment ref="AY58"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6.xml><?xml version="1.0" encoding="utf-8"?>
<comments xmlns="http://schemas.openxmlformats.org/spreadsheetml/2006/main">
  <authors>
    <author>Bob</author>
  </authors>
  <commentList>
    <comment ref="AB58" authorId="0">
      <text>
        <r>
          <rPr>
            <b/>
            <sz val="10"/>
            <color indexed="81"/>
            <rFont val="Tahoma"/>
            <family val="2"/>
          </rPr>
          <t xml:space="preserve">Needed for tiebreaking rule A8.2
</t>
        </r>
      </text>
    </comment>
    <comment ref="AB59" authorId="0">
      <text>
        <r>
          <rPr>
            <b/>
            <sz val="10"/>
            <color indexed="81"/>
            <rFont val="Tahoma"/>
            <family val="2"/>
          </rPr>
          <t>Needed for tiebreaking Rule A8.2</t>
        </r>
      </text>
    </comment>
    <comment ref="AB60" authorId="0">
      <text>
        <r>
          <rPr>
            <b/>
            <sz val="10"/>
            <color indexed="81"/>
            <rFont val="Tahoma"/>
            <family val="2"/>
          </rPr>
          <t xml:space="preserve">Needed to rank a subset of registered boats after first week when the bye policy is applied to DNC boats and no average score is available.
</t>
        </r>
      </text>
    </comment>
    <comment ref="C72" authorId="0">
      <text>
        <r>
          <rPr>
            <b/>
            <sz val="10"/>
            <color indexed="81"/>
            <rFont val="Tahoma"/>
            <family val="2"/>
          </rPr>
          <t xml:space="preserve">These cells are used to figure the index (1-18) of the last and next to last race sailed.  That info is needed for tiebreaking.
</t>
        </r>
      </text>
    </comment>
    <comment ref="AE73" authorId="0">
      <text>
        <r>
          <rPr>
            <sz val="10"/>
            <color indexed="81"/>
            <rFont val="Tahoma"/>
            <family val="2"/>
          </rPr>
          <t xml:space="preserve">Total DNC Points are the total points that would be attributable to DNCs for each week.
</t>
        </r>
      </text>
    </comment>
    <comment ref="AK73" authorId="0">
      <text>
        <r>
          <rPr>
            <b/>
            <sz val="10"/>
            <color indexed="81"/>
            <rFont val="Tahoma"/>
            <family val="2"/>
          </rPr>
          <t xml:space="preserve">Number of DNCs are the number of DNCs scored for each week.
</t>
        </r>
      </text>
    </comment>
    <comment ref="AD74" authorId="0">
      <text>
        <r>
          <rPr>
            <sz val="10"/>
            <color indexed="81"/>
            <rFont val="Tahoma"/>
            <family val="2"/>
          </rPr>
          <t xml:space="preserve">These are indexes used to organize Standings in place order
</t>
        </r>
      </text>
    </comment>
    <comment ref="AQ74" authorId="0">
      <text>
        <r>
          <rPr>
            <sz val="10"/>
            <color indexed="81"/>
            <rFont val="Tahoma"/>
            <family val="2"/>
          </rPr>
          <t>Best Bye Week is the week number that had the greatest number of DNC points.</t>
        </r>
      </text>
    </comment>
    <comment ref="AR74" authorId="0">
      <text>
        <r>
          <rPr>
            <b/>
            <sz val="10"/>
            <color indexed="81"/>
            <rFont val="Tahoma"/>
            <family val="2"/>
          </rPr>
          <t xml:space="preserve">1st Digit # 1st
2nd Digit # 2nd
etc.
</t>
        </r>
      </text>
    </comment>
    <comment ref="AS74" authorId="0">
      <text>
        <r>
          <rPr>
            <b/>
            <sz val="10"/>
            <color indexed="81"/>
            <rFont val="Tahoma"/>
            <family val="2"/>
          </rPr>
          <t xml:space="preserve">Place by Rule A8.1 if all boats were tied.  Can be used to break any tie between any combination of boats.
</t>
        </r>
      </text>
    </comment>
    <comment ref="AV74" authorId="0">
      <text>
        <r>
          <rPr>
            <b/>
            <sz val="10"/>
            <color indexed="81"/>
            <rFont val="Tahoma"/>
            <family val="2"/>
          </rPr>
          <t xml:space="preserve">Working number to compare position in last two races
</t>
        </r>
      </text>
    </comment>
    <comment ref="AW74"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sharedStrings.xml><?xml version="1.0" encoding="utf-8"?>
<sst xmlns="http://schemas.openxmlformats.org/spreadsheetml/2006/main" count="1116" uniqueCount="280">
  <si>
    <t>Dolce</t>
  </si>
  <si>
    <t>Schatz</t>
  </si>
  <si>
    <t>Gostosa</t>
  </si>
  <si>
    <t>Races Sailed</t>
  </si>
  <si>
    <t>Score</t>
  </si>
  <si>
    <t>Throw-</t>
  </si>
  <si>
    <t>With</t>
  </si>
  <si>
    <t>Byes</t>
  </si>
  <si>
    <t>W/O</t>
  </si>
  <si>
    <t>Throws</t>
  </si>
  <si>
    <t>Over the Edge</t>
  </si>
  <si>
    <t>Shamrock IV</t>
  </si>
  <si>
    <t>Argo III</t>
  </si>
  <si>
    <t>Jolly Mon</t>
  </si>
  <si>
    <t>Excitable Boy</t>
  </si>
  <si>
    <t>Registered</t>
  </si>
  <si>
    <t>Place</t>
  </si>
  <si>
    <t>Week #1</t>
  </si>
  <si>
    <t>Week #2</t>
  </si>
  <si>
    <t>Week #3</t>
  </si>
  <si>
    <t>Week #4</t>
  </si>
  <si>
    <t>Week #5</t>
  </si>
  <si>
    <t>Week #6</t>
  </si>
  <si>
    <t xml:space="preserve">Throwouts </t>
  </si>
  <si>
    <t>J80 Series Scoring Worksheet</t>
  </si>
  <si>
    <t>Misty-two-six</t>
  </si>
  <si>
    <t>Series Name</t>
  </si>
  <si>
    <t>First Race Date</t>
  </si>
  <si>
    <t>End of Boats</t>
  </si>
  <si>
    <t>Comment</t>
  </si>
  <si>
    <t>Gallant Fox</t>
  </si>
  <si>
    <t>Paradox</t>
  </si>
  <si>
    <t>Pinocchio</t>
  </si>
  <si>
    <t>Individual Race Results as received from the race committee</t>
  </si>
  <si>
    <t>The other worksheet turns these into positions</t>
  </si>
  <si>
    <t>change below if  weeks are not sequential (e.g. because of a holiday)</t>
  </si>
  <si>
    <t>&lt;--</t>
  </si>
  <si>
    <t>now this is calculated</t>
  </si>
  <si>
    <t>Knowles</t>
  </si>
  <si>
    <t>Sonn</t>
  </si>
  <si>
    <t>Herte</t>
  </si>
  <si>
    <t>Scott</t>
  </si>
  <si>
    <t>Beckwith</t>
  </si>
  <si>
    <t>Nickerson</t>
  </si>
  <si>
    <t>Mullen</t>
  </si>
  <si>
    <t>Sibson</t>
  </si>
  <si>
    <t>Dempsey</t>
  </si>
  <si>
    <t>Stowe</t>
  </si>
  <si>
    <t>Bye</t>
  </si>
  <si>
    <t>out</t>
  </si>
  <si>
    <t>W1</t>
  </si>
  <si>
    <t>W2</t>
  </si>
  <si>
    <t>W3</t>
  </si>
  <si>
    <t>W4</t>
  </si>
  <si>
    <t>W5</t>
  </si>
  <si>
    <t>W6</t>
  </si>
  <si>
    <t>Week</t>
  </si>
  <si>
    <t>FKA</t>
  </si>
  <si>
    <t xml:space="preserve">Raw </t>
  </si>
  <si>
    <t>Total DNC Points</t>
  </si>
  <si>
    <t>Number of DNC's</t>
  </si>
  <si>
    <t>Best</t>
  </si>
  <si>
    <t>Bye Calculation Data</t>
  </si>
  <si>
    <t>Brkr</t>
  </si>
  <si>
    <t>Counts</t>
  </si>
  <si>
    <t>Order</t>
  </si>
  <si>
    <t>Race#</t>
  </si>
  <si>
    <t>Last</t>
  </si>
  <si>
    <t>Race</t>
  </si>
  <si>
    <t>Next</t>
  </si>
  <si>
    <t>A8.1</t>
  </si>
  <si>
    <t>A8.2</t>
  </si>
  <si>
    <t>Comb</t>
  </si>
  <si>
    <t>Last&amp;</t>
  </si>
  <si>
    <t>Boat Name</t>
  </si>
  <si>
    <t>Sail#</t>
  </si>
  <si>
    <t>Owner/Skipper</t>
  </si>
  <si>
    <t>Last Race Index</t>
  </si>
  <si>
    <t>Next Last Index</t>
  </si>
  <si>
    <t>ScoredBoats</t>
  </si>
  <si>
    <t>Boats Competing</t>
  </si>
  <si>
    <t xml:space="preserve">Place </t>
  </si>
  <si>
    <t>Index</t>
  </si>
  <si>
    <t>Computation Matrix - Do Not Modify</t>
  </si>
  <si>
    <t>Scores and Standings</t>
  </si>
  <si>
    <t>Blais</t>
  </si>
  <si>
    <t>Lemaire</t>
  </si>
  <si>
    <t>Entries next</t>
  </si>
  <si>
    <t>Results</t>
  </si>
  <si>
    <t>(sail or bow # must be in col A, 3 rows down)</t>
  </si>
  <si>
    <t>Year</t>
  </si>
  <si>
    <r>
      <t>Enter data only in the yellow or purple (codes only) or 'from RC' worksheet areas.</t>
    </r>
    <r>
      <rPr>
        <b/>
        <sz val="10"/>
        <rFont val="Arial"/>
        <family val="2"/>
      </rPr>
      <t xml:space="preserve"> Leave grey labels in col B alone for web program parsing. Leave Column headers in entry area and standings/results areas alone unless you verify compatiblity with web code (you may add a column named 'Homeport' to the right of Owner/Skipper or a column named 'Bow#' to the left of 'Sail#' if you want to use bow #'s as results input in from RC)</t>
    </r>
    <r>
      <rPr>
        <sz val="10"/>
        <rFont val="Arial"/>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 will display results and ranking.
Ties (in overall series) will be broken automatically.
Use only the described mnemonics ocs, dnf, dsq, dnc, raf.  For any other situation (i.e. ties, Z penalty, redress) a numerical
value must be entered.
Scores must be entered for all boats in the series, for all races.  Boats registering late should take dnc for earlier missed races.
Byes will be substituted for DNCs automatically in the most advantageous week.
 </t>
    </r>
  </si>
  <si>
    <t>Delgado/Philpot</t>
  </si>
  <si>
    <t>Hayes/Kirchhoff</t>
  </si>
  <si>
    <t>LaVin/Rochlis</t>
  </si>
  <si>
    <t>dnf</t>
  </si>
  <si>
    <t>Boat of the Year</t>
  </si>
  <si>
    <t>Spring</t>
  </si>
  <si>
    <t>Fall</t>
  </si>
  <si>
    <t>Summer Series</t>
  </si>
  <si>
    <t>Must be sorted by Hull # for Mentor Calcs</t>
  </si>
  <si>
    <t>comment-text</t>
  </si>
  <si>
    <t>week# (0 = overall)</t>
  </si>
  <si>
    <t>J-Jamboree</t>
  </si>
  <si>
    <t>Bow</t>
  </si>
  <si>
    <t>The Office</t>
  </si>
  <si>
    <t>Spank Me</t>
  </si>
  <si>
    <t>Angry Chameleon</t>
  </si>
  <si>
    <t>Crush</t>
  </si>
  <si>
    <t>Dragonfly</t>
  </si>
  <si>
    <t>Moosetaken Identity</t>
  </si>
  <si>
    <t>Allow Byes</t>
  </si>
  <si>
    <t>(must be TRUE of FALSE)</t>
  </si>
  <si>
    <t>`</t>
  </si>
  <si>
    <t>Position</t>
  </si>
  <si>
    <t xml:space="preserve">  date -- &gt;</t>
  </si>
  <si>
    <t>Enter bow numbers in order of finish in the columns below</t>
  </si>
  <si>
    <t>Enter dates of races in the yellow row</t>
  </si>
  <si>
    <r>
      <t xml:space="preserve">Enter data only in the yellow or light blue (codes only) or </t>
    </r>
    <r>
      <rPr>
        <b/>
        <sz val="10"/>
        <rFont val="Arial"/>
        <family val="2"/>
      </rPr>
      <t>'from RC' worksheet areas</t>
    </r>
    <r>
      <rPr>
        <sz val="10"/>
        <rFont val="Arial"/>
      </rPr>
      <t>.</t>
    </r>
    <r>
      <rPr>
        <b/>
        <sz val="10"/>
        <rFont val="Arial"/>
        <family val="2"/>
      </rPr>
      <t xml:space="preserve"> Leave grey labels in col B alone for web program parsing. Leave Column headers in entry area and standings/results areas alone unless you verify compatiblity with web code</t>
    </r>
    <r>
      <rPr>
        <sz val="10"/>
        <rFont val="Arial"/>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tables will display results and ranking.
Ties (in overall series) will be broken automatically.
Use only the described mnemonics ocs, dnf, dsq, dnc, raf.  For any other situation (i.e. ties, Z penalty, redress, TLX) a numerical
value must be entered.
Scores must be entered for all boats in the series, for all races.  Boats registering late should take dnc for earlier missed races.
Byes will be substituted for DNCs automatically in the most advantageous week only if Allow_Byes is TRUE
 </t>
    </r>
  </si>
  <si>
    <t>optional comment-text displayed on the web</t>
  </si>
  <si>
    <t>Series Scoring</t>
  </si>
  <si>
    <t>appendix A</t>
  </si>
  <si>
    <t>appendix A or j80fleet1</t>
  </si>
  <si>
    <t>Some "random" results to use for testing, perhaps</t>
  </si>
  <si>
    <t>checksum</t>
  </si>
  <si>
    <t>Tuneup</t>
  </si>
  <si>
    <t>Stercus Accidit</t>
  </si>
  <si>
    <t>Spring Series</t>
  </si>
  <si>
    <t>Non-place finishes (dnf/dnc/ocs, etc.) need to be manually (as codes) entered in the jamboree worksheet, not here.</t>
  </si>
  <si>
    <t>TLX finishes, if any need to be entered as a number in the jamboree worksheet.</t>
  </si>
  <si>
    <t>Jamboree</t>
  </si>
  <si>
    <t>Fall Series</t>
  </si>
  <si>
    <t>Summer</t>
  </si>
  <si>
    <t>Forecheck</t>
  </si>
  <si>
    <t>NO BYES, NO TIE BREAKING FOR BOTY</t>
  </si>
  <si>
    <t>LaVin/Rochlis&lt;br /&gt;Gilford, NH</t>
  </si>
  <si>
    <t>Brian &amp; Kristen Robinson&lt;br /&gt;Annapolis, MD</t>
  </si>
  <si>
    <t>Bob Knowles&lt;br /&gt;Meredith, NH</t>
  </si>
  <si>
    <t>Argo</t>
  </si>
  <si>
    <t>Guy Nickerson&lt;br /&gt;Gilford, NH</t>
  </si>
  <si>
    <t>Mark and Tara Gorman&lt;br /&gt;Cranford, NJ</t>
  </si>
  <si>
    <t>David Stowe&lt;br /&gt;Gilford, NH</t>
  </si>
  <si>
    <t>Church Key</t>
  </si>
  <si>
    <t>Chris Chadwick&lt;br /&gt;Island Heights, NJ</t>
  </si>
  <si>
    <t>Kevin Hayes/Jeff Kirchhoff&lt;br /&gt;Gilford, NH</t>
  </si>
  <si>
    <t>Robert Dempsey&lt;br /&gt;Wolfeboro, NH</t>
  </si>
  <si>
    <t>Fast Company</t>
  </si>
  <si>
    <t>Peter McBride&lt;br /&gt;Montreal, Quebec</t>
  </si>
  <si>
    <t>Martin Olsen&lt;br /&gt;Malletts Bay, VT</t>
  </si>
  <si>
    <t>tom scott&lt;br /&gt;gilford, NH</t>
  </si>
  <si>
    <t>Les Beckwith&lt;br /&gt;Wolfeboro, NH</t>
  </si>
  <si>
    <t>Tom Mullen&lt;br /&gt;Gilford, NH</t>
  </si>
  <si>
    <t>CHRISTE</t>
  </si>
  <si>
    <t>John DiMatteo&lt;br /&gt;Centerpo, NY</t>
  </si>
  <si>
    <t>Overachiever</t>
  </si>
  <si>
    <t>Kenny Harvey/Chris Small&lt;br /&gt;Beverly, MA</t>
  </si>
  <si>
    <t>Jesse Thompson&lt;br /&gt;Gilford, NH</t>
  </si>
  <si>
    <t>Chris Johnson&lt;br /&gt;Annapolis, MD</t>
  </si>
  <si>
    <t>Boom Boom</t>
  </si>
  <si>
    <t>Michel FORGET&lt;br /&gt;Montréal, Qc</t>
  </si>
  <si>
    <t>Ed Sonn&lt;br /&gt;Braun Bay, NH</t>
  </si>
  <si>
    <t>USA 1001</t>
  </si>
  <si>
    <t>Kerry Klingler&lt;br /&gt;Larchmont, NY</t>
  </si>
  <si>
    <t>Paul Delgado/Ed Philpot&lt;br /&gt;Laconia N.H.</t>
  </si>
  <si>
    <t>William W. Higgins Jr.&lt;br /&gt;Alton, NH</t>
  </si>
  <si>
    <t>Robert Limoggio&lt;br /&gt;New York, New York</t>
  </si>
  <si>
    <t>Tempus Fugit</t>
  </si>
  <si>
    <t>Andrew Macken&lt;br /&gt;Barrington, RI</t>
  </si>
  <si>
    <t>(should be the same for each race unless there is an ocs/dnf/etc.)</t>
  </si>
  <si>
    <t>Misty Two Six</t>
  </si>
  <si>
    <t>Don Sibson&lt;br /&gt;Gilford, NH</t>
  </si>
  <si>
    <t>Jason C. Blais&lt;br /&gt;Gilford, NH</t>
  </si>
  <si>
    <t>Verify the checksums at the bottom. All races with the same finishers should have the same checksum. It should only be</t>
  </si>
  <si>
    <t>different if there are non-placing boats (OCS/DNF, etc.)</t>
  </si>
  <si>
    <t>Suggestion: in the  'from RC jamboree' worksheet enter bow or sail #'s in order of finish.</t>
  </si>
  <si>
    <t>Fix and #NA errors with codes as needed (DNC, OCS, etc.)</t>
  </si>
  <si>
    <t>Then replicate the formula below (in first table -- blue) to the right for each race.</t>
  </si>
  <si>
    <t xml:space="preserve">Results will be in below in the teal/aqua table </t>
  </si>
  <si>
    <t>6 dnc</t>
  </si>
  <si>
    <t>Paul Rendich</t>
  </si>
  <si>
    <t>23 dnf</t>
  </si>
  <si>
    <t>17 dnc</t>
  </si>
  <si>
    <t>2 ocs</t>
  </si>
  <si>
    <t>3 ocs</t>
  </si>
  <si>
    <t>16 ocs</t>
  </si>
  <si>
    <t>5 ocs</t>
  </si>
  <si>
    <t>28 ocs</t>
  </si>
  <si>
    <t>6 dns</t>
  </si>
  <si>
    <t>22 dns</t>
  </si>
  <si>
    <t>27 dns</t>
  </si>
  <si>
    <t>Clipper</t>
  </si>
  <si>
    <t>Man Tie-Break</t>
  </si>
  <si>
    <t>Race data by bow</t>
  </si>
  <si>
    <t>Race Data by Sail</t>
  </si>
  <si>
    <t>non-finishers:</t>
  </si>
  <si>
    <t>Sorted by Sail #</t>
  </si>
  <si>
    <t>Sorted by Bow #</t>
  </si>
  <si>
    <t>Sail</t>
  </si>
  <si>
    <t>He's Baaack!</t>
  </si>
  <si>
    <t>Shamrock VI</t>
  </si>
  <si>
    <t>Sole Survivor</t>
  </si>
  <si>
    <t>Coneys</t>
  </si>
  <si>
    <t>This is from 2007</t>
  </si>
  <si>
    <t>Pressure</t>
  </si>
  <si>
    <t>Panic-A-Track</t>
  </si>
  <si>
    <t>Gilchrist</t>
  </si>
  <si>
    <t>Manual Tie Break</t>
  </si>
  <si>
    <t>Boats Finishing</t>
  </si>
  <si>
    <t>Week # --&gt;</t>
  </si>
  <si>
    <t>J. Thompson</t>
  </si>
  <si>
    <t>manual tie break</t>
  </si>
  <si>
    <t>Manual Tie Beaks</t>
  </si>
  <si>
    <t>by adding pts to total</t>
  </si>
  <si>
    <t>overide place index</t>
  </si>
  <si>
    <t>Boats racing</t>
  </si>
  <si>
    <t>Copy only registered boatstto blew from the boat list worksheet</t>
  </si>
  <si>
    <t>(hack: if only one race that is last and next best)</t>
  </si>
  <si>
    <t>Checksum</t>
  </si>
  <si>
    <t>(Should only differ per night if different boats participate)</t>
  </si>
  <si>
    <t>Weekend event was cancelled.</t>
  </si>
  <si>
    <t>Adjust row 32, week 3 forumla for 2012 [2011 had a weekend event]</t>
  </si>
  <si>
    <t>DO NOT USE COMMAS IN THE COMMENTS</t>
  </si>
  <si>
    <t>No racing, thunderstorms</t>
  </si>
  <si>
    <t>Blues Power</t>
  </si>
  <si>
    <t>Morrison</t>
  </si>
  <si>
    <t>Bad Dog</t>
  </si>
  <si>
    <t>C. Nickerson</t>
  </si>
  <si>
    <t>G/W Nickerson</t>
  </si>
  <si>
    <t>1325DNF</t>
  </si>
  <si>
    <t>82DNC</t>
  </si>
  <si>
    <t>1325DNC</t>
  </si>
  <si>
    <t>484 (tlx)</t>
  </si>
  <si>
    <t>tlx</t>
  </si>
  <si>
    <t>G./W. Nickerson</t>
  </si>
  <si>
    <t>dnc</t>
  </si>
  <si>
    <t>676 no quiz answer</t>
  </si>
  <si>
    <t>noquiz</t>
  </si>
  <si>
    <t>Quiz Bonus Points</t>
  </si>
  <si>
    <t>CAN1</t>
  </si>
  <si>
    <t>noreg</t>
  </si>
  <si>
    <t>noreg/1</t>
  </si>
  <si>
    <t>noreg/0</t>
  </si>
  <si>
    <t>NOANSWER</t>
  </si>
  <si>
    <t>CAN-1</t>
  </si>
  <si>
    <t>Total for Series</t>
  </si>
  <si>
    <t># of boats</t>
  </si>
  <si>
    <t>date</t>
  </si>
  <si>
    <t>sail</t>
  </si>
  <si>
    <t>week</t>
  </si>
  <si>
    <t>More Gostosa</t>
  </si>
  <si>
    <t>Panic-a-Tack</t>
  </si>
  <si>
    <t>quiz bonus points</t>
  </si>
  <si>
    <t>total bonus</t>
  </si>
  <si>
    <t>total for series</t>
  </si>
  <si>
    <t>Noquiz boats</t>
  </si>
  <si>
    <t>676 was 10</t>
  </si>
  <si>
    <t>676 was 9</t>
  </si>
  <si>
    <t>676 was 6</t>
  </si>
  <si>
    <t>676 was 13</t>
  </si>
  <si>
    <t>485 was 3</t>
  </si>
  <si>
    <t>485 was 8</t>
  </si>
  <si>
    <t>484 was 8</t>
  </si>
  <si>
    <t>485 was 9</t>
  </si>
  <si>
    <t>1325 dnc</t>
  </si>
  <si>
    <t>1325 was 9</t>
  </si>
  <si>
    <t>485 was 1</t>
  </si>
  <si>
    <t>Boats Starting +OCS</t>
  </si>
  <si>
    <t>noquiz boats</t>
  </si>
  <si>
    <t>588 was dnc</t>
  </si>
  <si>
    <t>Panic-A-Tack</t>
  </si>
  <si>
    <t>1 (bye)</t>
  </si>
  <si>
    <t>bye means no bonus points for the week (see the sailing instructions</t>
  </si>
  <si>
    <t>UPDATE "1 (bye)" if the bye week changes, can be only one</t>
  </si>
  <si>
    <t>Bonus</t>
  </si>
  <si>
    <t>485 was 7</t>
  </si>
  <si>
    <t>676 was 11</t>
  </si>
  <si>
    <t>588 was 3</t>
  </si>
  <si>
    <t>588 was 4</t>
  </si>
  <si>
    <t>2012: fix G33 to add 7 not 6 days (week 1 in 2011 was a Friday)</t>
  </si>
  <si>
    <t>586 was dnc</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</si>
</sst>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m/d"/>
    <numFmt numFmtId="165" formatCode="##"/>
    <numFmt numFmtId="166" formatCode="###"/>
    <numFmt numFmtId="167" formatCode="###.#"/>
    <numFmt numFmtId="168" formatCode="################"/>
    <numFmt numFmtId="169" formatCode="m/dd"/>
    <numFmt numFmtId="170" formatCode="_(* #,##0_);_(* \(#,##0\);_(* &quot;-&quot;??_);_(@_)"/>
    <numFmt numFmtId="171" formatCode="###.0"/>
    <numFmt numFmtId="172" formatCode="###.##"/>
  </numFmts>
  <fonts count="22" x14ac:knownFonts="1">
    <font>
      <sz val="10"/>
      <name val="Arial"/>
    </font>
    <font>
      <sz val="10"/>
      <name val="Arial"/>
    </font>
    <font>
      <sz val="8"/>
      <color indexed="60"/>
      <name val="Arial"/>
      <family val="2"/>
    </font>
    <font>
      <b/>
      <sz val="14"/>
      <name val="Arial"/>
      <family val="2"/>
    </font>
    <font>
      <sz val="10"/>
      <color indexed="10"/>
      <name val="Arial"/>
      <family val="2"/>
    </font>
    <font>
      <sz val="10"/>
      <color indexed="81"/>
      <name val="Tahoma"/>
      <family val="2"/>
    </font>
    <font>
      <b/>
      <sz val="10"/>
      <color indexed="81"/>
      <name val="Tahoma"/>
      <family val="2"/>
    </font>
    <font>
      <sz val="18"/>
      <name val="Arial"/>
      <family val="2"/>
    </font>
    <font>
      <b/>
      <sz val="10"/>
      <name val="Arial"/>
      <family val="2"/>
    </font>
    <font>
      <b/>
      <sz val="22"/>
      <name val="Arial"/>
      <family val="2"/>
    </font>
    <font>
      <b/>
      <sz val="18"/>
      <name val="Arial"/>
      <family val="2"/>
    </font>
    <font>
      <b/>
      <sz val="20"/>
      <name val="Arial"/>
      <family val="2"/>
    </font>
    <font>
      <sz val="8"/>
      <name val="Arial"/>
      <family val="2"/>
    </font>
    <font>
      <b/>
      <sz val="12"/>
      <name val="Arial"/>
      <family val="2"/>
    </font>
    <font>
      <sz val="10"/>
      <name val="Arial"/>
      <family val="2"/>
    </font>
    <font>
      <sz val="22"/>
      <name val="Arial"/>
      <family val="2"/>
    </font>
    <font>
      <sz val="28"/>
      <color rgb="FFFF0000"/>
      <name val="Arial"/>
      <family val="2"/>
    </font>
    <font>
      <sz val="18"/>
      <color theme="3" tint="0.39997558519241921"/>
      <name val="Arial"/>
      <family val="2"/>
    </font>
    <font>
      <sz val="10"/>
      <color rgb="FF9C0006"/>
      <name val="Arial"/>
      <family val="2"/>
    </font>
    <font>
      <sz val="11"/>
      <color rgb="FF9C0006"/>
      <name val="Calibri"/>
      <family val="2"/>
      <scheme val="minor"/>
    </font>
    <font>
      <sz val="10"/>
      <color theme="0"/>
      <name val="Arial"/>
      <family val="2"/>
    </font>
    <font>
      <b/>
      <sz val="12"/>
      <color rgb="FFFF0000"/>
      <name val="Arial"/>
      <family val="2"/>
    </font>
  </fonts>
  <fills count="13">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C7CE"/>
      </patternFill>
    </fill>
    <fill>
      <patternFill patternType="solid">
        <fgColor theme="5"/>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8" fillId="11" borderId="0" applyNumberFormat="0" applyBorder="0" applyAlignment="0" applyProtection="0"/>
    <xf numFmtId="0" fontId="20" fillId="12" borderId="0" applyNumberFormat="0" applyBorder="0" applyAlignment="0" applyProtection="0"/>
  </cellStyleXfs>
  <cellXfs count="257">
    <xf numFmtId="0" fontId="0" fillId="0" borderId="0" xfId="0"/>
    <xf numFmtId="0" fontId="0" fillId="0" borderId="0" xfId="0" applyAlignment="1">
      <alignment horizontal="center"/>
    </xf>
    <xf numFmtId="0" fontId="2" fillId="0" borderId="0" xfId="0" applyFont="1" applyAlignment="1">
      <alignment horizontal="center"/>
    </xf>
    <xf numFmtId="164" fontId="0" fillId="0" borderId="0" xfId="0" applyNumberFormat="1" applyAlignment="1">
      <alignment horizontal="centerContinuous"/>
    </xf>
    <xf numFmtId="0" fontId="0" fillId="0" borderId="0" xfId="0" applyAlignment="1">
      <alignment horizontal="centerContinuous"/>
    </xf>
    <xf numFmtId="165" fontId="0" fillId="0" borderId="0" xfId="0" applyNumberFormat="1" applyAlignment="1">
      <alignment horizontal="center"/>
    </xf>
    <xf numFmtId="164" fontId="0" fillId="0" borderId="0" xfId="0" applyNumberFormat="1" applyAlignment="1">
      <alignment horizontal="center"/>
    </xf>
    <xf numFmtId="0" fontId="0" fillId="2" borderId="0" xfId="0" applyFill="1" applyAlignment="1">
      <alignment horizontal="center"/>
    </xf>
    <xf numFmtId="0" fontId="0" fillId="3" borderId="0" xfId="0" applyFill="1"/>
    <xf numFmtId="16" fontId="0" fillId="0" borderId="0" xfId="0" applyNumberFormat="1"/>
    <xf numFmtId="0" fontId="0" fillId="0" borderId="0" xfId="0" applyFill="1" applyAlignment="1">
      <alignment horizontal="center"/>
    </xf>
    <xf numFmtId="0" fontId="0" fillId="4" borderId="0" xfId="0" applyFill="1"/>
    <xf numFmtId="0" fontId="4" fillId="4" borderId="0" xfId="0" applyFont="1" applyFill="1"/>
    <xf numFmtId="166" fontId="0" fillId="0" borderId="0" xfId="0" applyNumberFormat="1"/>
    <xf numFmtId="0" fontId="0" fillId="0" borderId="1" xfId="0" applyBorder="1"/>
    <xf numFmtId="0" fontId="0" fillId="0" borderId="2" xfId="0" applyBorder="1"/>
    <xf numFmtId="164" fontId="0" fillId="0" borderId="2"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Continuous"/>
    </xf>
    <xf numFmtId="0" fontId="0" fillId="0" borderId="1" xfId="0" applyBorder="1" applyAlignment="1">
      <alignment horizontal="centerContinuous"/>
    </xf>
    <xf numFmtId="0" fontId="0" fillId="0" borderId="4" xfId="0" applyBorder="1" applyAlignment="1">
      <alignment horizontal="centerContinuous"/>
    </xf>
    <xf numFmtId="0" fontId="0" fillId="0" borderId="5" xfId="0" applyBorder="1"/>
    <xf numFmtId="0" fontId="0" fillId="0" borderId="6" xfId="0" applyBorder="1"/>
    <xf numFmtId="166" fontId="0" fillId="0" borderId="7" xfId="0" applyNumberFormat="1" applyBorder="1" applyAlignment="1">
      <alignment horizontal="center"/>
    </xf>
    <xf numFmtId="166" fontId="0" fillId="0" borderId="0" xfId="0" applyNumberFormat="1" applyBorder="1" applyAlignment="1">
      <alignment horizontal="center"/>
    </xf>
    <xf numFmtId="166" fontId="0" fillId="0" borderId="8" xfId="0" applyNumberFormat="1" applyBorder="1" applyAlignment="1">
      <alignment horizontal="center"/>
    </xf>
    <xf numFmtId="166" fontId="0" fillId="0" borderId="5" xfId="0" applyNumberFormat="1" applyBorder="1" applyAlignment="1">
      <alignment horizontal="center"/>
    </xf>
    <xf numFmtId="166" fontId="0" fillId="0" borderId="2" xfId="0" applyNumberFormat="1" applyBorder="1" applyAlignment="1">
      <alignment horizontal="center"/>
    </xf>
    <xf numFmtId="166" fontId="0" fillId="0" borderId="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165" fontId="0" fillId="0" borderId="10" xfId="0" applyNumberFormat="1" applyBorder="1" applyAlignment="1">
      <alignment horizontal="center"/>
    </xf>
    <xf numFmtId="166" fontId="0" fillId="0" borderId="10" xfId="0" applyNumberFormat="1" applyBorder="1"/>
    <xf numFmtId="166" fontId="0" fillId="0" borderId="10" xfId="0" applyNumberFormat="1" applyBorder="1" applyAlignment="1">
      <alignment horizontal="center"/>
    </xf>
    <xf numFmtId="0" fontId="0" fillId="0" borderId="0" xfId="0" applyBorder="1"/>
    <xf numFmtId="166" fontId="0" fillId="0" borderId="0" xfId="0" applyNumberFormat="1" applyFill="1" applyBorder="1" applyAlignment="1">
      <alignment horizontal="center"/>
    </xf>
    <xf numFmtId="168" fontId="0" fillId="0" borderId="10" xfId="0" applyNumberFormat="1" applyBorder="1"/>
    <xf numFmtId="0" fontId="0" fillId="0" borderId="10" xfId="0" applyFill="1" applyBorder="1" applyAlignment="1">
      <alignment horizontal="center"/>
    </xf>
    <xf numFmtId="0" fontId="0" fillId="0" borderId="9" xfId="0" applyFill="1" applyBorder="1" applyAlignment="1">
      <alignment horizontal="center"/>
    </xf>
    <xf numFmtId="166" fontId="0" fillId="0" borderId="11" xfId="0" applyNumberFormat="1" applyBorder="1" applyAlignment="1">
      <alignment horizontal="center"/>
    </xf>
    <xf numFmtId="0" fontId="0" fillId="5" borderId="15" xfId="0" applyFill="1" applyBorder="1" applyAlignment="1" applyProtection="1">
      <alignment horizontal="center"/>
      <protection locked="0"/>
    </xf>
    <xf numFmtId="167" fontId="0" fillId="0" borderId="10" xfId="0" applyNumberFormat="1" applyBorder="1"/>
    <xf numFmtId="167" fontId="0" fillId="0" borderId="10" xfId="0" applyNumberFormat="1" applyBorder="1" applyAlignment="1">
      <alignment horizontal="center"/>
    </xf>
    <xf numFmtId="166" fontId="0" fillId="6" borderId="15" xfId="0" applyNumberFormat="1" applyFill="1" applyBorder="1" applyAlignment="1">
      <alignment horizontal="center"/>
    </xf>
    <xf numFmtId="167" fontId="0" fillId="6" borderId="15" xfId="0" applyNumberFormat="1" applyFill="1" applyBorder="1" applyAlignment="1">
      <alignment horizontal="center"/>
    </xf>
    <xf numFmtId="0" fontId="0" fillId="6" borderId="15" xfId="0" applyFill="1" applyBorder="1" applyAlignment="1">
      <alignment horizontal="center"/>
    </xf>
    <xf numFmtId="0" fontId="0" fillId="6" borderId="15" xfId="0" applyFill="1" applyBorder="1"/>
    <xf numFmtId="0" fontId="0" fillId="0" borderId="0" xfId="0" applyFill="1" applyBorder="1"/>
    <xf numFmtId="0" fontId="0" fillId="7" borderId="15" xfId="0" applyFill="1" applyBorder="1"/>
    <xf numFmtId="0" fontId="0" fillId="7" borderId="15" xfId="0" applyFill="1" applyBorder="1" applyAlignment="1">
      <alignment horizontal="center"/>
    </xf>
    <xf numFmtId="166" fontId="0" fillId="7" borderId="15" xfId="0" applyNumberFormat="1" applyFill="1" applyBorder="1" applyAlignment="1">
      <alignment horizontal="center"/>
    </xf>
    <xf numFmtId="167" fontId="0" fillId="7" borderId="15" xfId="0" applyNumberFormat="1" applyFill="1" applyBorder="1" applyAlignment="1">
      <alignment horizontal="center"/>
    </xf>
    <xf numFmtId="0" fontId="0" fillId="0" borderId="1" xfId="0" applyFill="1" applyBorder="1"/>
    <xf numFmtId="164" fontId="0" fillId="0" borderId="0" xfId="0" applyNumberFormat="1" applyBorder="1" applyAlignment="1">
      <alignment horizontal="center"/>
    </xf>
    <xf numFmtId="0" fontId="0" fillId="0" borderId="0" xfId="0" applyBorder="1" applyAlignment="1">
      <alignment horizontal="center"/>
    </xf>
    <xf numFmtId="0" fontId="0" fillId="5" borderId="14" xfId="0" applyFill="1" applyBorder="1" applyAlignment="1" applyProtection="1">
      <alignment horizontal="center"/>
      <protection locked="0"/>
    </xf>
    <xf numFmtId="0" fontId="0" fillId="5" borderId="16"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5" borderId="19" xfId="0" applyFill="1" applyBorder="1" applyAlignment="1" applyProtection="1">
      <alignment horizontal="center"/>
      <protection locked="0"/>
    </xf>
    <xf numFmtId="0" fontId="0" fillId="5" borderId="20" xfId="0" applyFill="1" applyBorder="1" applyAlignment="1" applyProtection="1">
      <alignment horizontal="center"/>
      <protection locked="0"/>
    </xf>
    <xf numFmtId="0" fontId="0" fillId="5" borderId="21"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12" xfId="0" applyFill="1" applyBorder="1" applyAlignment="1" applyProtection="1">
      <alignment horizontal="center"/>
      <protection locked="0"/>
    </xf>
    <xf numFmtId="164" fontId="0" fillId="0" borderId="24" xfId="0" applyNumberFormat="1" applyBorder="1" applyAlignment="1">
      <alignment horizontal="centerContinuous"/>
    </xf>
    <xf numFmtId="164" fontId="0" fillId="0" borderId="25" xfId="0" applyNumberFormat="1" applyBorder="1" applyAlignment="1">
      <alignment horizontal="centerContinuous"/>
    </xf>
    <xf numFmtId="0" fontId="0" fillId="0" borderId="25" xfId="0" applyBorder="1" applyAlignment="1">
      <alignment horizontal="centerContinuous"/>
    </xf>
    <xf numFmtId="0" fontId="0" fillId="0" borderId="26" xfId="0" applyBorder="1" applyAlignment="1">
      <alignment horizontal="centerContinuous"/>
    </xf>
    <xf numFmtId="0" fontId="0" fillId="0" borderId="27" xfId="0" applyBorder="1" applyAlignment="1">
      <alignment horizontal="center"/>
    </xf>
    <xf numFmtId="0" fontId="0" fillId="0" borderId="28" xfId="0" applyBorder="1" applyAlignment="1">
      <alignment horizontal="center"/>
    </xf>
    <xf numFmtId="0" fontId="0" fillId="5" borderId="29" xfId="0" applyFill="1" applyBorder="1" applyAlignment="1" applyProtection="1">
      <alignment horizontal="center"/>
      <protection locked="0"/>
    </xf>
    <xf numFmtId="0" fontId="0" fillId="5" borderId="30" xfId="0" applyFill="1" applyBorder="1" applyAlignment="1" applyProtection="1">
      <alignment horizontal="center"/>
      <protection locked="0"/>
    </xf>
    <xf numFmtId="164" fontId="0" fillId="0" borderId="26" xfId="0" applyNumberFormat="1" applyBorder="1" applyAlignment="1">
      <alignment horizontal="centerContinuous"/>
    </xf>
    <xf numFmtId="16" fontId="0" fillId="0" borderId="24" xfId="0" applyNumberFormat="1" applyBorder="1" applyAlignment="1">
      <alignment horizontal="centerContinuous"/>
    </xf>
    <xf numFmtId="0" fontId="0" fillId="5" borderId="15" xfId="0" applyFill="1" applyBorder="1" applyAlignment="1">
      <alignment horizontal="center"/>
    </xf>
    <xf numFmtId="0" fontId="0" fillId="5" borderId="12" xfId="0" applyFill="1" applyBorder="1" applyAlignment="1">
      <alignment horizontal="center"/>
    </xf>
    <xf numFmtId="0" fontId="0" fillId="5" borderId="15" xfId="0" applyFill="1" applyBorder="1" applyAlignment="1">
      <alignment horizontal="left"/>
    </xf>
    <xf numFmtId="0" fontId="0" fillId="5" borderId="12" xfId="0" applyFill="1" applyBorder="1" applyAlignment="1">
      <alignment horizontal="left"/>
    </xf>
    <xf numFmtId="0" fontId="0" fillId="0" borderId="1" xfId="0" applyBorder="1" applyAlignment="1">
      <alignment horizontal="center"/>
    </xf>
    <xf numFmtId="0" fontId="0" fillId="0" borderId="0" xfId="0" applyFill="1" applyBorder="1" applyAlignment="1">
      <alignment horizontal="center"/>
    </xf>
    <xf numFmtId="0" fontId="0" fillId="0" borderId="0" xfId="0" applyFill="1" applyAlignment="1">
      <alignment horizontal="left"/>
    </xf>
    <xf numFmtId="0" fontId="0" fillId="0" borderId="0" xfId="0" applyFill="1"/>
    <xf numFmtId="0" fontId="0" fillId="5" borderId="19" xfId="0" applyFill="1" applyBorder="1" applyAlignment="1">
      <alignment horizontal="center"/>
    </xf>
    <xf numFmtId="0" fontId="0" fillId="5" borderId="21" xfId="0" applyFill="1" applyBorder="1" applyAlignment="1">
      <alignment horizontal="center"/>
    </xf>
    <xf numFmtId="0" fontId="0" fillId="5" borderId="22" xfId="0" applyFill="1" applyBorder="1" applyAlignment="1">
      <alignment horizontal="center"/>
    </xf>
    <xf numFmtId="0" fontId="0" fillId="5" borderId="29" xfId="0"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5" borderId="33" xfId="0" applyFill="1" applyBorder="1" applyAlignment="1">
      <alignment horizontal="center"/>
    </xf>
    <xf numFmtId="0" fontId="0" fillId="5" borderId="11" xfId="0" applyFill="1" applyBorder="1" applyAlignment="1">
      <alignment horizontal="left"/>
    </xf>
    <xf numFmtId="0" fontId="0" fillId="5" borderId="5" xfId="0" applyFill="1" applyBorder="1" applyAlignment="1">
      <alignment horizontal="left"/>
    </xf>
    <xf numFmtId="0" fontId="0" fillId="5" borderId="33" xfId="0" applyFill="1" applyBorder="1" applyAlignment="1" applyProtection="1">
      <alignment horizontal="center"/>
      <protection locked="0"/>
    </xf>
    <xf numFmtId="0" fontId="0" fillId="5" borderId="11"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34"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16" xfId="0" applyFill="1" applyBorder="1" applyAlignment="1">
      <alignment horizontal="center"/>
    </xf>
    <xf numFmtId="0" fontId="0" fillId="5" borderId="17" xfId="0" applyFill="1" applyBorder="1" applyAlignment="1">
      <alignment horizontal="left"/>
    </xf>
    <xf numFmtId="0" fontId="0" fillId="5" borderId="35" xfId="0" applyFill="1" applyBorder="1" applyAlignment="1">
      <alignment horizontal="left"/>
    </xf>
    <xf numFmtId="0" fontId="0" fillId="5" borderId="35" xfId="0" applyFill="1" applyBorder="1" applyAlignment="1" applyProtection="1">
      <alignment horizontal="center"/>
      <protection locked="0"/>
    </xf>
    <xf numFmtId="0" fontId="0" fillId="5" borderId="36" xfId="0" applyFill="1" applyBorder="1" applyAlignment="1" applyProtection="1">
      <alignment horizontal="center"/>
      <protection locked="0"/>
    </xf>
    <xf numFmtId="0" fontId="0" fillId="5" borderId="22" xfId="0" applyFill="1" applyBorder="1" applyAlignment="1">
      <alignment horizontal="left"/>
    </xf>
    <xf numFmtId="0" fontId="0" fillId="5" borderId="29" xfId="0" applyFill="1" applyBorder="1" applyAlignment="1">
      <alignment horizontal="left"/>
    </xf>
    <xf numFmtId="0" fontId="0" fillId="5" borderId="37" xfId="0" applyFill="1" applyBorder="1" applyAlignment="1">
      <alignment horizontal="center"/>
    </xf>
    <xf numFmtId="0" fontId="0" fillId="5" borderId="9" xfId="0" applyFill="1" applyBorder="1" applyAlignment="1">
      <alignment horizontal="left"/>
    </xf>
    <xf numFmtId="0" fontId="0" fillId="5" borderId="3" xfId="0" applyFill="1" applyBorder="1" applyAlignment="1">
      <alignment horizontal="left"/>
    </xf>
    <xf numFmtId="0" fontId="0" fillId="5" borderId="37"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38"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9" xfId="0" applyFill="1" applyBorder="1" applyAlignment="1">
      <alignment horizontal="center"/>
    </xf>
    <xf numFmtId="0" fontId="0" fillId="5" borderId="3" xfId="0" applyFill="1" applyBorder="1" applyAlignment="1">
      <alignment horizontal="center"/>
    </xf>
    <xf numFmtId="0" fontId="0" fillId="5" borderId="17" xfId="0" applyFill="1" applyBorder="1" applyAlignment="1">
      <alignment horizontal="center"/>
    </xf>
    <xf numFmtId="0" fontId="0" fillId="5" borderId="35" xfId="0" applyFill="1" applyBorder="1" applyAlignment="1">
      <alignment horizontal="center"/>
    </xf>
    <xf numFmtId="164" fontId="0" fillId="2" borderId="0" xfId="0" applyNumberFormat="1" applyFill="1" applyAlignment="1">
      <alignment horizontal="center"/>
    </xf>
    <xf numFmtId="0" fontId="7" fillId="0" borderId="0" xfId="0" applyFont="1" applyAlignment="1">
      <alignment horizontal="centerContinuous"/>
    </xf>
    <xf numFmtId="0" fontId="7" fillId="0" borderId="0" xfId="0" applyFont="1" applyFill="1" applyBorder="1" applyAlignment="1">
      <alignment horizontal="centerContinuous"/>
    </xf>
    <xf numFmtId="0" fontId="7" fillId="0" borderId="0" xfId="0" applyFont="1" applyBorder="1" applyAlignment="1">
      <alignment horizontal="centerContinuous"/>
    </xf>
    <xf numFmtId="0" fontId="0" fillId="0" borderId="0" xfId="0" applyAlignment="1">
      <alignment horizontal="left"/>
    </xf>
    <xf numFmtId="169" fontId="0" fillId="2" borderId="39" xfId="0" applyNumberFormat="1" applyFill="1" applyBorder="1" applyAlignment="1">
      <alignment horizontal="center"/>
    </xf>
    <xf numFmtId="169" fontId="0" fillId="2" borderId="32" xfId="0" applyNumberFormat="1" applyFill="1" applyBorder="1" applyAlignment="1">
      <alignment horizontal="center"/>
    </xf>
    <xf numFmtId="169" fontId="0" fillId="2" borderId="40" xfId="0" applyNumberFormat="1" applyFill="1" applyBorder="1" applyAlignment="1">
      <alignment horizontal="center"/>
    </xf>
    <xf numFmtId="169" fontId="0" fillId="2" borderId="31" xfId="0" applyNumberFormat="1" applyFill="1" applyBorder="1" applyAlignment="1">
      <alignment horizontal="center"/>
    </xf>
    <xf numFmtId="169" fontId="0" fillId="2" borderId="41" xfId="0" applyNumberFormat="1" applyFill="1" applyBorder="1" applyAlignment="1">
      <alignment horizontal="center"/>
    </xf>
    <xf numFmtId="0" fontId="0" fillId="0" borderId="0" xfId="0" applyAlignment="1">
      <alignment vertical="top"/>
    </xf>
    <xf numFmtId="0" fontId="8" fillId="0" borderId="0" xfId="0" applyFont="1" applyAlignment="1">
      <alignment horizontal="center"/>
    </xf>
    <xf numFmtId="0" fontId="8" fillId="0" borderId="0" xfId="0" applyFont="1" applyAlignment="1">
      <alignment horizontal="left"/>
    </xf>
    <xf numFmtId="1" fontId="0" fillId="0" borderId="0" xfId="0" applyNumberFormat="1"/>
    <xf numFmtId="0" fontId="0" fillId="5" borderId="35" xfId="0" applyFill="1" applyBorder="1" applyAlignment="1">
      <alignment horizontal="left" wrapText="1"/>
    </xf>
    <xf numFmtId="0" fontId="0" fillId="5" borderId="12" xfId="0" applyFill="1" applyBorder="1" applyAlignment="1">
      <alignment horizontal="left" wrapText="1"/>
    </xf>
    <xf numFmtId="0" fontId="0" fillId="5" borderId="29" xfId="0" applyFill="1" applyBorder="1" applyAlignment="1">
      <alignment horizontal="center" wrapText="1"/>
    </xf>
    <xf numFmtId="0" fontId="0" fillId="5" borderId="5" xfId="0" applyFill="1" applyBorder="1" applyAlignment="1">
      <alignment horizontal="left" wrapText="1"/>
    </xf>
    <xf numFmtId="0" fontId="0" fillId="5" borderId="3" xfId="0" applyFill="1" applyBorder="1" applyAlignment="1">
      <alignment horizontal="left" wrapText="1"/>
    </xf>
    <xf numFmtId="0" fontId="0" fillId="5" borderId="29" xfId="0" applyFill="1" applyBorder="1" applyAlignment="1">
      <alignment horizontal="left" wrapText="1"/>
    </xf>
    <xf numFmtId="0" fontId="0" fillId="5" borderId="12" xfId="0" applyFill="1" applyBorder="1" applyAlignment="1">
      <alignment horizontal="center" wrapText="1"/>
    </xf>
    <xf numFmtId="0" fontId="0" fillId="5" borderId="3" xfId="0" applyFill="1" applyBorder="1" applyAlignment="1">
      <alignment horizontal="center" wrapText="1"/>
    </xf>
    <xf numFmtId="0" fontId="0" fillId="5" borderId="35" xfId="0" applyFill="1" applyBorder="1" applyAlignment="1">
      <alignment horizontal="center" wrapText="1"/>
    </xf>
    <xf numFmtId="0" fontId="9" fillId="0" borderId="0" xfId="0" applyFont="1"/>
    <xf numFmtId="0" fontId="0" fillId="2" borderId="0" xfId="0" applyFill="1" applyAlignment="1">
      <alignment horizontal="left"/>
    </xf>
    <xf numFmtId="0" fontId="8" fillId="0" borderId="0" xfId="0" applyFont="1"/>
    <xf numFmtId="14" fontId="0" fillId="0" borderId="0" xfId="0" applyNumberFormat="1"/>
    <xf numFmtId="0" fontId="0" fillId="0" borderId="0" xfId="0" applyAlignment="1">
      <alignment horizontal="right"/>
    </xf>
    <xf numFmtId="0" fontId="10" fillId="0" borderId="0" xfId="0" applyFont="1" applyAlignment="1">
      <alignment horizontal="center"/>
    </xf>
    <xf numFmtId="0" fontId="11" fillId="0" borderId="0" xfId="0" applyFont="1" applyAlignment="1">
      <alignment horizontal="left" vertical="center"/>
    </xf>
    <xf numFmtId="0" fontId="0" fillId="0" borderId="15" xfId="0" applyBorder="1" applyAlignment="1">
      <alignment horizontal="center"/>
    </xf>
    <xf numFmtId="169" fontId="0" fillId="2" borderId="15" xfId="0" applyNumberFormat="1" applyFill="1" applyBorder="1" applyAlignment="1">
      <alignment horizontal="center"/>
    </xf>
    <xf numFmtId="169" fontId="0" fillId="2" borderId="15" xfId="0" applyNumberFormat="1" applyFill="1" applyBorder="1" applyAlignment="1">
      <alignment horizontal="left"/>
    </xf>
    <xf numFmtId="0" fontId="0" fillId="0" borderId="0" xfId="0" applyNumberFormat="1"/>
    <xf numFmtId="0" fontId="13" fillId="0" borderId="0" xfId="0" applyFont="1"/>
    <xf numFmtId="169" fontId="0" fillId="0" borderId="39" xfId="0" quotePrefix="1" applyNumberFormat="1" applyFill="1" applyBorder="1" applyAlignment="1">
      <alignment horizontal="center"/>
    </xf>
    <xf numFmtId="0" fontId="0" fillId="0" borderId="32" xfId="0" applyBorder="1" applyAlignment="1">
      <alignment horizontal="left"/>
    </xf>
    <xf numFmtId="0" fontId="8" fillId="0" borderId="0" xfId="0" applyFont="1" applyAlignment="1">
      <alignment horizontal="right"/>
    </xf>
    <xf numFmtId="0" fontId="0" fillId="0" borderId="31" xfId="0" applyBorder="1" applyAlignment="1">
      <alignment horizontal="right"/>
    </xf>
    <xf numFmtId="0" fontId="0" fillId="5" borderId="16" xfId="0" applyFill="1" applyBorder="1" applyAlignment="1">
      <alignment horizontal="right"/>
    </xf>
    <xf numFmtId="0" fontId="0" fillId="5" borderId="19" xfId="0" applyFill="1" applyBorder="1" applyAlignment="1">
      <alignment horizontal="right"/>
    </xf>
    <xf numFmtId="0" fontId="0" fillId="5" borderId="21" xfId="0" applyFill="1" applyBorder="1" applyAlignment="1">
      <alignment horizontal="right"/>
    </xf>
    <xf numFmtId="0" fontId="0" fillId="5" borderId="33" xfId="0" applyFill="1" applyBorder="1" applyAlignment="1">
      <alignment horizontal="right"/>
    </xf>
    <xf numFmtId="0" fontId="0" fillId="5" borderId="37" xfId="0" applyFill="1" applyBorder="1" applyAlignment="1">
      <alignment horizontal="right"/>
    </xf>
    <xf numFmtId="0" fontId="0" fillId="0" borderId="2" xfId="0" applyBorder="1" applyAlignment="1">
      <alignment horizontal="right"/>
    </xf>
    <xf numFmtId="0" fontId="0" fillId="6" borderId="15" xfId="0" applyFill="1" applyBorder="1" applyAlignment="1">
      <alignment horizontal="right"/>
    </xf>
    <xf numFmtId="0" fontId="0" fillId="0" borderId="0" xfId="0" applyBorder="1" applyAlignment="1">
      <alignment horizontal="right"/>
    </xf>
    <xf numFmtId="0" fontId="0" fillId="7" borderId="15" xfId="0" applyFill="1" applyBorder="1" applyAlignment="1">
      <alignment horizontal="right"/>
    </xf>
    <xf numFmtId="0" fontId="0" fillId="0" borderId="15" xfId="0" applyBorder="1"/>
    <xf numFmtId="1" fontId="0" fillId="0" borderId="15" xfId="0" applyNumberFormat="1" applyBorder="1"/>
    <xf numFmtId="16" fontId="0" fillId="2" borderId="15" xfId="0" applyNumberFormat="1" applyFill="1" applyBorder="1"/>
    <xf numFmtId="0" fontId="0" fillId="4" borderId="15" xfId="0" applyFill="1" applyBorder="1"/>
    <xf numFmtId="0" fontId="0" fillId="3" borderId="15" xfId="0" applyFill="1" applyBorder="1"/>
    <xf numFmtId="0" fontId="0" fillId="0" borderId="15" xfId="0" applyFill="1" applyBorder="1"/>
    <xf numFmtId="0" fontId="10" fillId="0" borderId="0" xfId="0" applyFont="1" applyAlignment="1">
      <alignment vertical="top"/>
    </xf>
    <xf numFmtId="0" fontId="0" fillId="0" borderId="2" xfId="0" applyBorder="1" applyAlignment="1">
      <alignment wrapText="1"/>
    </xf>
    <xf numFmtId="0" fontId="14" fillId="6" borderId="15" xfId="0" applyFont="1" applyFill="1" applyBorder="1" applyAlignment="1">
      <alignment horizontal="right"/>
    </xf>
    <xf numFmtId="0" fontId="14" fillId="6" borderId="15" xfId="0" applyFont="1" applyFill="1" applyBorder="1"/>
    <xf numFmtId="166" fontId="14" fillId="6" borderId="15" xfId="0" applyNumberFormat="1" applyFont="1" applyFill="1" applyBorder="1" applyAlignment="1">
      <alignment horizontal="center"/>
    </xf>
    <xf numFmtId="0" fontId="8" fillId="0" borderId="0" xfId="0" applyFont="1" applyAlignment="1">
      <alignment vertical="top"/>
    </xf>
    <xf numFmtId="0" fontId="10" fillId="0" borderId="0" xfId="0" applyFont="1"/>
    <xf numFmtId="0" fontId="16" fillId="8" borderId="0" xfId="0" applyFont="1" applyFill="1"/>
    <xf numFmtId="0" fontId="14" fillId="0" borderId="0" xfId="0" applyFont="1"/>
    <xf numFmtId="0" fontId="14" fillId="0" borderId="0" xfId="0" applyFont="1" applyAlignment="1">
      <alignment horizontal="left"/>
    </xf>
    <xf numFmtId="170" fontId="0" fillId="0" borderId="0" xfId="1" applyNumberFormat="1" applyFont="1" applyAlignment="1">
      <alignment horizontal="left"/>
    </xf>
    <xf numFmtId="0" fontId="0" fillId="0" borderId="0" xfId="0" applyAlignment="1">
      <alignment wrapText="1"/>
    </xf>
    <xf numFmtId="0" fontId="0" fillId="6" borderId="0" xfId="0" applyFill="1" applyBorder="1"/>
    <xf numFmtId="0" fontId="0" fillId="7" borderId="0" xfId="0" applyFill="1" applyBorder="1"/>
    <xf numFmtId="0" fontId="15" fillId="0" borderId="0" xfId="0" applyFont="1" applyFill="1"/>
    <xf numFmtId="0" fontId="14" fillId="0" borderId="0" xfId="0" applyFont="1" applyAlignment="1">
      <alignment horizontal="center"/>
    </xf>
    <xf numFmtId="0" fontId="14" fillId="0" borderId="2" xfId="0" applyFont="1" applyBorder="1" applyAlignment="1">
      <alignment wrapText="1"/>
    </xf>
    <xf numFmtId="0" fontId="0" fillId="0" borderId="0" xfId="0"/>
    <xf numFmtId="1" fontId="0" fillId="0" borderId="0" xfId="1" applyNumberFormat="1" applyFont="1" applyAlignment="1">
      <alignment horizontal="center"/>
    </xf>
    <xf numFmtId="0" fontId="14" fillId="3" borderId="0" xfId="0" applyFont="1" applyFill="1"/>
    <xf numFmtId="0" fontId="0" fillId="0" borderId="0" xfId="0"/>
    <xf numFmtId="0" fontId="0" fillId="8" borderId="0" xfId="0" applyFill="1" applyAlignment="1">
      <alignment horizontal="center"/>
    </xf>
    <xf numFmtId="0" fontId="0" fillId="9" borderId="0" xfId="0" applyFill="1"/>
    <xf numFmtId="0" fontId="14" fillId="9" borderId="0" xfId="0" applyFont="1" applyFill="1"/>
    <xf numFmtId="0" fontId="3" fillId="0" borderId="0" xfId="0" applyFont="1"/>
    <xf numFmtId="0" fontId="0" fillId="0" borderId="0" xfId="0"/>
    <xf numFmtId="0" fontId="0" fillId="10" borderId="0" xfId="0" applyFill="1"/>
    <xf numFmtId="170" fontId="0" fillId="10" borderId="0" xfId="1" applyNumberFormat="1" applyFont="1" applyFill="1"/>
    <xf numFmtId="170" fontId="0" fillId="0" borderId="0" xfId="1" applyNumberFormat="1" applyFont="1"/>
    <xf numFmtId="166" fontId="0" fillId="0" borderId="0" xfId="0" applyNumberFormat="1" applyFill="1" applyBorder="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71" fontId="0" fillId="7" borderId="15" xfId="0" applyNumberFormat="1" applyFill="1" applyBorder="1" applyAlignment="1">
      <alignment horizontal="center"/>
    </xf>
    <xf numFmtId="0" fontId="0" fillId="0" borderId="0" xfId="0"/>
    <xf numFmtId="0" fontId="0" fillId="0" borderId="0" xfId="0"/>
    <xf numFmtId="0" fontId="14" fillId="5" borderId="16" xfId="0" applyFont="1" applyFill="1" applyBorder="1" applyAlignment="1" applyProtection="1">
      <alignment horizontal="center"/>
      <protection locked="0"/>
    </xf>
    <xf numFmtId="0" fontId="0" fillId="0" borderId="0" xfId="0"/>
    <xf numFmtId="0" fontId="0" fillId="0" borderId="0" xfId="0" applyAlignment="1"/>
    <xf numFmtId="0" fontId="14" fillId="0" borderId="0" xfId="0" applyFont="1" applyAlignment="1">
      <alignment wrapText="1"/>
    </xf>
    <xf numFmtId="0" fontId="19" fillId="11" borderId="0" xfId="2" applyFont="1"/>
    <xf numFmtId="16" fontId="19" fillId="11" borderId="0" xfId="2" applyNumberFormat="1" applyFont="1"/>
    <xf numFmtId="0" fontId="14" fillId="0" borderId="2" xfId="0" applyFont="1" applyBorder="1" applyAlignment="1">
      <alignment horizontal="center" wrapText="1"/>
    </xf>
    <xf numFmtId="0" fontId="0" fillId="0" borderId="1" xfId="0" applyBorder="1"/>
    <xf numFmtId="0" fontId="0" fillId="0" borderId="0" xfId="0"/>
    <xf numFmtId="0" fontId="0" fillId="0" borderId="0" xfId="0"/>
    <xf numFmtId="0" fontId="0" fillId="0" borderId="1" xfId="0" applyBorder="1"/>
    <xf numFmtId="0" fontId="0" fillId="0" borderId="0" xfId="0"/>
    <xf numFmtId="1" fontId="0" fillId="0" borderId="0" xfId="1" applyNumberFormat="1" applyFont="1"/>
    <xf numFmtId="0" fontId="0" fillId="0" borderId="0" xfId="0"/>
    <xf numFmtId="0" fontId="0" fillId="0" borderId="1" xfId="0" applyBorder="1"/>
    <xf numFmtId="0" fontId="0" fillId="0" borderId="0" xfId="0"/>
    <xf numFmtId="172" fontId="0" fillId="7" borderId="15" xfId="0" applyNumberFormat="1" applyFill="1" applyBorder="1" applyAlignment="1">
      <alignment horizontal="center"/>
    </xf>
    <xf numFmtId="0" fontId="0" fillId="0" borderId="0" xfId="0"/>
    <xf numFmtId="0" fontId="21" fillId="0" borderId="0" xfId="0" applyFont="1"/>
    <xf numFmtId="0" fontId="0" fillId="0" borderId="0" xfId="0"/>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8" fillId="0" borderId="42" xfId="0" applyFont="1" applyBorder="1" applyAlignment="1">
      <alignment horizontal="center" wrapText="1"/>
    </xf>
    <xf numFmtId="0" fontId="8" fillId="0" borderId="43" xfId="0" applyFont="1" applyBorder="1" applyAlignment="1">
      <alignment horizontal="center" wrapText="1"/>
    </xf>
    <xf numFmtId="0" fontId="17" fillId="0" borderId="0" xfId="0" applyFont="1" applyFill="1" applyAlignment="1"/>
    <xf numFmtId="0" fontId="0" fillId="0" borderId="0" xfId="0" applyFill="1" applyAlignment="1"/>
    <xf numFmtId="0" fontId="20" fillId="12" borderId="0" xfId="3" applyAlignment="1"/>
    <xf numFmtId="0" fontId="0" fillId="0" borderId="1" xfId="0" applyBorder="1"/>
    <xf numFmtId="0" fontId="0" fillId="0" borderId="4" xfId="0" applyBorder="1"/>
    <xf numFmtId="0" fontId="0" fillId="0" borderId="7" xfId="0" applyBorder="1"/>
    <xf numFmtId="0" fontId="0" fillId="0" borderId="0" xfId="0"/>
    <xf numFmtId="0" fontId="0" fillId="0" borderId="8" xfId="0" applyBorder="1"/>
  </cellXfs>
  <cellStyles count="4">
    <cellStyle name="Accent2" xfId="3" builtinId="33"/>
    <cellStyle name="Bad" xfId="2" builtinId="27"/>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171450</xdr:colOff>
          <xdr:row>20</xdr:row>
          <xdr:rowOff>0</xdr:rowOff>
        </xdr:from>
        <xdr:to>
          <xdr:col>30</xdr:col>
          <xdr:colOff>85725</xdr:colOff>
          <xdr:row>20</xdr:row>
          <xdr:rowOff>0</xdr:rowOff>
        </xdr:to>
        <xdr:sp macro="" textlink="">
          <xdr:nvSpPr>
            <xdr:cNvPr id="9229" name="TextBox1"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171450</xdr:colOff>
          <xdr:row>20</xdr:row>
          <xdr:rowOff>0</xdr:rowOff>
        </xdr:from>
        <xdr:to>
          <xdr:col>30</xdr:col>
          <xdr:colOff>114300</xdr:colOff>
          <xdr:row>20</xdr:row>
          <xdr:rowOff>0</xdr:rowOff>
        </xdr:to>
        <xdr:sp macro="" textlink="">
          <xdr:nvSpPr>
            <xdr:cNvPr id="1052" name="TextBox1"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171450</xdr:colOff>
          <xdr:row>20</xdr:row>
          <xdr:rowOff>0</xdr:rowOff>
        </xdr:from>
        <xdr:to>
          <xdr:col>30</xdr:col>
          <xdr:colOff>114300</xdr:colOff>
          <xdr:row>20</xdr:row>
          <xdr:rowOff>0</xdr:rowOff>
        </xdr:to>
        <xdr:sp macro="" textlink="">
          <xdr:nvSpPr>
            <xdr:cNvPr id="2061" name="TextBox1"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171450</xdr:colOff>
          <xdr:row>21</xdr:row>
          <xdr:rowOff>0</xdr:rowOff>
        </xdr:from>
        <xdr:to>
          <xdr:col>30</xdr:col>
          <xdr:colOff>114300</xdr:colOff>
          <xdr:row>21</xdr:row>
          <xdr:rowOff>0</xdr:rowOff>
        </xdr:to>
        <xdr:sp macro="" textlink="">
          <xdr:nvSpPr>
            <xdr:cNvPr id="12301" name="TextBox1" hidden="1">
              <a:extLst>
                <a:ext uri="{63B3BB69-23CF-44E3-9099-C40C66FF867C}">
                  <a14:compatExt spid="_x0000_s12301"/>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171450</xdr:colOff>
          <xdr:row>0</xdr:row>
          <xdr:rowOff>0</xdr:rowOff>
        </xdr:from>
        <xdr:to>
          <xdr:col>29</xdr:col>
          <xdr:colOff>28575</xdr:colOff>
          <xdr:row>0</xdr:row>
          <xdr:rowOff>0</xdr:rowOff>
        </xdr:to>
        <xdr:sp macro="" textlink="">
          <xdr:nvSpPr>
            <xdr:cNvPr id="4109" name="TextBox1"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171450</xdr:colOff>
          <xdr:row>25</xdr:row>
          <xdr:rowOff>0</xdr:rowOff>
        </xdr:from>
        <xdr:to>
          <xdr:col>29</xdr:col>
          <xdr:colOff>114300</xdr:colOff>
          <xdr:row>25</xdr:row>
          <xdr:rowOff>0</xdr:rowOff>
        </xdr:to>
        <xdr:sp macro="" textlink="">
          <xdr:nvSpPr>
            <xdr:cNvPr id="6157" name="TextBox1"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omments" Target="../comments6.xml"/><Relationship Id="rId5" Type="http://schemas.openxmlformats.org/officeDocument/2006/relationships/image" Target="../media/image6.emf"/><Relationship Id="rId4" Type="http://schemas.openxmlformats.org/officeDocument/2006/relationships/control" Target="../activeX/activeX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image" Target="../media/image3.emf"/><Relationship Id="rId4"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image" Target="../media/image4.emf"/><Relationship Id="rId4" Type="http://schemas.openxmlformats.org/officeDocument/2006/relationships/control" Target="../activeX/activeX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5.xml"/><Relationship Id="rId5" Type="http://schemas.openxmlformats.org/officeDocument/2006/relationships/image" Target="../media/image5.emf"/><Relationship Id="rId4" Type="http://schemas.openxmlformats.org/officeDocument/2006/relationships/control" Target="../activeX/activeX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 workbookViewId="1"/>
  </sheetViews>
  <sheetFormatPr defaultRowHeight="12.75" x14ac:dyDescent="0.2"/>
  <cols>
    <col min="2" max="2" width="16.42578125" customWidth="1"/>
    <col min="3" max="3" width="14.42578125" customWidth="1"/>
  </cols>
  <sheetData>
    <row r="1" spans="1:3" x14ac:dyDescent="0.2">
      <c r="A1">
        <v>591</v>
      </c>
      <c r="B1" t="s">
        <v>199</v>
      </c>
      <c r="C1" t="s">
        <v>44</v>
      </c>
    </row>
    <row r="2" spans="1:3" x14ac:dyDescent="0.2">
      <c r="A2">
        <v>584</v>
      </c>
      <c r="B2" t="s">
        <v>198</v>
      </c>
      <c r="C2" t="s">
        <v>38</v>
      </c>
    </row>
    <row r="3" spans="1:3" x14ac:dyDescent="0.2">
      <c r="A3">
        <v>205</v>
      </c>
      <c r="B3" t="s">
        <v>105</v>
      </c>
      <c r="C3" t="s">
        <v>201</v>
      </c>
    </row>
    <row r="4" spans="1:3" x14ac:dyDescent="0.2">
      <c r="A4">
        <v>1151</v>
      </c>
      <c r="B4" t="s">
        <v>57</v>
      </c>
      <c r="C4" t="s">
        <v>42</v>
      </c>
    </row>
    <row r="5" spans="1:3" x14ac:dyDescent="0.2">
      <c r="A5">
        <v>158</v>
      </c>
      <c r="B5" t="s">
        <v>14</v>
      </c>
      <c r="C5" t="s">
        <v>92</v>
      </c>
    </row>
    <row r="6" spans="1:3" x14ac:dyDescent="0.2">
      <c r="A6">
        <v>175</v>
      </c>
      <c r="B6" t="s">
        <v>10</v>
      </c>
      <c r="C6" t="s">
        <v>41</v>
      </c>
    </row>
    <row r="7" spans="1:3" x14ac:dyDescent="0.2">
      <c r="A7">
        <v>249</v>
      </c>
      <c r="B7" t="s">
        <v>0</v>
      </c>
      <c r="C7" t="s">
        <v>39</v>
      </c>
    </row>
    <row r="8" spans="1:3" x14ac:dyDescent="0.2">
      <c r="A8">
        <v>1153</v>
      </c>
      <c r="B8" t="s">
        <v>2</v>
      </c>
      <c r="C8" t="s">
        <v>93</v>
      </c>
    </row>
    <row r="9" spans="1:3" x14ac:dyDescent="0.2">
      <c r="A9">
        <v>484</v>
      </c>
      <c r="B9" t="s">
        <v>13</v>
      </c>
      <c r="C9" t="s">
        <v>94</v>
      </c>
    </row>
    <row r="10" spans="1:3" x14ac:dyDescent="0.2">
      <c r="A10">
        <v>485</v>
      </c>
      <c r="B10" t="s">
        <v>12</v>
      </c>
      <c r="C10" t="s">
        <v>209</v>
      </c>
    </row>
    <row r="11" spans="1:3" x14ac:dyDescent="0.2">
      <c r="A11">
        <v>588</v>
      </c>
      <c r="B11" t="s">
        <v>30</v>
      </c>
      <c r="C11" t="s">
        <v>46</v>
      </c>
    </row>
    <row r="12" spans="1:3" x14ac:dyDescent="0.2">
      <c r="A12">
        <v>676</v>
      </c>
      <c r="B12" t="s">
        <v>31</v>
      </c>
      <c r="C12" t="s">
        <v>47</v>
      </c>
    </row>
    <row r="13" spans="1:3" x14ac:dyDescent="0.2">
      <c r="A13">
        <v>679</v>
      </c>
      <c r="B13" t="s">
        <v>25</v>
      </c>
      <c r="C13" t="s">
        <v>45</v>
      </c>
    </row>
    <row r="14" spans="1:3" x14ac:dyDescent="0.2">
      <c r="A14">
        <v>220</v>
      </c>
      <c r="B14" t="s">
        <v>126</v>
      </c>
      <c r="C14" t="s">
        <v>85</v>
      </c>
    </row>
    <row r="15" spans="1:3" x14ac:dyDescent="0.2">
      <c r="A15">
        <v>667</v>
      </c>
      <c r="B15" t="s">
        <v>203</v>
      </c>
      <c r="C15" t="s">
        <v>43</v>
      </c>
    </row>
    <row r="16" spans="1:3" x14ac:dyDescent="0.2">
      <c r="A16">
        <v>97</v>
      </c>
      <c r="B16" t="s">
        <v>1</v>
      </c>
      <c r="C16" t="s">
        <v>40</v>
      </c>
    </row>
    <row r="17" spans="1:3" x14ac:dyDescent="0.2">
      <c r="A17">
        <v>82</v>
      </c>
      <c r="B17" t="s">
        <v>200</v>
      </c>
      <c r="C17" t="s">
        <v>86</v>
      </c>
    </row>
    <row r="18" spans="1:3" x14ac:dyDescent="0.2">
      <c r="A18">
        <v>154</v>
      </c>
      <c r="B18" t="s">
        <v>204</v>
      </c>
      <c r="C18" t="s">
        <v>205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W146"/>
  <sheetViews>
    <sheetView workbookViewId="0"/>
    <sheetView workbookViewId="1"/>
  </sheetViews>
  <sheetFormatPr defaultRowHeight="12.75" x14ac:dyDescent="0.2"/>
  <cols>
    <col min="1" max="1" width="9.140625" style="147"/>
    <col min="2" max="3" width="15.7109375" customWidth="1"/>
    <col min="4" max="20" width="5.28515625" customWidth="1"/>
    <col min="21" max="21" width="8.5703125" customWidth="1"/>
    <col min="22" max="22" width="13.5703125" customWidth="1"/>
    <col min="23" max="23" width="6.7109375" customWidth="1"/>
    <col min="24" max="24" width="6.42578125" customWidth="1"/>
    <col min="26" max="26" width="9.85546875" customWidth="1"/>
    <col min="27" max="27" width="11" customWidth="1"/>
    <col min="28" max="28" width="16.42578125" customWidth="1"/>
    <col min="29" max="30" width="6.7109375" customWidth="1"/>
    <col min="31" max="42" width="3.7109375" customWidth="1"/>
    <col min="43" max="43" width="6.28515625" customWidth="1"/>
    <col min="44" max="44" width="20.140625" customWidth="1"/>
    <col min="45" max="45" width="11.7109375" customWidth="1"/>
    <col min="46" max="46" width="7.140625" customWidth="1"/>
    <col min="47" max="47" width="6" customWidth="1"/>
    <col min="48" max="48" width="9.5703125" customWidth="1"/>
  </cols>
  <sheetData>
    <row r="1" spans="2:23" x14ac:dyDescent="0.2">
      <c r="B1" s="238" t="s">
        <v>24</v>
      </c>
      <c r="C1" s="252"/>
      <c r="D1" s="252"/>
      <c r="E1" s="252"/>
      <c r="F1" s="252"/>
      <c r="G1" s="252"/>
      <c r="H1" s="252"/>
      <c r="I1" s="252"/>
      <c r="J1" s="252"/>
      <c r="K1" s="252"/>
      <c r="L1" s="252"/>
      <c r="M1" s="252"/>
      <c r="N1" s="252"/>
      <c r="O1" s="252"/>
      <c r="P1" s="252"/>
      <c r="Q1" s="252"/>
      <c r="R1" s="252"/>
      <c r="S1" s="252"/>
      <c r="T1" s="252"/>
      <c r="U1" s="252"/>
      <c r="V1" s="252"/>
      <c r="W1" s="253"/>
    </row>
    <row r="2" spans="2:23" x14ac:dyDescent="0.2">
      <c r="B2" s="254"/>
      <c r="C2" s="255"/>
      <c r="D2" s="255"/>
      <c r="E2" s="255"/>
      <c r="F2" s="255"/>
      <c r="G2" s="255"/>
      <c r="H2" s="255"/>
      <c r="I2" s="255"/>
      <c r="J2" s="255"/>
      <c r="K2" s="255"/>
      <c r="L2" s="255"/>
      <c r="M2" s="255"/>
      <c r="N2" s="255"/>
      <c r="O2" s="255"/>
      <c r="P2" s="255"/>
      <c r="Q2" s="255"/>
      <c r="R2" s="255"/>
      <c r="S2" s="255"/>
      <c r="T2" s="255"/>
      <c r="U2" s="255"/>
      <c r="V2" s="255"/>
      <c r="W2" s="256"/>
    </row>
    <row r="3" spans="2:23" ht="12.75" customHeight="1" x14ac:dyDescent="0.2">
      <c r="B3" s="244" t="s">
        <v>118</v>
      </c>
      <c r="C3" s="255"/>
      <c r="D3" s="255"/>
      <c r="E3" s="255"/>
      <c r="F3" s="255"/>
      <c r="G3" s="255"/>
      <c r="H3" s="255"/>
      <c r="I3" s="255"/>
      <c r="J3" s="255"/>
      <c r="K3" s="255"/>
      <c r="L3" s="255"/>
      <c r="M3" s="255"/>
      <c r="N3" s="255"/>
      <c r="O3" s="255"/>
      <c r="P3" s="255"/>
      <c r="Q3" s="255"/>
      <c r="R3" s="255"/>
      <c r="S3" s="255"/>
      <c r="T3" s="255"/>
      <c r="U3" s="255"/>
      <c r="V3" s="255"/>
      <c r="W3" s="255"/>
    </row>
    <row r="4" spans="2:23" x14ac:dyDescent="0.2">
      <c r="B4" s="255"/>
      <c r="C4" s="255"/>
      <c r="D4" s="255"/>
      <c r="E4" s="255"/>
      <c r="F4" s="255"/>
      <c r="G4" s="255"/>
      <c r="H4" s="255"/>
      <c r="I4" s="255"/>
      <c r="J4" s="255"/>
      <c r="K4" s="255"/>
      <c r="L4" s="255"/>
      <c r="M4" s="255"/>
      <c r="N4" s="255"/>
      <c r="O4" s="255"/>
      <c r="P4" s="255"/>
      <c r="Q4" s="255"/>
      <c r="R4" s="255"/>
      <c r="S4" s="255"/>
      <c r="T4" s="255"/>
      <c r="U4" s="255"/>
      <c r="V4" s="255"/>
      <c r="W4" s="255"/>
    </row>
    <row r="5" spans="2:23" x14ac:dyDescent="0.2">
      <c r="B5" s="255"/>
      <c r="C5" s="255"/>
      <c r="D5" s="255"/>
      <c r="E5" s="255"/>
      <c r="F5" s="255"/>
      <c r="G5" s="255"/>
      <c r="H5" s="255"/>
      <c r="I5" s="255"/>
      <c r="J5" s="255"/>
      <c r="K5" s="255"/>
      <c r="L5" s="255"/>
      <c r="M5" s="255"/>
      <c r="N5" s="255"/>
      <c r="O5" s="255"/>
      <c r="P5" s="255"/>
      <c r="Q5" s="255"/>
      <c r="R5" s="255"/>
      <c r="S5" s="255"/>
      <c r="T5" s="255"/>
      <c r="U5" s="255"/>
      <c r="V5" s="255"/>
      <c r="W5" s="255"/>
    </row>
    <row r="6" spans="2:23" x14ac:dyDescent="0.2">
      <c r="B6" s="255"/>
      <c r="C6" s="255"/>
      <c r="D6" s="255"/>
      <c r="E6" s="255"/>
      <c r="F6" s="255"/>
      <c r="G6" s="255"/>
      <c r="H6" s="255"/>
      <c r="I6" s="255"/>
      <c r="J6" s="255"/>
      <c r="K6" s="255"/>
      <c r="L6" s="255"/>
      <c r="M6" s="255"/>
      <c r="N6" s="255"/>
      <c r="O6" s="255"/>
      <c r="P6" s="255"/>
      <c r="Q6" s="255"/>
      <c r="R6" s="255"/>
      <c r="S6" s="255"/>
      <c r="T6" s="255"/>
      <c r="U6" s="255"/>
      <c r="V6" s="255"/>
      <c r="W6" s="255"/>
    </row>
    <row r="7" spans="2:23" x14ac:dyDescent="0.2">
      <c r="B7" s="255"/>
      <c r="C7" s="255"/>
      <c r="D7" s="255"/>
      <c r="E7" s="255"/>
      <c r="F7" s="255"/>
      <c r="G7" s="255"/>
      <c r="H7" s="255"/>
      <c r="I7" s="255"/>
      <c r="J7" s="255"/>
      <c r="K7" s="255"/>
      <c r="L7" s="255"/>
      <c r="M7" s="255"/>
      <c r="N7" s="255"/>
      <c r="O7" s="255"/>
      <c r="P7" s="255"/>
      <c r="Q7" s="255"/>
      <c r="R7" s="255"/>
      <c r="S7" s="255"/>
      <c r="T7" s="255"/>
      <c r="U7" s="255"/>
      <c r="V7" s="255"/>
      <c r="W7" s="255"/>
    </row>
    <row r="8" spans="2:23" x14ac:dyDescent="0.2">
      <c r="B8" s="255"/>
      <c r="C8" s="255"/>
      <c r="D8" s="255"/>
      <c r="E8" s="255"/>
      <c r="F8" s="255"/>
      <c r="G8" s="255"/>
      <c r="H8" s="255"/>
      <c r="I8" s="255"/>
      <c r="J8" s="255"/>
      <c r="K8" s="255"/>
      <c r="L8" s="255"/>
      <c r="M8" s="255"/>
      <c r="N8" s="255"/>
      <c r="O8" s="255"/>
      <c r="P8" s="255"/>
      <c r="Q8" s="255"/>
      <c r="R8" s="255"/>
      <c r="S8" s="255"/>
      <c r="T8" s="255"/>
      <c r="U8" s="255"/>
      <c r="V8" s="255"/>
      <c r="W8" s="255"/>
    </row>
    <row r="9" spans="2:23" x14ac:dyDescent="0.2">
      <c r="B9" s="255"/>
      <c r="C9" s="255"/>
      <c r="D9" s="255"/>
      <c r="E9" s="255"/>
      <c r="F9" s="255"/>
      <c r="G9" s="255"/>
      <c r="H9" s="255"/>
      <c r="I9" s="255"/>
      <c r="J9" s="255"/>
      <c r="K9" s="255"/>
      <c r="L9" s="255"/>
      <c r="M9" s="255"/>
      <c r="N9" s="255"/>
      <c r="O9" s="255"/>
      <c r="P9" s="255"/>
      <c r="Q9" s="255"/>
      <c r="R9" s="255"/>
      <c r="S9" s="255"/>
      <c r="T9" s="255"/>
      <c r="U9" s="255"/>
      <c r="V9" s="255"/>
      <c r="W9" s="255"/>
    </row>
    <row r="10" spans="2:23" x14ac:dyDescent="0.2">
      <c r="B10" s="255"/>
      <c r="C10" s="255"/>
      <c r="D10" s="255"/>
      <c r="E10" s="255"/>
      <c r="F10" s="255"/>
      <c r="G10" s="255"/>
      <c r="H10" s="255"/>
      <c r="I10" s="255"/>
      <c r="J10" s="255"/>
      <c r="K10" s="255"/>
      <c r="L10" s="255"/>
      <c r="M10" s="255"/>
      <c r="N10" s="255"/>
      <c r="O10" s="255"/>
      <c r="P10" s="255"/>
      <c r="Q10" s="255"/>
      <c r="R10" s="255"/>
      <c r="S10" s="255"/>
      <c r="T10" s="255"/>
      <c r="U10" s="255"/>
      <c r="V10" s="255"/>
      <c r="W10" s="255"/>
    </row>
    <row r="11" spans="2:23" x14ac:dyDescent="0.2">
      <c r="B11" s="255"/>
      <c r="C11" s="255"/>
      <c r="D11" s="255"/>
      <c r="E11" s="255"/>
      <c r="F11" s="255"/>
      <c r="G11" s="255"/>
      <c r="H11" s="255"/>
      <c r="I11" s="255"/>
      <c r="J11" s="255"/>
      <c r="K11" s="255"/>
      <c r="L11" s="255"/>
      <c r="M11" s="255"/>
      <c r="N11" s="255"/>
      <c r="O11" s="255"/>
      <c r="P11" s="255"/>
      <c r="Q11" s="255"/>
      <c r="R11" s="255"/>
      <c r="S11" s="255"/>
      <c r="T11" s="255"/>
      <c r="U11" s="255"/>
      <c r="V11" s="255"/>
      <c r="W11" s="255"/>
    </row>
    <row r="12" spans="2:23" x14ac:dyDescent="0.2">
      <c r="B12" s="255"/>
      <c r="C12" s="255"/>
      <c r="D12" s="255"/>
      <c r="E12" s="255"/>
      <c r="F12" s="255"/>
      <c r="G12" s="255"/>
      <c r="H12" s="255"/>
      <c r="I12" s="255"/>
      <c r="J12" s="255"/>
      <c r="K12" s="255"/>
      <c r="L12" s="255"/>
      <c r="M12" s="255"/>
      <c r="N12" s="255"/>
      <c r="O12" s="255"/>
      <c r="P12" s="255"/>
      <c r="Q12" s="255"/>
      <c r="R12" s="255"/>
      <c r="S12" s="255"/>
      <c r="T12" s="255"/>
      <c r="U12" s="255"/>
      <c r="V12" s="255"/>
      <c r="W12" s="255"/>
    </row>
    <row r="13" spans="2:23" x14ac:dyDescent="0.2">
      <c r="B13" s="255"/>
      <c r="C13" s="255"/>
      <c r="D13" s="255"/>
      <c r="E13" s="255"/>
      <c r="F13" s="255"/>
      <c r="G13" s="255"/>
      <c r="H13" s="255"/>
      <c r="I13" s="255"/>
      <c r="J13" s="255"/>
      <c r="K13" s="255"/>
      <c r="L13" s="255"/>
      <c r="M13" s="255"/>
      <c r="N13" s="255"/>
      <c r="O13" s="255"/>
      <c r="P13" s="255"/>
      <c r="Q13" s="255"/>
      <c r="R13" s="255"/>
      <c r="S13" s="255"/>
      <c r="T13" s="255"/>
      <c r="U13" s="255"/>
      <c r="V13" s="255"/>
      <c r="W13" s="255"/>
    </row>
    <row r="14" spans="2:23" ht="12.75" customHeight="1" x14ac:dyDescent="0.2">
      <c r="B14" s="130"/>
      <c r="C14" s="130"/>
      <c r="D14" s="130"/>
      <c r="E14" s="130"/>
      <c r="F14" s="130"/>
      <c r="G14" s="130"/>
      <c r="H14" s="130"/>
      <c r="I14" s="130"/>
      <c r="J14" s="130"/>
      <c r="K14" s="130"/>
      <c r="L14" s="130"/>
      <c r="M14" s="130"/>
      <c r="N14" s="130"/>
      <c r="O14" s="130"/>
      <c r="P14" s="130"/>
      <c r="Q14" s="130"/>
      <c r="R14" s="130"/>
      <c r="S14" s="130"/>
      <c r="T14" s="130"/>
      <c r="U14" s="130"/>
      <c r="V14" s="130"/>
      <c r="W14" s="130"/>
    </row>
    <row r="15" spans="2:23" ht="23.25" x14ac:dyDescent="0.2">
      <c r="B15" s="174" t="s">
        <v>174</v>
      </c>
      <c r="C15" s="130"/>
      <c r="D15" s="130"/>
      <c r="E15" s="130"/>
      <c r="F15" s="130"/>
      <c r="G15" s="130"/>
      <c r="H15" s="130"/>
      <c r="I15" s="130"/>
      <c r="J15" s="130"/>
      <c r="K15" s="130"/>
      <c r="L15" s="130"/>
      <c r="M15" s="130"/>
      <c r="N15" s="130"/>
      <c r="O15" s="130"/>
      <c r="P15" s="130"/>
      <c r="Q15" s="130"/>
      <c r="R15" s="130"/>
      <c r="S15" s="130"/>
      <c r="T15" s="130"/>
      <c r="U15" s="130"/>
      <c r="V15" s="130"/>
      <c r="W15" s="130"/>
    </row>
    <row r="16" spans="2:23" ht="23.25" x14ac:dyDescent="0.2">
      <c r="B16" s="174" t="s">
        <v>176</v>
      </c>
      <c r="C16" s="130"/>
      <c r="D16" s="130"/>
      <c r="E16" s="130"/>
      <c r="F16" s="130"/>
      <c r="G16" s="130"/>
      <c r="H16" s="130"/>
      <c r="I16" s="130"/>
      <c r="J16" s="130"/>
      <c r="K16" s="130"/>
      <c r="L16" s="130"/>
      <c r="M16" s="130"/>
      <c r="N16" s="130"/>
      <c r="O16" s="130"/>
      <c r="P16" s="130"/>
      <c r="Q16" s="130"/>
      <c r="R16" s="130"/>
      <c r="S16" s="130"/>
      <c r="T16" s="130"/>
      <c r="U16" s="130"/>
      <c r="V16" s="130"/>
      <c r="W16" s="130"/>
    </row>
    <row r="17" spans="2:23" ht="23.25" x14ac:dyDescent="0.2">
      <c r="B17" s="174" t="s">
        <v>175</v>
      </c>
      <c r="C17" s="130"/>
      <c r="D17" s="130"/>
      <c r="E17" s="130"/>
      <c r="F17" s="130"/>
      <c r="G17" s="130"/>
      <c r="H17" s="130"/>
      <c r="I17" s="130"/>
      <c r="J17" s="130"/>
      <c r="K17" s="130"/>
      <c r="L17" s="130"/>
      <c r="M17" s="130"/>
      <c r="N17" s="130"/>
      <c r="O17" s="130"/>
      <c r="P17" s="130"/>
      <c r="Q17" s="130"/>
      <c r="R17" s="130"/>
      <c r="S17" s="130"/>
      <c r="T17" s="130"/>
      <c r="U17" s="130"/>
      <c r="V17" s="130"/>
      <c r="W17" s="130"/>
    </row>
    <row r="18" spans="2:23" ht="23.25" x14ac:dyDescent="0.2">
      <c r="B18" s="174" t="s">
        <v>177</v>
      </c>
      <c r="C18" s="130"/>
      <c r="D18" s="130"/>
      <c r="E18" s="130"/>
      <c r="F18" s="130"/>
      <c r="G18" s="130"/>
      <c r="H18" s="130"/>
      <c r="I18" s="130"/>
      <c r="J18" s="130"/>
      <c r="K18" s="130"/>
      <c r="L18" s="130"/>
      <c r="M18" s="130"/>
      <c r="N18" s="130"/>
      <c r="O18" s="130"/>
      <c r="P18" s="130"/>
      <c r="Q18" s="130"/>
      <c r="R18" s="130"/>
      <c r="S18" s="130"/>
      <c r="T18" s="130"/>
      <c r="U18" s="130"/>
      <c r="V18" s="130"/>
      <c r="W18" s="130"/>
    </row>
    <row r="19" spans="2:23" x14ac:dyDescent="0.2">
      <c r="B19" s="130"/>
      <c r="C19" s="130"/>
      <c r="D19" s="130"/>
      <c r="E19" s="130"/>
      <c r="F19" s="130"/>
      <c r="G19" s="130"/>
      <c r="H19" s="130"/>
      <c r="I19" s="130"/>
      <c r="J19" s="130"/>
      <c r="K19" s="130"/>
      <c r="L19" s="130"/>
      <c r="M19" s="130"/>
      <c r="N19" s="130"/>
      <c r="O19" s="130"/>
      <c r="P19" s="130"/>
      <c r="Q19" s="130"/>
      <c r="R19" s="130"/>
      <c r="S19" s="130"/>
      <c r="T19" s="130"/>
      <c r="U19" s="130"/>
      <c r="V19" s="130"/>
      <c r="W19" s="130"/>
    </row>
    <row r="20" spans="2:23" x14ac:dyDescent="0.2">
      <c r="B20" s="8" t="s">
        <v>90</v>
      </c>
      <c r="C20" s="7">
        <v>2008</v>
      </c>
    </row>
    <row r="21" spans="2:23" x14ac:dyDescent="0.2">
      <c r="B21" s="8" t="s">
        <v>26</v>
      </c>
      <c r="C21" s="7" t="s">
        <v>103</v>
      </c>
    </row>
    <row r="22" spans="2:23" x14ac:dyDescent="0.2">
      <c r="B22" s="8" t="s">
        <v>27</v>
      </c>
      <c r="C22" s="120">
        <v>39697</v>
      </c>
    </row>
    <row r="23" spans="2:23" x14ac:dyDescent="0.2">
      <c r="B23" s="8"/>
    </row>
    <row r="24" spans="2:23" x14ac:dyDescent="0.2">
      <c r="B24" s="8"/>
      <c r="I24" s="145"/>
    </row>
    <row r="25" spans="2:23" x14ac:dyDescent="0.2">
      <c r="B25" s="8" t="s">
        <v>15</v>
      </c>
      <c r="C25" s="7">
        <f>COUNT(A37:A69)</f>
        <v>28</v>
      </c>
    </row>
    <row r="26" spans="2:23" ht="18" customHeight="1" x14ac:dyDescent="0.4">
      <c r="B26" s="8" t="s">
        <v>29</v>
      </c>
      <c r="C26" s="7"/>
      <c r="M26" s="143"/>
    </row>
    <row r="27" spans="2:23" ht="20.25" customHeight="1" x14ac:dyDescent="0.4">
      <c r="B27" s="8" t="s">
        <v>29</v>
      </c>
      <c r="C27" s="144" t="s">
        <v>102</v>
      </c>
      <c r="D27" t="s">
        <v>119</v>
      </c>
      <c r="M27" s="143"/>
    </row>
    <row r="28" spans="2:23" x14ac:dyDescent="0.2">
      <c r="C28" s="10"/>
    </row>
    <row r="29" spans="2:23" x14ac:dyDescent="0.2">
      <c r="B29" s="8" t="s">
        <v>3</v>
      </c>
      <c r="C29" s="10">
        <f>COUNT(D72:U72)</f>
        <v>18</v>
      </c>
      <c r="D29" t="s">
        <v>36</v>
      </c>
      <c r="E29" t="s">
        <v>37</v>
      </c>
    </row>
    <row r="30" spans="2:23" x14ac:dyDescent="0.2">
      <c r="B30" s="8" t="s">
        <v>23</v>
      </c>
      <c r="C30" s="1">
        <f>IF(Races_Sailed&gt;=6,1,0)</f>
        <v>1</v>
      </c>
      <c r="D30" t="s">
        <v>36</v>
      </c>
      <c r="E30" t="s">
        <v>37</v>
      </c>
    </row>
    <row r="31" spans="2:23" x14ac:dyDescent="0.2">
      <c r="B31" s="8" t="s">
        <v>111</v>
      </c>
      <c r="C31" s="7" t="b">
        <v>0</v>
      </c>
      <c r="D31" t="s">
        <v>112</v>
      </c>
    </row>
    <row r="32" spans="2:23" x14ac:dyDescent="0.2">
      <c r="B32" s="8" t="s">
        <v>120</v>
      </c>
      <c r="C32" s="7" t="s">
        <v>121</v>
      </c>
      <c r="D32" t="s">
        <v>122</v>
      </c>
    </row>
    <row r="33" spans="1:23" ht="13.5" thickBot="1" x14ac:dyDescent="0.25">
      <c r="B33" s="8" t="s">
        <v>87</v>
      </c>
      <c r="C33" s="124" t="s">
        <v>89</v>
      </c>
    </row>
    <row r="34" spans="1:23" x14ac:dyDescent="0.2">
      <c r="D34" s="69"/>
      <c r="E34" s="70"/>
      <c r="F34" s="70"/>
      <c r="G34" s="69"/>
      <c r="H34" s="70"/>
      <c r="I34" s="77"/>
      <c r="J34" s="70"/>
      <c r="K34" s="70"/>
      <c r="L34" s="70"/>
      <c r="M34" s="69"/>
      <c r="N34" s="70"/>
      <c r="O34" s="77"/>
      <c r="P34" s="70"/>
      <c r="Q34" s="70"/>
      <c r="R34" s="70"/>
      <c r="S34" s="78"/>
      <c r="T34" s="71"/>
      <c r="U34" s="72"/>
    </row>
    <row r="35" spans="1:23" ht="13.5" thickBot="1" x14ac:dyDescent="0.25">
      <c r="A35" s="157"/>
      <c r="B35" s="131"/>
      <c r="C35" s="1"/>
      <c r="D35" s="73">
        <v>1</v>
      </c>
      <c r="E35" s="58">
        <f>D35+1</f>
        <v>2</v>
      </c>
      <c r="F35" s="58">
        <f t="shared" ref="F35:U35" si="0">E35+1</f>
        <v>3</v>
      </c>
      <c r="G35" s="58">
        <f t="shared" si="0"/>
        <v>4</v>
      </c>
      <c r="H35" s="58">
        <f t="shared" si="0"/>
        <v>5</v>
      </c>
      <c r="I35" s="58">
        <f t="shared" si="0"/>
        <v>6</v>
      </c>
      <c r="J35" s="58">
        <f t="shared" si="0"/>
        <v>7</v>
      </c>
      <c r="K35" s="58">
        <f t="shared" si="0"/>
        <v>8</v>
      </c>
      <c r="L35" s="58">
        <f t="shared" si="0"/>
        <v>9</v>
      </c>
      <c r="M35" s="58">
        <f t="shared" si="0"/>
        <v>10</v>
      </c>
      <c r="N35" s="58">
        <f t="shared" si="0"/>
        <v>11</v>
      </c>
      <c r="O35" s="58">
        <f t="shared" si="0"/>
        <v>12</v>
      </c>
      <c r="P35" s="58">
        <f t="shared" si="0"/>
        <v>13</v>
      </c>
      <c r="Q35" s="58">
        <f t="shared" si="0"/>
        <v>14</v>
      </c>
      <c r="R35" s="58">
        <f t="shared" si="0"/>
        <v>15</v>
      </c>
      <c r="S35" s="58">
        <f t="shared" si="0"/>
        <v>16</v>
      </c>
      <c r="T35" s="58">
        <f t="shared" si="0"/>
        <v>17</v>
      </c>
      <c r="U35" s="58">
        <f t="shared" si="0"/>
        <v>18</v>
      </c>
      <c r="V35" s="1"/>
      <c r="W35" s="1"/>
    </row>
    <row r="36" spans="1:23" ht="13.5" thickBot="1" x14ac:dyDescent="0.25">
      <c r="A36" s="158" t="s">
        <v>75</v>
      </c>
      <c r="B36" s="156" t="s">
        <v>74</v>
      </c>
      <c r="C36" s="156" t="s">
        <v>76</v>
      </c>
      <c r="D36" s="155">
        <f>IF('from RC Jamboree'!B$13,'from RC Jamboree'!B$13,"")</f>
        <v>39697</v>
      </c>
      <c r="E36" s="155">
        <f>IF('from RC Jamboree'!C$13,'from RC Jamboree'!C$13,"")</f>
        <v>39697</v>
      </c>
      <c r="F36" s="155">
        <f>IF('from RC Jamboree'!D$13,'from RC Jamboree'!D$13,"")</f>
        <v>39697</v>
      </c>
      <c r="G36" s="155">
        <f>IF('from RC Jamboree'!E$13,'from RC Jamboree'!E$13,"")</f>
        <v>39697</v>
      </c>
      <c r="H36" s="155">
        <f>IF('from RC Jamboree'!F$13,'from RC Jamboree'!F$13,"")</f>
        <v>39697</v>
      </c>
      <c r="I36" s="155">
        <f>IF('from RC Jamboree'!G$13,'from RC Jamboree'!G$13,"")</f>
        <v>39697</v>
      </c>
      <c r="J36" s="155">
        <f>IF('from RC Jamboree'!H$13,'from RC Jamboree'!H$13,"")</f>
        <v>39697</v>
      </c>
      <c r="K36" s="155">
        <f>IF('from RC Jamboree'!I$13,'from RC Jamboree'!I$13,"")</f>
        <v>39698</v>
      </c>
      <c r="L36" s="155">
        <f>IF('from RC Jamboree'!J$13,'from RC Jamboree'!J$13,"")</f>
        <v>39698</v>
      </c>
      <c r="M36" s="155">
        <f>IF('from RC Jamboree'!K$13,'from RC Jamboree'!K$13,"")</f>
        <v>39698</v>
      </c>
      <c r="N36" s="155">
        <f>IF('from RC Jamboree'!L$13,'from RC Jamboree'!L$13,"")</f>
        <v>39698</v>
      </c>
      <c r="O36" s="155">
        <f>IF('from RC Jamboree'!M$13,'from RC Jamboree'!M$13,"")</f>
        <v>39698</v>
      </c>
      <c r="P36" s="155">
        <f>IF('from RC Jamboree'!N$13,'from RC Jamboree'!N$13,"")</f>
        <v>39698</v>
      </c>
      <c r="Q36" s="155">
        <f>IF('from RC Jamboree'!O$13,'from RC Jamboree'!O$13,"")</f>
        <v>39698</v>
      </c>
      <c r="R36" s="155">
        <f>IF('from RC Jamboree'!P$13,'from RC Jamboree'!P$13,"")</f>
        <v>39698</v>
      </c>
      <c r="S36" s="155">
        <f>IF('from RC Jamboree'!Q$13,'from RC Jamboree'!Q$13,"")</f>
        <v>39698</v>
      </c>
      <c r="T36" s="155">
        <f>IF('from RC Jamboree'!R$13,'from RC Jamboree'!R$13,"")</f>
        <v>39698</v>
      </c>
      <c r="U36" s="155">
        <f>IF('from RC Jamboree'!S$13,'from RC Jamboree'!S$13,"")</f>
        <v>39698</v>
      </c>
      <c r="V36" s="1"/>
      <c r="W36" s="1" t="s">
        <v>104</v>
      </c>
    </row>
    <row r="37" spans="1:23" ht="26.25" thickBot="1" x14ac:dyDescent="0.25">
      <c r="A37" s="159">
        <v>484</v>
      </c>
      <c r="B37" s="102" t="s">
        <v>13</v>
      </c>
      <c r="C37" s="134" t="s">
        <v>135</v>
      </c>
      <c r="D37" s="60" t="e">
        <f>MATCH($W37,'from RC Jamboree'!B$14:B$48,0)</f>
        <v>#N/A</v>
      </c>
      <c r="E37" s="60" t="e">
        <f>MATCH($W37,'from RC Jamboree'!C$14:C$48,0)</f>
        <v>#N/A</v>
      </c>
      <c r="F37" s="60" t="e">
        <f>MATCH($W37,'from RC Jamboree'!D$14:D$48,0)</f>
        <v>#N/A</v>
      </c>
      <c r="G37" s="60" t="e">
        <f>MATCH($W37,'from RC Jamboree'!E$14:E$48,0)</f>
        <v>#N/A</v>
      </c>
      <c r="H37" s="60" t="e">
        <f>MATCH($W37,'from RC Jamboree'!F$14:F$48,0)</f>
        <v>#N/A</v>
      </c>
      <c r="I37" s="60" t="e">
        <f>MATCH($W37,'from RC Jamboree'!G$14:G$48,0)</f>
        <v>#N/A</v>
      </c>
      <c r="J37" s="60" t="e">
        <f>MATCH($W37,'from RC Jamboree'!H$14:H$48,0)</f>
        <v>#N/A</v>
      </c>
      <c r="K37" s="60" t="e">
        <f>MATCH($W37,'from RC Jamboree'!I$14:I$48,0)</f>
        <v>#N/A</v>
      </c>
      <c r="L37" s="60" t="e">
        <f>MATCH($W37,'from RC Jamboree'!J$14:J$48,0)</f>
        <v>#N/A</v>
      </c>
      <c r="M37" s="60" t="e">
        <f>MATCH($W37,'from RC Jamboree'!K$14:K$48,0)</f>
        <v>#N/A</v>
      </c>
      <c r="N37" s="60" t="e">
        <f>MATCH($W37,'from RC Jamboree'!L$14:L$48,0)</f>
        <v>#N/A</v>
      </c>
      <c r="O37" s="60" t="e">
        <f>MATCH($W37,'from RC Jamboree'!M$14:M$48,0)</f>
        <v>#N/A</v>
      </c>
      <c r="P37" s="60" t="e">
        <f>MATCH($W37,'from RC Jamboree'!N$14:N$48,0)</f>
        <v>#N/A</v>
      </c>
      <c r="Q37" s="60" t="e">
        <f>MATCH($W37,'from RC Jamboree'!O$14:O$48,0)</f>
        <v>#N/A</v>
      </c>
      <c r="R37" s="60" t="e">
        <f>MATCH($W37,'from RC Jamboree'!P$14:P$48,0)</f>
        <v>#N/A</v>
      </c>
      <c r="S37" s="60" t="e">
        <f>MATCH($W37,'from RC Jamboree'!Q$14:Q$48,0)</f>
        <v>#N/A</v>
      </c>
      <c r="T37" s="60" t="e">
        <f>MATCH($W37,'from RC Jamboree'!R$14:R$48,0)</f>
        <v>#N/A</v>
      </c>
      <c r="U37" s="60" t="e">
        <f>MATCH($W37,'from RC Jamboree'!S$14:S$48,0)</f>
        <v>#N/A</v>
      </c>
      <c r="V37" t="str">
        <f t="shared" ref="V37:V68" si="1">IF(B37=0,"",B37)</f>
        <v>Jolly Mon</v>
      </c>
      <c r="W37">
        <v>1</v>
      </c>
    </row>
    <row r="38" spans="1:23" ht="39" thickBot="1" x14ac:dyDescent="0.25">
      <c r="A38" s="160">
        <v>255</v>
      </c>
      <c r="B38" s="81" t="s">
        <v>107</v>
      </c>
      <c r="C38" s="135" t="s">
        <v>136</v>
      </c>
      <c r="D38" s="60" t="e">
        <f>MATCH($W38,'from RC Jamboree'!B$14:B$48,0)</f>
        <v>#N/A</v>
      </c>
      <c r="E38" s="60" t="e">
        <f>MATCH($W38,'from RC Jamboree'!C$14:C$48,0)</f>
        <v>#N/A</v>
      </c>
      <c r="F38" s="60" t="e">
        <f>MATCH($W38,'from RC Jamboree'!D$14:D$48,0)</f>
        <v>#N/A</v>
      </c>
      <c r="G38" s="60" t="e">
        <f>MATCH($W38,'from RC Jamboree'!E$14:E$48,0)</f>
        <v>#N/A</v>
      </c>
      <c r="H38" s="60" t="e">
        <f>MATCH($W38,'from RC Jamboree'!F$14:F$48,0)</f>
        <v>#N/A</v>
      </c>
      <c r="I38" s="60" t="e">
        <f>MATCH($W38,'from RC Jamboree'!G$14:G$48,0)</f>
        <v>#N/A</v>
      </c>
      <c r="J38" s="60" t="e">
        <f>MATCH($W38,'from RC Jamboree'!H$14:H$48,0)</f>
        <v>#N/A</v>
      </c>
      <c r="K38" s="60" t="e">
        <f>MATCH($W38,'from RC Jamboree'!I$14:I$48,0)</f>
        <v>#N/A</v>
      </c>
      <c r="L38" s="60" t="e">
        <f>MATCH($W38,'from RC Jamboree'!J$14:J$48,0)</f>
        <v>#N/A</v>
      </c>
      <c r="M38" s="60" t="e">
        <f>MATCH($W38,'from RC Jamboree'!K$14:K$48,0)</f>
        <v>#N/A</v>
      </c>
      <c r="N38" s="60" t="e">
        <f>MATCH($W38,'from RC Jamboree'!L$14:L$48,0)</f>
        <v>#N/A</v>
      </c>
      <c r="O38" s="60" t="e">
        <f>MATCH($W38,'from RC Jamboree'!M$14:M$48,0)</f>
        <v>#N/A</v>
      </c>
      <c r="P38" s="60" t="e">
        <f>MATCH($W38,'from RC Jamboree'!N$14:N$48,0)</f>
        <v>#N/A</v>
      </c>
      <c r="Q38" s="60" t="e">
        <f>MATCH($W38,'from RC Jamboree'!O$14:O$48,0)</f>
        <v>#N/A</v>
      </c>
      <c r="R38" s="60" t="e">
        <f>MATCH($W38,'from RC Jamboree'!P$14:P$48,0)</f>
        <v>#N/A</v>
      </c>
      <c r="S38" s="60" t="e">
        <f>MATCH($W38,'from RC Jamboree'!Q$14:Q$48,0)</f>
        <v>#N/A</v>
      </c>
      <c r="T38" s="60" t="e">
        <f>MATCH($W38,'from RC Jamboree'!R$14:R$48,0)</f>
        <v>#N/A</v>
      </c>
      <c r="U38" s="60" t="e">
        <f>MATCH($W38,'from RC Jamboree'!S$14:S$48,0)</f>
        <v>#N/A</v>
      </c>
      <c r="V38" t="str">
        <f t="shared" si="1"/>
        <v>Angry Chameleon</v>
      </c>
      <c r="W38">
        <v>2</v>
      </c>
    </row>
    <row r="39" spans="1:23" ht="26.25" thickBot="1" x14ac:dyDescent="0.25">
      <c r="A39" s="160">
        <v>52</v>
      </c>
      <c r="B39" s="81" t="s">
        <v>32</v>
      </c>
      <c r="C39" s="135" t="s">
        <v>137</v>
      </c>
      <c r="D39" s="60" t="e">
        <f>MATCH($W39,'from RC Jamboree'!B$14:B$48,0)</f>
        <v>#N/A</v>
      </c>
      <c r="E39" s="60" t="e">
        <f>MATCH($W39,'from RC Jamboree'!C$14:C$48,0)</f>
        <v>#N/A</v>
      </c>
      <c r="F39" s="60" t="e">
        <f>MATCH($W39,'from RC Jamboree'!D$14:D$48,0)</f>
        <v>#N/A</v>
      </c>
      <c r="G39" s="60" t="e">
        <f>MATCH($W39,'from RC Jamboree'!E$14:E$48,0)</f>
        <v>#N/A</v>
      </c>
      <c r="H39" s="60" t="e">
        <f>MATCH($W39,'from RC Jamboree'!F$14:F$48,0)</f>
        <v>#N/A</v>
      </c>
      <c r="I39" s="60" t="e">
        <f>MATCH($W39,'from RC Jamboree'!G$14:G$48,0)</f>
        <v>#N/A</v>
      </c>
      <c r="J39" s="60" t="e">
        <f>MATCH($W39,'from RC Jamboree'!H$14:H$48,0)</f>
        <v>#N/A</v>
      </c>
      <c r="K39" s="60" t="e">
        <f>MATCH($W39,'from RC Jamboree'!I$14:I$48,0)</f>
        <v>#N/A</v>
      </c>
      <c r="L39" s="60" t="e">
        <f>MATCH($W39,'from RC Jamboree'!J$14:J$48,0)</f>
        <v>#N/A</v>
      </c>
      <c r="M39" s="60" t="e">
        <f>MATCH($W39,'from RC Jamboree'!K$14:K$48,0)</f>
        <v>#N/A</v>
      </c>
      <c r="N39" s="60" t="e">
        <f>MATCH($W39,'from RC Jamboree'!L$14:L$48,0)</f>
        <v>#N/A</v>
      </c>
      <c r="O39" s="60" t="e">
        <f>MATCH($W39,'from RC Jamboree'!M$14:M$48,0)</f>
        <v>#N/A</v>
      </c>
      <c r="P39" s="60" t="e">
        <f>MATCH($W39,'from RC Jamboree'!N$14:N$48,0)</f>
        <v>#N/A</v>
      </c>
      <c r="Q39" s="60" t="e">
        <f>MATCH($W39,'from RC Jamboree'!O$14:O$48,0)</f>
        <v>#N/A</v>
      </c>
      <c r="R39" s="60" t="e">
        <f>MATCH($W39,'from RC Jamboree'!P$14:P$48,0)</f>
        <v>#N/A</v>
      </c>
      <c r="S39" s="60" t="e">
        <f>MATCH($W39,'from RC Jamboree'!Q$14:Q$48,0)</f>
        <v>#N/A</v>
      </c>
      <c r="T39" s="60" t="e">
        <f>MATCH($W39,'from RC Jamboree'!R$14:R$48,0)</f>
        <v>#N/A</v>
      </c>
      <c r="U39" s="60" t="e">
        <f>MATCH($W39,'from RC Jamboree'!S$14:S$48,0)</f>
        <v>#N/A</v>
      </c>
      <c r="V39" t="str">
        <f t="shared" si="1"/>
        <v>Pinocchio</v>
      </c>
      <c r="W39">
        <v>3</v>
      </c>
    </row>
    <row r="40" spans="1:23" ht="39" thickBot="1" x14ac:dyDescent="0.25">
      <c r="A40" s="160">
        <v>485</v>
      </c>
      <c r="B40" s="81" t="s">
        <v>138</v>
      </c>
      <c r="C40" s="135" t="s">
        <v>139</v>
      </c>
      <c r="D40" s="60" t="e">
        <f>MATCH($W40,'from RC Jamboree'!B$14:B$48,0)</f>
        <v>#N/A</v>
      </c>
      <c r="E40" s="60" t="e">
        <f>MATCH($W40,'from RC Jamboree'!C$14:C$48,0)</f>
        <v>#N/A</v>
      </c>
      <c r="F40" s="60" t="e">
        <f>MATCH($W40,'from RC Jamboree'!D$14:D$48,0)</f>
        <v>#N/A</v>
      </c>
      <c r="G40" s="60" t="e">
        <f>MATCH($W40,'from RC Jamboree'!E$14:E$48,0)</f>
        <v>#N/A</v>
      </c>
      <c r="H40" s="60" t="e">
        <f>MATCH($W40,'from RC Jamboree'!F$14:F$48,0)</f>
        <v>#N/A</v>
      </c>
      <c r="I40" s="60" t="e">
        <f>MATCH($W40,'from RC Jamboree'!G$14:G$48,0)</f>
        <v>#N/A</v>
      </c>
      <c r="J40" s="60" t="e">
        <f>MATCH($W40,'from RC Jamboree'!H$14:H$48,0)</f>
        <v>#N/A</v>
      </c>
      <c r="K40" s="60" t="e">
        <f>MATCH($W40,'from RC Jamboree'!I$14:I$48,0)</f>
        <v>#N/A</v>
      </c>
      <c r="L40" s="60" t="e">
        <f>MATCH($W40,'from RC Jamboree'!J$14:J$48,0)</f>
        <v>#N/A</v>
      </c>
      <c r="M40" s="60" t="e">
        <f>MATCH($W40,'from RC Jamboree'!K$14:K$48,0)</f>
        <v>#N/A</v>
      </c>
      <c r="N40" s="60" t="e">
        <f>MATCH($W40,'from RC Jamboree'!L$14:L$48,0)</f>
        <v>#N/A</v>
      </c>
      <c r="O40" s="60" t="e">
        <f>MATCH($W40,'from RC Jamboree'!M$14:M$48,0)</f>
        <v>#N/A</v>
      </c>
      <c r="P40" s="60" t="e">
        <f>MATCH($W40,'from RC Jamboree'!N$14:N$48,0)</f>
        <v>#N/A</v>
      </c>
      <c r="Q40" s="60" t="e">
        <f>MATCH($W40,'from RC Jamboree'!O$14:O$48,0)</f>
        <v>#N/A</v>
      </c>
      <c r="R40" s="60" t="e">
        <f>MATCH($W40,'from RC Jamboree'!P$14:P$48,0)</f>
        <v>#N/A</v>
      </c>
      <c r="S40" s="60" t="e">
        <f>MATCH($W40,'from RC Jamboree'!Q$14:Q$48,0)</f>
        <v>#N/A</v>
      </c>
      <c r="T40" s="60" t="e">
        <f>MATCH($W40,'from RC Jamboree'!R$14:R$48,0)</f>
        <v>#N/A</v>
      </c>
      <c r="U40" s="60" t="e">
        <f>MATCH($W40,'from RC Jamboree'!S$14:S$48,0)</f>
        <v>#N/A</v>
      </c>
      <c r="V40" t="str">
        <f t="shared" si="1"/>
        <v>Argo</v>
      </c>
      <c r="W40">
        <v>4</v>
      </c>
    </row>
    <row r="41" spans="1:23" ht="39" thickBot="1" x14ac:dyDescent="0.25">
      <c r="A41" s="161">
        <v>285</v>
      </c>
      <c r="B41" s="106" t="s">
        <v>108</v>
      </c>
      <c r="C41" s="136" t="s">
        <v>140</v>
      </c>
      <c r="D41" s="60" t="e">
        <f>MATCH($W41,'from RC Jamboree'!B$14:B$48,0)</f>
        <v>#N/A</v>
      </c>
      <c r="E41" s="60" t="e">
        <f>MATCH($W41,'from RC Jamboree'!C$14:C$48,0)</f>
        <v>#N/A</v>
      </c>
      <c r="F41" s="60" t="e">
        <f>MATCH($W41,'from RC Jamboree'!D$14:D$48,0)</f>
        <v>#N/A</v>
      </c>
      <c r="G41" s="60" t="e">
        <f>MATCH($W41,'from RC Jamboree'!E$14:E$48,0)</f>
        <v>#N/A</v>
      </c>
      <c r="H41" s="60" t="e">
        <f>MATCH($W41,'from RC Jamboree'!F$14:F$48,0)</f>
        <v>#N/A</v>
      </c>
      <c r="I41" s="60" t="e">
        <f>MATCH($W41,'from RC Jamboree'!G$14:G$48,0)</f>
        <v>#N/A</v>
      </c>
      <c r="J41" s="60" t="e">
        <f>MATCH($W41,'from RC Jamboree'!H$14:H$48,0)</f>
        <v>#N/A</v>
      </c>
      <c r="K41" s="60" t="e">
        <f>MATCH($W41,'from RC Jamboree'!I$14:I$48,0)</f>
        <v>#N/A</v>
      </c>
      <c r="L41" s="60" t="e">
        <f>MATCH($W41,'from RC Jamboree'!J$14:J$48,0)</f>
        <v>#N/A</v>
      </c>
      <c r="M41" s="60" t="e">
        <f>MATCH($W41,'from RC Jamboree'!K$14:K$48,0)</f>
        <v>#N/A</v>
      </c>
      <c r="N41" s="60" t="e">
        <f>MATCH($W41,'from RC Jamboree'!L$14:L$48,0)</f>
        <v>#N/A</v>
      </c>
      <c r="O41" s="60" t="e">
        <f>MATCH($W41,'from RC Jamboree'!M$14:M$48,0)</f>
        <v>#N/A</v>
      </c>
      <c r="P41" s="60" t="e">
        <f>MATCH($W41,'from RC Jamboree'!N$14:N$48,0)</f>
        <v>#N/A</v>
      </c>
      <c r="Q41" s="60" t="e">
        <f>MATCH($W41,'from RC Jamboree'!O$14:O$48,0)</f>
        <v>#N/A</v>
      </c>
      <c r="R41" s="60" t="e">
        <f>MATCH($W41,'from RC Jamboree'!P$14:P$48,0)</f>
        <v>#N/A</v>
      </c>
      <c r="S41" s="60" t="e">
        <f>MATCH($W41,'from RC Jamboree'!Q$14:Q$48,0)</f>
        <v>#N/A</v>
      </c>
      <c r="T41" s="60" t="e">
        <f>MATCH($W41,'from RC Jamboree'!R$14:R$48,0)</f>
        <v>#N/A</v>
      </c>
      <c r="U41" s="60" t="e">
        <f>MATCH($W41,'from RC Jamboree'!S$14:S$48,0)</f>
        <v>#N/A</v>
      </c>
      <c r="V41" t="str">
        <f t="shared" si="1"/>
        <v>Crush</v>
      </c>
      <c r="W41">
        <v>5</v>
      </c>
    </row>
    <row r="42" spans="1:23" ht="26.25" thickBot="1" x14ac:dyDescent="0.25">
      <c r="A42" s="162">
        <v>676</v>
      </c>
      <c r="B42" s="94" t="s">
        <v>31</v>
      </c>
      <c r="C42" s="137" t="s">
        <v>141</v>
      </c>
      <c r="D42" s="60" t="e">
        <f>MATCH($W42,'from RC Jamboree'!B$14:B$48,0)</f>
        <v>#N/A</v>
      </c>
      <c r="E42" s="60" t="e">
        <f>MATCH($W42,'from RC Jamboree'!C$14:C$48,0)</f>
        <v>#N/A</v>
      </c>
      <c r="F42" s="60" t="e">
        <f>MATCH($W42,'from RC Jamboree'!D$14:D$48,0)</f>
        <v>#N/A</v>
      </c>
      <c r="G42" s="60" t="e">
        <f>MATCH($W42,'from RC Jamboree'!E$14:E$48,0)</f>
        <v>#N/A</v>
      </c>
      <c r="H42" s="60" t="e">
        <f>MATCH($W42,'from RC Jamboree'!F$14:F$48,0)</f>
        <v>#N/A</v>
      </c>
      <c r="I42" s="60" t="e">
        <f>MATCH($W42,'from RC Jamboree'!G$14:G$48,0)</f>
        <v>#N/A</v>
      </c>
      <c r="J42" s="60" t="e">
        <f>MATCH($W42,'from RC Jamboree'!H$14:H$48,0)</f>
        <v>#N/A</v>
      </c>
      <c r="K42" s="60" t="e">
        <f>MATCH($W42,'from RC Jamboree'!I$14:I$48,0)</f>
        <v>#N/A</v>
      </c>
      <c r="L42" s="60" t="e">
        <f>MATCH($W42,'from RC Jamboree'!J$14:J$48,0)</f>
        <v>#N/A</v>
      </c>
      <c r="M42" s="60" t="e">
        <f>MATCH($W42,'from RC Jamboree'!K$14:K$48,0)</f>
        <v>#N/A</v>
      </c>
      <c r="N42" s="60" t="e">
        <f>MATCH($W42,'from RC Jamboree'!L$14:L$48,0)</f>
        <v>#N/A</v>
      </c>
      <c r="O42" s="60" t="e">
        <f>MATCH($W42,'from RC Jamboree'!M$14:M$48,0)</f>
        <v>#N/A</v>
      </c>
      <c r="P42" s="60" t="e">
        <f>MATCH($W42,'from RC Jamboree'!N$14:N$48,0)</f>
        <v>#N/A</v>
      </c>
      <c r="Q42" s="60" t="e">
        <f>MATCH($W42,'from RC Jamboree'!O$14:O$48,0)</f>
        <v>#N/A</v>
      </c>
      <c r="R42" s="60" t="e">
        <f>MATCH($W42,'from RC Jamboree'!P$14:P$48,0)</f>
        <v>#N/A</v>
      </c>
      <c r="S42" s="60" t="e">
        <f>MATCH($W42,'from RC Jamboree'!Q$14:Q$48,0)</f>
        <v>#N/A</v>
      </c>
      <c r="T42" s="60" t="e">
        <f>MATCH($W42,'from RC Jamboree'!R$14:R$48,0)</f>
        <v>#N/A</v>
      </c>
      <c r="U42" s="60" t="e">
        <f>MATCH($W42,'from RC Jamboree'!S$14:S$48,0)</f>
        <v>#N/A</v>
      </c>
      <c r="V42" t="str">
        <f t="shared" si="1"/>
        <v>Paradox</v>
      </c>
      <c r="W42">
        <v>6</v>
      </c>
    </row>
    <row r="43" spans="1:23" ht="51.75" thickBot="1" x14ac:dyDescent="0.25">
      <c r="A43" s="160">
        <v>59</v>
      </c>
      <c r="B43" s="81" t="s">
        <v>142</v>
      </c>
      <c r="C43" s="135" t="s">
        <v>143</v>
      </c>
      <c r="D43" s="60" t="e">
        <f>MATCH($W43,'from RC Jamboree'!B$14:B$48,0)</f>
        <v>#N/A</v>
      </c>
      <c r="E43" s="60" t="e">
        <f>MATCH($W43,'from RC Jamboree'!C$14:C$48,0)</f>
        <v>#N/A</v>
      </c>
      <c r="F43" s="60" t="e">
        <f>MATCH($W43,'from RC Jamboree'!D$14:D$48,0)</f>
        <v>#N/A</v>
      </c>
      <c r="G43" s="60" t="e">
        <f>MATCH($W43,'from RC Jamboree'!E$14:E$48,0)</f>
        <v>#N/A</v>
      </c>
      <c r="H43" s="60" t="e">
        <f>MATCH($W43,'from RC Jamboree'!F$14:F$48,0)</f>
        <v>#N/A</v>
      </c>
      <c r="I43" s="60" t="e">
        <f>MATCH($W43,'from RC Jamboree'!G$14:G$48,0)</f>
        <v>#N/A</v>
      </c>
      <c r="J43" s="60" t="e">
        <f>MATCH($W43,'from RC Jamboree'!H$14:H$48,0)</f>
        <v>#N/A</v>
      </c>
      <c r="K43" s="60" t="e">
        <f>MATCH($W43,'from RC Jamboree'!I$14:I$48,0)</f>
        <v>#N/A</v>
      </c>
      <c r="L43" s="60" t="e">
        <f>MATCH($W43,'from RC Jamboree'!J$14:J$48,0)</f>
        <v>#N/A</v>
      </c>
      <c r="M43" s="60" t="e">
        <f>MATCH($W43,'from RC Jamboree'!K$14:K$48,0)</f>
        <v>#N/A</v>
      </c>
      <c r="N43" s="60" t="e">
        <f>MATCH($W43,'from RC Jamboree'!L$14:L$48,0)</f>
        <v>#N/A</v>
      </c>
      <c r="O43" s="60" t="e">
        <f>MATCH($W43,'from RC Jamboree'!M$14:M$48,0)</f>
        <v>#N/A</v>
      </c>
      <c r="P43" s="60" t="e">
        <f>MATCH($W43,'from RC Jamboree'!N$14:N$48,0)</f>
        <v>#N/A</v>
      </c>
      <c r="Q43" s="60" t="e">
        <f>MATCH($W43,'from RC Jamboree'!O$14:O$48,0)</f>
        <v>#N/A</v>
      </c>
      <c r="R43" s="60" t="e">
        <f>MATCH($W43,'from RC Jamboree'!P$14:P$48,0)</f>
        <v>#N/A</v>
      </c>
      <c r="S43" s="60" t="e">
        <f>MATCH($W43,'from RC Jamboree'!Q$14:Q$48,0)</f>
        <v>#N/A</v>
      </c>
      <c r="T43" s="60" t="e">
        <f>MATCH($W43,'from RC Jamboree'!R$14:R$48,0)</f>
        <v>#N/A</v>
      </c>
      <c r="U43" s="60" t="e">
        <f>MATCH($W43,'from RC Jamboree'!S$14:S$48,0)</f>
        <v>#N/A</v>
      </c>
      <c r="V43" t="str">
        <f t="shared" si="1"/>
        <v>Church Key</v>
      </c>
      <c r="W43">
        <v>7</v>
      </c>
    </row>
    <row r="44" spans="1:23" ht="39" thickBot="1" x14ac:dyDescent="0.25">
      <c r="A44" s="160">
        <v>265</v>
      </c>
      <c r="B44" s="81" t="s">
        <v>2</v>
      </c>
      <c r="C44" s="135" t="s">
        <v>144</v>
      </c>
      <c r="D44" s="60" t="e">
        <f>MATCH($W44,'from RC Jamboree'!B$14:B$48,0)</f>
        <v>#N/A</v>
      </c>
      <c r="E44" s="60" t="e">
        <f>MATCH($W44,'from RC Jamboree'!C$14:C$48,0)</f>
        <v>#N/A</v>
      </c>
      <c r="F44" s="60" t="e">
        <f>MATCH($W44,'from RC Jamboree'!D$14:D$48,0)</f>
        <v>#N/A</v>
      </c>
      <c r="G44" s="60" t="e">
        <f>MATCH($W44,'from RC Jamboree'!E$14:E$48,0)</f>
        <v>#N/A</v>
      </c>
      <c r="H44" s="60" t="e">
        <f>MATCH($W44,'from RC Jamboree'!F$14:F$48,0)</f>
        <v>#N/A</v>
      </c>
      <c r="I44" s="60" t="e">
        <f>MATCH($W44,'from RC Jamboree'!G$14:G$48,0)</f>
        <v>#N/A</v>
      </c>
      <c r="J44" s="60" t="e">
        <f>MATCH($W44,'from RC Jamboree'!H$14:H$48,0)</f>
        <v>#N/A</v>
      </c>
      <c r="K44" s="60" t="e">
        <f>MATCH($W44,'from RC Jamboree'!I$14:I$48,0)</f>
        <v>#N/A</v>
      </c>
      <c r="L44" s="60" t="e">
        <f>MATCH($W44,'from RC Jamboree'!J$14:J$48,0)</f>
        <v>#N/A</v>
      </c>
      <c r="M44" s="60" t="e">
        <f>MATCH($W44,'from RC Jamboree'!K$14:K$48,0)</f>
        <v>#N/A</v>
      </c>
      <c r="N44" s="60" t="e">
        <f>MATCH($W44,'from RC Jamboree'!L$14:L$48,0)</f>
        <v>#N/A</v>
      </c>
      <c r="O44" s="60" t="e">
        <f>MATCH($W44,'from RC Jamboree'!M$14:M$48,0)</f>
        <v>#N/A</v>
      </c>
      <c r="P44" s="60" t="e">
        <f>MATCH($W44,'from RC Jamboree'!N$14:N$48,0)</f>
        <v>#N/A</v>
      </c>
      <c r="Q44" s="60" t="e">
        <f>MATCH($W44,'from RC Jamboree'!O$14:O$48,0)</f>
        <v>#N/A</v>
      </c>
      <c r="R44" s="60" t="e">
        <f>MATCH($W44,'from RC Jamboree'!P$14:P$48,0)</f>
        <v>#N/A</v>
      </c>
      <c r="S44" s="60" t="e">
        <f>MATCH($W44,'from RC Jamboree'!Q$14:Q$48,0)</f>
        <v>#N/A</v>
      </c>
      <c r="T44" s="60" t="e">
        <f>MATCH($W44,'from RC Jamboree'!R$14:R$48,0)</f>
        <v>#N/A</v>
      </c>
      <c r="U44" s="60" t="e">
        <f>MATCH($W44,'from RC Jamboree'!S$14:S$48,0)</f>
        <v>#N/A</v>
      </c>
      <c r="V44" t="str">
        <f t="shared" si="1"/>
        <v>Gostosa</v>
      </c>
      <c r="W44">
        <v>8</v>
      </c>
    </row>
    <row r="45" spans="1:23" ht="39" thickBot="1" x14ac:dyDescent="0.25">
      <c r="A45" s="160">
        <v>588</v>
      </c>
      <c r="B45" s="81" t="s">
        <v>30</v>
      </c>
      <c r="C45" s="135" t="s">
        <v>145</v>
      </c>
      <c r="D45" s="60" t="e">
        <f>MATCH($W45,'from RC Jamboree'!B$14:B$48,0)</f>
        <v>#N/A</v>
      </c>
      <c r="E45" s="60" t="e">
        <f>MATCH($W45,'from RC Jamboree'!C$14:C$48,0)</f>
        <v>#N/A</v>
      </c>
      <c r="F45" s="60" t="e">
        <f>MATCH($W45,'from RC Jamboree'!D$14:D$48,0)</f>
        <v>#N/A</v>
      </c>
      <c r="G45" s="60" t="e">
        <f>MATCH($W45,'from RC Jamboree'!E$14:E$48,0)</f>
        <v>#N/A</v>
      </c>
      <c r="H45" s="60" t="e">
        <f>MATCH($W45,'from RC Jamboree'!F$14:F$48,0)</f>
        <v>#N/A</v>
      </c>
      <c r="I45" s="60" t="e">
        <f>MATCH($W45,'from RC Jamboree'!G$14:G$48,0)</f>
        <v>#N/A</v>
      </c>
      <c r="J45" s="60" t="e">
        <f>MATCH($W45,'from RC Jamboree'!H$14:H$48,0)</f>
        <v>#N/A</v>
      </c>
      <c r="K45" s="60" t="e">
        <f>MATCH($W45,'from RC Jamboree'!I$14:I$48,0)</f>
        <v>#N/A</v>
      </c>
      <c r="L45" s="60" t="e">
        <f>MATCH($W45,'from RC Jamboree'!J$14:J$48,0)</f>
        <v>#N/A</v>
      </c>
      <c r="M45" s="60" t="e">
        <f>MATCH($W45,'from RC Jamboree'!K$14:K$48,0)</f>
        <v>#N/A</v>
      </c>
      <c r="N45" s="60" t="e">
        <f>MATCH($W45,'from RC Jamboree'!L$14:L$48,0)</f>
        <v>#N/A</v>
      </c>
      <c r="O45" s="60" t="e">
        <f>MATCH($W45,'from RC Jamboree'!M$14:M$48,0)</f>
        <v>#N/A</v>
      </c>
      <c r="P45" s="60" t="e">
        <f>MATCH($W45,'from RC Jamboree'!N$14:N$48,0)</f>
        <v>#N/A</v>
      </c>
      <c r="Q45" s="60" t="e">
        <f>MATCH($W45,'from RC Jamboree'!O$14:O$48,0)</f>
        <v>#N/A</v>
      </c>
      <c r="R45" s="60" t="e">
        <f>MATCH($W45,'from RC Jamboree'!P$14:P$48,0)</f>
        <v>#N/A</v>
      </c>
      <c r="S45" s="60" t="e">
        <f>MATCH($W45,'from RC Jamboree'!Q$14:Q$48,0)</f>
        <v>#N/A</v>
      </c>
      <c r="T45" s="60" t="e">
        <f>MATCH($W45,'from RC Jamboree'!R$14:R$48,0)</f>
        <v>#N/A</v>
      </c>
      <c r="U45" s="60" t="e">
        <f>MATCH($W45,'from RC Jamboree'!S$14:S$48,0)</f>
        <v>#N/A</v>
      </c>
      <c r="V45" t="str">
        <f t="shared" si="1"/>
        <v>Gallant Fox</v>
      </c>
      <c r="W45">
        <v>9</v>
      </c>
    </row>
    <row r="46" spans="1:23" ht="39" thickBot="1" x14ac:dyDescent="0.25">
      <c r="A46" s="163">
        <v>148</v>
      </c>
      <c r="B46" s="109" t="s">
        <v>146</v>
      </c>
      <c r="C46" s="138" t="s">
        <v>147</v>
      </c>
      <c r="D46" s="60" t="e">
        <f>MATCH($W46,'from RC Jamboree'!B$14:B$48,0)</f>
        <v>#N/A</v>
      </c>
      <c r="E46" s="60" t="e">
        <f>MATCH($W46,'from RC Jamboree'!C$14:C$48,0)</f>
        <v>#N/A</v>
      </c>
      <c r="F46" s="60" t="e">
        <f>MATCH($W46,'from RC Jamboree'!D$14:D$48,0)</f>
        <v>#N/A</v>
      </c>
      <c r="G46" s="60" t="e">
        <f>MATCH($W46,'from RC Jamboree'!E$14:E$48,0)</f>
        <v>#N/A</v>
      </c>
      <c r="H46" s="60" t="e">
        <f>MATCH($W46,'from RC Jamboree'!F$14:F$48,0)</f>
        <v>#N/A</v>
      </c>
      <c r="I46" s="60" t="e">
        <f>MATCH($W46,'from RC Jamboree'!G$14:G$48,0)</f>
        <v>#N/A</v>
      </c>
      <c r="J46" s="60" t="e">
        <f>MATCH($W46,'from RC Jamboree'!H$14:H$48,0)</f>
        <v>#N/A</v>
      </c>
      <c r="K46" s="60" t="e">
        <f>MATCH($W46,'from RC Jamboree'!I$14:I$48,0)</f>
        <v>#N/A</v>
      </c>
      <c r="L46" s="60" t="e">
        <f>MATCH($W46,'from RC Jamboree'!J$14:J$48,0)</f>
        <v>#N/A</v>
      </c>
      <c r="M46" s="60" t="e">
        <f>MATCH($W46,'from RC Jamboree'!K$14:K$48,0)</f>
        <v>#N/A</v>
      </c>
      <c r="N46" s="60" t="e">
        <f>MATCH($W46,'from RC Jamboree'!L$14:L$48,0)</f>
        <v>#N/A</v>
      </c>
      <c r="O46" s="60" t="e">
        <f>MATCH($W46,'from RC Jamboree'!M$14:M$48,0)</f>
        <v>#N/A</v>
      </c>
      <c r="P46" s="60" t="e">
        <f>MATCH($W46,'from RC Jamboree'!N$14:N$48,0)</f>
        <v>#N/A</v>
      </c>
      <c r="Q46" s="60" t="e">
        <f>MATCH($W46,'from RC Jamboree'!O$14:O$48,0)</f>
        <v>#N/A</v>
      </c>
      <c r="R46" s="60" t="e">
        <f>MATCH($W46,'from RC Jamboree'!P$14:P$48,0)</f>
        <v>#N/A</v>
      </c>
      <c r="S46" s="60" t="e">
        <f>MATCH($W46,'from RC Jamboree'!Q$14:Q$48,0)</f>
        <v>#N/A</v>
      </c>
      <c r="T46" s="60" t="e">
        <f>MATCH($W46,'from RC Jamboree'!R$14:R$48,0)</f>
        <v>#N/A</v>
      </c>
      <c r="U46" s="60" t="e">
        <f>MATCH($W46,'from RC Jamboree'!S$14:S$48,0)</f>
        <v>#N/A</v>
      </c>
      <c r="V46" t="str">
        <f t="shared" si="1"/>
        <v>Fast Company</v>
      </c>
      <c r="W46">
        <v>10</v>
      </c>
    </row>
    <row r="47" spans="1:23" ht="39" thickBot="1" x14ac:dyDescent="0.25">
      <c r="A47" s="159">
        <v>91</v>
      </c>
      <c r="B47" s="102" t="s">
        <v>110</v>
      </c>
      <c r="C47" s="134" t="s">
        <v>148</v>
      </c>
      <c r="D47" s="60" t="e">
        <f>MATCH($W47,'from RC Jamboree'!B$14:B$48,0)</f>
        <v>#N/A</v>
      </c>
      <c r="E47" s="60" t="e">
        <f>MATCH($W47,'from RC Jamboree'!C$14:C$48,0)</f>
        <v>#N/A</v>
      </c>
      <c r="F47" s="60" t="e">
        <f>MATCH($W47,'from RC Jamboree'!D$14:D$48,0)</f>
        <v>#N/A</v>
      </c>
      <c r="G47" s="60" t="e">
        <f>MATCH($W47,'from RC Jamboree'!E$14:E$48,0)</f>
        <v>#N/A</v>
      </c>
      <c r="H47" s="60" t="e">
        <f>MATCH($W47,'from RC Jamboree'!F$14:F$48,0)</f>
        <v>#N/A</v>
      </c>
      <c r="I47" s="60" t="e">
        <f>MATCH($W47,'from RC Jamboree'!G$14:G$48,0)</f>
        <v>#N/A</v>
      </c>
      <c r="J47" s="60" t="e">
        <f>MATCH($W47,'from RC Jamboree'!H$14:H$48,0)</f>
        <v>#N/A</v>
      </c>
      <c r="K47" s="60" t="e">
        <f>MATCH($W47,'from RC Jamboree'!I$14:I$48,0)</f>
        <v>#N/A</v>
      </c>
      <c r="L47" s="60" t="e">
        <f>MATCH($W47,'from RC Jamboree'!J$14:J$48,0)</f>
        <v>#N/A</v>
      </c>
      <c r="M47" s="60" t="e">
        <f>MATCH($W47,'from RC Jamboree'!K$14:K$48,0)</f>
        <v>#N/A</v>
      </c>
      <c r="N47" s="60" t="e">
        <f>MATCH($W47,'from RC Jamboree'!L$14:L$48,0)</f>
        <v>#N/A</v>
      </c>
      <c r="O47" s="60" t="e">
        <f>MATCH($W47,'from RC Jamboree'!M$14:M$48,0)</f>
        <v>#N/A</v>
      </c>
      <c r="P47" s="60" t="e">
        <f>MATCH($W47,'from RC Jamboree'!N$14:N$48,0)</f>
        <v>#N/A</v>
      </c>
      <c r="Q47" s="60" t="e">
        <f>MATCH($W47,'from RC Jamboree'!O$14:O$48,0)</f>
        <v>#N/A</v>
      </c>
      <c r="R47" s="60" t="e">
        <f>MATCH($W47,'from RC Jamboree'!P$14:P$48,0)</f>
        <v>#N/A</v>
      </c>
      <c r="S47" s="60" t="e">
        <f>MATCH($W47,'from RC Jamboree'!Q$14:Q$48,0)</f>
        <v>#N/A</v>
      </c>
      <c r="T47" s="60" t="e">
        <f>MATCH($W47,'from RC Jamboree'!R$14:R$48,0)</f>
        <v>#N/A</v>
      </c>
      <c r="U47" s="60" t="e">
        <f>MATCH($W47,'from RC Jamboree'!S$14:S$48,0)</f>
        <v>#N/A</v>
      </c>
      <c r="V47" t="str">
        <f t="shared" si="1"/>
        <v>Moosetaken Identity</v>
      </c>
      <c r="W47">
        <v>11</v>
      </c>
    </row>
    <row r="48" spans="1:23" ht="26.25" thickBot="1" x14ac:dyDescent="0.25">
      <c r="A48" s="160">
        <v>175</v>
      </c>
      <c r="B48" s="81" t="s">
        <v>10</v>
      </c>
      <c r="C48" s="135" t="s">
        <v>149</v>
      </c>
      <c r="D48" s="60" t="e">
        <f>MATCH($W48,'from RC Jamboree'!B$14:B$48,0)</f>
        <v>#N/A</v>
      </c>
      <c r="E48" s="60" t="e">
        <f>MATCH($W48,'from RC Jamboree'!C$14:C$48,0)</f>
        <v>#N/A</v>
      </c>
      <c r="F48" s="60" t="e">
        <f>MATCH($W48,'from RC Jamboree'!D$14:D$48,0)</f>
        <v>#N/A</v>
      </c>
      <c r="G48" s="60" t="e">
        <f>MATCH($W48,'from RC Jamboree'!E$14:E$48,0)</f>
        <v>#N/A</v>
      </c>
      <c r="H48" s="60" t="e">
        <f>MATCH($W48,'from RC Jamboree'!F$14:F$48,0)</f>
        <v>#N/A</v>
      </c>
      <c r="I48" s="60" t="e">
        <f>MATCH($W48,'from RC Jamboree'!G$14:G$48,0)</f>
        <v>#N/A</v>
      </c>
      <c r="J48" s="60" t="e">
        <f>MATCH($W48,'from RC Jamboree'!H$14:H$48,0)</f>
        <v>#N/A</v>
      </c>
      <c r="K48" s="60" t="e">
        <f>MATCH($W48,'from RC Jamboree'!I$14:I$48,0)</f>
        <v>#N/A</v>
      </c>
      <c r="L48" s="60" t="e">
        <f>MATCH($W48,'from RC Jamboree'!J$14:J$48,0)</f>
        <v>#N/A</v>
      </c>
      <c r="M48" s="60" t="e">
        <f>MATCH($W48,'from RC Jamboree'!K$14:K$48,0)</f>
        <v>#N/A</v>
      </c>
      <c r="N48" s="60" t="e">
        <f>MATCH($W48,'from RC Jamboree'!L$14:L$48,0)</f>
        <v>#N/A</v>
      </c>
      <c r="O48" s="60" t="e">
        <f>MATCH($W48,'from RC Jamboree'!M$14:M$48,0)</f>
        <v>#N/A</v>
      </c>
      <c r="P48" s="60" t="e">
        <f>MATCH($W48,'from RC Jamboree'!N$14:N$48,0)</f>
        <v>#N/A</v>
      </c>
      <c r="Q48" s="60" t="e">
        <f>MATCH($W48,'from RC Jamboree'!O$14:O$48,0)</f>
        <v>#N/A</v>
      </c>
      <c r="R48" s="60" t="e">
        <f>MATCH($W48,'from RC Jamboree'!P$14:P$48,0)</f>
        <v>#N/A</v>
      </c>
      <c r="S48" s="60" t="e">
        <f>MATCH($W48,'from RC Jamboree'!Q$14:Q$48,0)</f>
        <v>#N/A</v>
      </c>
      <c r="T48" s="60" t="e">
        <f>MATCH($W48,'from RC Jamboree'!R$14:R$48,0)</f>
        <v>#N/A</v>
      </c>
      <c r="U48" s="60" t="e">
        <f>MATCH($W48,'from RC Jamboree'!S$14:S$48,0)</f>
        <v>#N/A</v>
      </c>
      <c r="V48" t="str">
        <f t="shared" si="1"/>
        <v>Over the Edge</v>
      </c>
      <c r="W48">
        <v>12</v>
      </c>
    </row>
    <row r="49" spans="1:30" ht="26.25" thickBot="1" x14ac:dyDescent="0.25">
      <c r="A49" s="160">
        <v>155</v>
      </c>
      <c r="B49" s="81" t="s">
        <v>57</v>
      </c>
      <c r="C49" s="135" t="s">
        <v>150</v>
      </c>
      <c r="D49" s="60" t="e">
        <f>MATCH($W49,'from RC Jamboree'!B$14:B$48,0)</f>
        <v>#N/A</v>
      </c>
      <c r="E49" s="60" t="e">
        <f>MATCH($W49,'from RC Jamboree'!C$14:C$48,0)</f>
        <v>#N/A</v>
      </c>
      <c r="F49" s="60" t="e">
        <f>MATCH($W49,'from RC Jamboree'!D$14:D$48,0)</f>
        <v>#N/A</v>
      </c>
      <c r="G49" s="60" t="e">
        <f>MATCH($W49,'from RC Jamboree'!E$14:E$48,0)</f>
        <v>#N/A</v>
      </c>
      <c r="H49" s="60" t="e">
        <f>MATCH($W49,'from RC Jamboree'!F$14:F$48,0)</f>
        <v>#N/A</v>
      </c>
      <c r="I49" s="60" t="e">
        <f>MATCH($W49,'from RC Jamboree'!G$14:G$48,0)</f>
        <v>#N/A</v>
      </c>
      <c r="J49" s="60" t="e">
        <f>MATCH($W49,'from RC Jamboree'!H$14:H$48,0)</f>
        <v>#N/A</v>
      </c>
      <c r="K49" s="60" t="e">
        <f>MATCH($W49,'from RC Jamboree'!I$14:I$48,0)</f>
        <v>#N/A</v>
      </c>
      <c r="L49" s="60" t="e">
        <f>MATCH($W49,'from RC Jamboree'!J$14:J$48,0)</f>
        <v>#N/A</v>
      </c>
      <c r="M49" s="60" t="e">
        <f>MATCH($W49,'from RC Jamboree'!K$14:K$48,0)</f>
        <v>#N/A</v>
      </c>
      <c r="N49" s="60" t="e">
        <f>MATCH($W49,'from RC Jamboree'!L$14:L$48,0)</f>
        <v>#N/A</v>
      </c>
      <c r="O49" s="60" t="e">
        <f>MATCH($W49,'from RC Jamboree'!M$14:M$48,0)</f>
        <v>#N/A</v>
      </c>
      <c r="P49" s="60" t="e">
        <f>MATCH($W49,'from RC Jamboree'!N$14:N$48,0)</f>
        <v>#N/A</v>
      </c>
      <c r="Q49" s="60" t="e">
        <f>MATCH($W49,'from RC Jamboree'!O$14:O$48,0)</f>
        <v>#N/A</v>
      </c>
      <c r="R49" s="60" t="e">
        <f>MATCH($W49,'from RC Jamboree'!P$14:P$48,0)</f>
        <v>#N/A</v>
      </c>
      <c r="S49" s="60" t="e">
        <f>MATCH($W49,'from RC Jamboree'!Q$14:Q$48,0)</f>
        <v>#N/A</v>
      </c>
      <c r="T49" s="60" t="e">
        <f>MATCH($W49,'from RC Jamboree'!R$14:R$48,0)</f>
        <v>#N/A</v>
      </c>
      <c r="U49" s="60" t="e">
        <f>MATCH($W49,'from RC Jamboree'!S$14:S$48,0)</f>
        <v>#N/A</v>
      </c>
      <c r="V49" t="str">
        <f t="shared" si="1"/>
        <v>FKA</v>
      </c>
      <c r="W49">
        <v>13</v>
      </c>
    </row>
    <row r="50" spans="1:30" ht="26.25" thickBot="1" x14ac:dyDescent="0.25">
      <c r="A50" s="160">
        <v>16</v>
      </c>
      <c r="B50" s="81" t="s">
        <v>11</v>
      </c>
      <c r="C50" s="135" t="s">
        <v>151</v>
      </c>
      <c r="D50" s="60" t="e">
        <f>MATCH($W50,'from RC Jamboree'!B$14:B$48,0)</f>
        <v>#N/A</v>
      </c>
      <c r="E50" s="60" t="e">
        <f>MATCH($W50,'from RC Jamboree'!C$14:C$48,0)</f>
        <v>#N/A</v>
      </c>
      <c r="F50" s="60" t="e">
        <f>MATCH($W50,'from RC Jamboree'!D$14:D$48,0)</f>
        <v>#N/A</v>
      </c>
      <c r="G50" s="60" t="e">
        <f>MATCH($W50,'from RC Jamboree'!E$14:E$48,0)</f>
        <v>#N/A</v>
      </c>
      <c r="H50" s="60" t="e">
        <f>MATCH($W50,'from RC Jamboree'!F$14:F$48,0)</f>
        <v>#N/A</v>
      </c>
      <c r="I50" s="60" t="e">
        <f>MATCH($W50,'from RC Jamboree'!G$14:G$48,0)</f>
        <v>#N/A</v>
      </c>
      <c r="J50" s="60" t="e">
        <f>MATCH($W50,'from RC Jamboree'!H$14:H$48,0)</f>
        <v>#N/A</v>
      </c>
      <c r="K50" s="60" t="e">
        <f>MATCH($W50,'from RC Jamboree'!I$14:I$48,0)</f>
        <v>#N/A</v>
      </c>
      <c r="L50" s="60" t="e">
        <f>MATCH($W50,'from RC Jamboree'!J$14:J$48,0)</f>
        <v>#N/A</v>
      </c>
      <c r="M50" s="60" t="e">
        <f>MATCH($W50,'from RC Jamboree'!K$14:K$48,0)</f>
        <v>#N/A</v>
      </c>
      <c r="N50" s="60" t="e">
        <f>MATCH($W50,'from RC Jamboree'!L$14:L$48,0)</f>
        <v>#N/A</v>
      </c>
      <c r="O50" s="60" t="e">
        <f>MATCH($W50,'from RC Jamboree'!M$14:M$48,0)</f>
        <v>#N/A</v>
      </c>
      <c r="P50" s="60" t="e">
        <f>MATCH($W50,'from RC Jamboree'!N$14:N$48,0)</f>
        <v>#N/A</v>
      </c>
      <c r="Q50" s="60" t="e">
        <f>MATCH($W50,'from RC Jamboree'!O$14:O$48,0)</f>
        <v>#N/A</v>
      </c>
      <c r="R50" s="60" t="e">
        <f>MATCH($W50,'from RC Jamboree'!P$14:P$48,0)</f>
        <v>#N/A</v>
      </c>
      <c r="S50" s="60" t="e">
        <f>MATCH($W50,'from RC Jamboree'!Q$14:Q$48,0)</f>
        <v>#N/A</v>
      </c>
      <c r="T50" s="60" t="e">
        <f>MATCH($W50,'from RC Jamboree'!R$14:R$48,0)</f>
        <v>#N/A</v>
      </c>
      <c r="U50" s="60" t="e">
        <f>MATCH($W50,'from RC Jamboree'!S$14:S$48,0)</f>
        <v>#N/A</v>
      </c>
      <c r="V50" t="str">
        <f t="shared" si="1"/>
        <v>Shamrock IV</v>
      </c>
      <c r="W50">
        <v>14</v>
      </c>
    </row>
    <row r="51" spans="1:30" ht="26.25" thickBot="1" x14ac:dyDescent="0.25">
      <c r="A51" s="161">
        <v>739</v>
      </c>
      <c r="B51" s="106" t="s">
        <v>152</v>
      </c>
      <c r="C51" s="139" t="s">
        <v>153</v>
      </c>
      <c r="D51" s="60" t="e">
        <f>MATCH($W51,'from RC Jamboree'!B$14:B$48,0)</f>
        <v>#N/A</v>
      </c>
      <c r="E51" s="60" t="e">
        <f>MATCH($W51,'from RC Jamboree'!C$14:C$48,0)</f>
        <v>#N/A</v>
      </c>
      <c r="F51" s="60" t="e">
        <f>MATCH($W51,'from RC Jamboree'!D$14:D$48,0)</f>
        <v>#N/A</v>
      </c>
      <c r="G51" s="60" t="e">
        <f>MATCH($W51,'from RC Jamboree'!E$14:E$48,0)</f>
        <v>#N/A</v>
      </c>
      <c r="H51" s="60" t="e">
        <f>MATCH($W51,'from RC Jamboree'!F$14:F$48,0)</f>
        <v>#N/A</v>
      </c>
      <c r="I51" s="60" t="e">
        <f>MATCH($W51,'from RC Jamboree'!G$14:G$48,0)</f>
        <v>#N/A</v>
      </c>
      <c r="J51" s="60" t="e">
        <f>MATCH($W51,'from RC Jamboree'!H$14:H$48,0)</f>
        <v>#N/A</v>
      </c>
      <c r="K51" s="60" t="e">
        <f>MATCH($W51,'from RC Jamboree'!I$14:I$48,0)</f>
        <v>#N/A</v>
      </c>
      <c r="L51" s="60" t="e">
        <f>MATCH($W51,'from RC Jamboree'!J$14:J$48,0)</f>
        <v>#N/A</v>
      </c>
      <c r="M51" s="60" t="e">
        <f>MATCH($W51,'from RC Jamboree'!K$14:K$48,0)</f>
        <v>#N/A</v>
      </c>
      <c r="N51" s="60" t="e">
        <f>MATCH($W51,'from RC Jamboree'!L$14:L$48,0)</f>
        <v>#N/A</v>
      </c>
      <c r="O51" s="60" t="e">
        <f>MATCH($W51,'from RC Jamboree'!M$14:M$48,0)</f>
        <v>#N/A</v>
      </c>
      <c r="P51" s="60" t="e">
        <f>MATCH($W51,'from RC Jamboree'!N$14:N$48,0)</f>
        <v>#N/A</v>
      </c>
      <c r="Q51" s="60" t="e">
        <f>MATCH($W51,'from RC Jamboree'!O$14:O$48,0)</f>
        <v>#N/A</v>
      </c>
      <c r="R51" s="60" t="e">
        <f>MATCH($W51,'from RC Jamboree'!P$14:P$48,0)</f>
        <v>#N/A</v>
      </c>
      <c r="S51" s="60" t="e">
        <f>MATCH($W51,'from RC Jamboree'!Q$14:Q$48,0)</f>
        <v>#N/A</v>
      </c>
      <c r="T51" s="60" t="e">
        <f>MATCH($W51,'from RC Jamboree'!R$14:R$48,0)</f>
        <v>#N/A</v>
      </c>
      <c r="U51" s="60" t="e">
        <f>MATCH($W51,'from RC Jamboree'!S$14:S$48,0)</f>
        <v>#N/A</v>
      </c>
      <c r="V51" t="str">
        <f t="shared" si="1"/>
        <v>CHRISTE</v>
      </c>
      <c r="W51">
        <v>15</v>
      </c>
    </row>
    <row r="52" spans="1:30" ht="51.75" thickBot="1" x14ac:dyDescent="0.25">
      <c r="A52" s="162">
        <v>116</v>
      </c>
      <c r="B52" s="94" t="s">
        <v>154</v>
      </c>
      <c r="C52" s="137" t="s">
        <v>155</v>
      </c>
      <c r="D52" s="60" t="e">
        <f>MATCH($W52,'from RC Jamboree'!B$14:B$48,0)</f>
        <v>#N/A</v>
      </c>
      <c r="E52" s="60" t="e">
        <f>MATCH($W52,'from RC Jamboree'!C$14:C$48,0)</f>
        <v>#N/A</v>
      </c>
      <c r="F52" s="60" t="e">
        <f>MATCH($W52,'from RC Jamboree'!D$14:D$48,0)</f>
        <v>#N/A</v>
      </c>
      <c r="G52" s="60" t="e">
        <f>MATCH($W52,'from RC Jamboree'!E$14:E$48,0)</f>
        <v>#N/A</v>
      </c>
      <c r="H52" s="60" t="e">
        <f>MATCH($W52,'from RC Jamboree'!F$14:F$48,0)</f>
        <v>#N/A</v>
      </c>
      <c r="I52" s="60" t="e">
        <f>MATCH($W52,'from RC Jamboree'!G$14:G$48,0)</f>
        <v>#N/A</v>
      </c>
      <c r="J52" s="60" t="e">
        <f>MATCH($W52,'from RC Jamboree'!H$14:H$48,0)</f>
        <v>#N/A</v>
      </c>
      <c r="K52" s="60" t="e">
        <f>MATCH($W52,'from RC Jamboree'!I$14:I$48,0)</f>
        <v>#N/A</v>
      </c>
      <c r="L52" s="60" t="e">
        <f>MATCH($W52,'from RC Jamboree'!J$14:J$48,0)</f>
        <v>#N/A</v>
      </c>
      <c r="M52" s="60" t="e">
        <f>MATCH($W52,'from RC Jamboree'!K$14:K$48,0)</f>
        <v>#N/A</v>
      </c>
      <c r="N52" s="60" t="e">
        <f>MATCH($W52,'from RC Jamboree'!L$14:L$48,0)</f>
        <v>#N/A</v>
      </c>
      <c r="O52" s="60" t="e">
        <f>MATCH($W52,'from RC Jamboree'!M$14:M$48,0)</f>
        <v>#N/A</v>
      </c>
      <c r="P52" s="60" t="e">
        <f>MATCH($W52,'from RC Jamboree'!N$14:N$48,0)</f>
        <v>#N/A</v>
      </c>
      <c r="Q52" s="60" t="e">
        <f>MATCH($W52,'from RC Jamboree'!O$14:O$48,0)</f>
        <v>#N/A</v>
      </c>
      <c r="R52" s="60" t="e">
        <f>MATCH($W52,'from RC Jamboree'!P$14:P$48,0)</f>
        <v>#N/A</v>
      </c>
      <c r="S52" s="60" t="e">
        <f>MATCH($W52,'from RC Jamboree'!Q$14:Q$48,0)</f>
        <v>#N/A</v>
      </c>
      <c r="T52" s="60" t="e">
        <f>MATCH($W52,'from RC Jamboree'!R$14:R$48,0)</f>
        <v>#N/A</v>
      </c>
      <c r="U52" s="60" t="e">
        <f>MATCH($W52,'from RC Jamboree'!S$14:S$48,0)</f>
        <v>#N/A</v>
      </c>
      <c r="V52" t="str">
        <f t="shared" si="1"/>
        <v>Overachiever</v>
      </c>
      <c r="W52">
        <v>16</v>
      </c>
    </row>
    <row r="53" spans="1:30" ht="39" thickBot="1" x14ac:dyDescent="0.25">
      <c r="A53" s="160">
        <v>220</v>
      </c>
      <c r="B53" s="81" t="s">
        <v>126</v>
      </c>
      <c r="C53" s="135" t="s">
        <v>171</v>
      </c>
      <c r="D53" s="60" t="e">
        <f>MATCH($W53,'from RC Jamboree'!B$14:B$48,0)</f>
        <v>#N/A</v>
      </c>
      <c r="E53" s="60" t="e">
        <f>MATCH($W53,'from RC Jamboree'!C$14:C$48,0)</f>
        <v>#N/A</v>
      </c>
      <c r="F53" s="60" t="e">
        <f>MATCH($W53,'from RC Jamboree'!D$14:D$48,0)</f>
        <v>#N/A</v>
      </c>
      <c r="G53" s="60" t="e">
        <f>MATCH($W53,'from RC Jamboree'!E$14:E$48,0)</f>
        <v>#N/A</v>
      </c>
      <c r="H53" s="60" t="e">
        <f>MATCH($W53,'from RC Jamboree'!F$14:F$48,0)</f>
        <v>#N/A</v>
      </c>
      <c r="I53" s="60" t="e">
        <f>MATCH($W53,'from RC Jamboree'!G$14:G$48,0)</f>
        <v>#N/A</v>
      </c>
      <c r="J53" s="60" t="e">
        <f>MATCH($W53,'from RC Jamboree'!H$14:H$48,0)</f>
        <v>#N/A</v>
      </c>
      <c r="K53" s="60" t="e">
        <f>MATCH($W53,'from RC Jamboree'!I$14:I$48,0)</f>
        <v>#N/A</v>
      </c>
      <c r="L53" s="60" t="e">
        <f>MATCH($W53,'from RC Jamboree'!J$14:J$48,0)</f>
        <v>#N/A</v>
      </c>
      <c r="M53" s="60" t="e">
        <f>MATCH($W53,'from RC Jamboree'!K$14:K$48,0)</f>
        <v>#N/A</v>
      </c>
      <c r="N53" s="60" t="e">
        <f>MATCH($W53,'from RC Jamboree'!L$14:L$48,0)</f>
        <v>#N/A</v>
      </c>
      <c r="O53" s="60" t="e">
        <f>MATCH($W53,'from RC Jamboree'!M$14:M$48,0)</f>
        <v>#N/A</v>
      </c>
      <c r="P53" s="60" t="e">
        <f>MATCH($W53,'from RC Jamboree'!N$14:N$48,0)</f>
        <v>#N/A</v>
      </c>
      <c r="Q53" s="60" t="e">
        <f>MATCH($W53,'from RC Jamboree'!O$14:O$48,0)</f>
        <v>#N/A</v>
      </c>
      <c r="R53" s="60" t="e">
        <f>MATCH($W53,'from RC Jamboree'!P$14:P$48,0)</f>
        <v>#N/A</v>
      </c>
      <c r="S53" s="60" t="e">
        <f>MATCH($W53,'from RC Jamboree'!Q$14:Q$48,0)</f>
        <v>#N/A</v>
      </c>
      <c r="T53" s="60" t="e">
        <f>MATCH($W53,'from RC Jamboree'!R$14:R$48,0)</f>
        <v>#N/A</v>
      </c>
      <c r="U53" s="60" t="e">
        <f>MATCH($W53,'from RC Jamboree'!S$14:S$48,0)</f>
        <v>#N/A</v>
      </c>
      <c r="V53" t="str">
        <f t="shared" si="1"/>
        <v>Stercus Accidit</v>
      </c>
      <c r="W53">
        <v>17</v>
      </c>
    </row>
    <row r="54" spans="1:30" ht="39" thickBot="1" x14ac:dyDescent="0.25">
      <c r="A54" s="160">
        <v>205</v>
      </c>
      <c r="B54" s="79" t="s">
        <v>105</v>
      </c>
      <c r="C54" s="140" t="s">
        <v>156</v>
      </c>
      <c r="D54" s="60" t="e">
        <f>MATCH($W54,'from RC Jamboree'!B$14:B$48,0)</f>
        <v>#N/A</v>
      </c>
      <c r="E54" s="60" t="e">
        <f>MATCH($W54,'from RC Jamboree'!C$14:C$48,0)</f>
        <v>#N/A</v>
      </c>
      <c r="F54" s="60" t="e">
        <f>MATCH($W54,'from RC Jamboree'!D$14:D$48,0)</f>
        <v>#N/A</v>
      </c>
      <c r="G54" s="60" t="e">
        <f>MATCH($W54,'from RC Jamboree'!E$14:E$48,0)</f>
        <v>#N/A</v>
      </c>
      <c r="H54" s="60" t="e">
        <f>MATCH($W54,'from RC Jamboree'!F$14:F$48,0)</f>
        <v>#N/A</v>
      </c>
      <c r="I54" s="60" t="e">
        <f>MATCH($W54,'from RC Jamboree'!G$14:G$48,0)</f>
        <v>#N/A</v>
      </c>
      <c r="J54" s="60" t="e">
        <f>MATCH($W54,'from RC Jamboree'!H$14:H$48,0)</f>
        <v>#N/A</v>
      </c>
      <c r="K54" s="60" t="e">
        <f>MATCH($W54,'from RC Jamboree'!I$14:I$48,0)</f>
        <v>#N/A</v>
      </c>
      <c r="L54" s="60" t="e">
        <f>MATCH($W54,'from RC Jamboree'!J$14:J$48,0)</f>
        <v>#N/A</v>
      </c>
      <c r="M54" s="60" t="e">
        <f>MATCH($W54,'from RC Jamboree'!K$14:K$48,0)</f>
        <v>#N/A</v>
      </c>
      <c r="N54" s="60" t="e">
        <f>MATCH($W54,'from RC Jamboree'!L$14:L$48,0)</f>
        <v>#N/A</v>
      </c>
      <c r="O54" s="60" t="e">
        <f>MATCH($W54,'from RC Jamboree'!M$14:M$48,0)</f>
        <v>#N/A</v>
      </c>
      <c r="P54" s="60" t="e">
        <f>MATCH($W54,'from RC Jamboree'!N$14:N$48,0)</f>
        <v>#N/A</v>
      </c>
      <c r="Q54" s="60" t="e">
        <f>MATCH($W54,'from RC Jamboree'!O$14:O$48,0)</f>
        <v>#N/A</v>
      </c>
      <c r="R54" s="60" t="e">
        <f>MATCH($W54,'from RC Jamboree'!P$14:P$48,0)</f>
        <v>#N/A</v>
      </c>
      <c r="S54" s="60" t="e">
        <f>MATCH($W54,'from RC Jamboree'!Q$14:Q$48,0)</f>
        <v>#N/A</v>
      </c>
      <c r="T54" s="60" t="e">
        <f>MATCH($W54,'from RC Jamboree'!R$14:R$48,0)</f>
        <v>#N/A</v>
      </c>
      <c r="U54" s="60" t="e">
        <f>MATCH($W54,'from RC Jamboree'!S$14:S$48,0)</f>
        <v>#N/A</v>
      </c>
      <c r="V54" t="str">
        <f t="shared" si="1"/>
        <v>The Office</v>
      </c>
      <c r="W54">
        <v>18</v>
      </c>
    </row>
    <row r="55" spans="1:30" ht="26.25" thickBot="1" x14ac:dyDescent="0.25">
      <c r="A55" s="160">
        <v>357</v>
      </c>
      <c r="B55" s="79" t="s">
        <v>109</v>
      </c>
      <c r="C55" s="140" t="s">
        <v>157</v>
      </c>
      <c r="D55" s="60" t="e">
        <f>MATCH($W55,'from RC Jamboree'!B$14:B$48,0)</f>
        <v>#N/A</v>
      </c>
      <c r="E55" s="60" t="e">
        <f>MATCH($W55,'from RC Jamboree'!C$14:C$48,0)</f>
        <v>#N/A</v>
      </c>
      <c r="F55" s="60" t="e">
        <f>MATCH($W55,'from RC Jamboree'!D$14:D$48,0)</f>
        <v>#N/A</v>
      </c>
      <c r="G55" s="60" t="e">
        <f>MATCH($W55,'from RC Jamboree'!E$14:E$48,0)</f>
        <v>#N/A</v>
      </c>
      <c r="H55" s="60" t="e">
        <f>MATCH($W55,'from RC Jamboree'!F$14:F$48,0)</f>
        <v>#N/A</v>
      </c>
      <c r="I55" s="60" t="e">
        <f>MATCH($W55,'from RC Jamboree'!G$14:G$48,0)</f>
        <v>#N/A</v>
      </c>
      <c r="J55" s="60" t="e">
        <f>MATCH($W55,'from RC Jamboree'!H$14:H$48,0)</f>
        <v>#N/A</v>
      </c>
      <c r="K55" s="60" t="e">
        <f>MATCH($W55,'from RC Jamboree'!I$14:I$48,0)</f>
        <v>#N/A</v>
      </c>
      <c r="L55" s="60" t="e">
        <f>MATCH($W55,'from RC Jamboree'!J$14:J$48,0)</f>
        <v>#N/A</v>
      </c>
      <c r="M55" s="60" t="e">
        <f>MATCH($W55,'from RC Jamboree'!K$14:K$48,0)</f>
        <v>#N/A</v>
      </c>
      <c r="N55" s="60" t="e">
        <f>MATCH($W55,'from RC Jamboree'!L$14:L$48,0)</f>
        <v>#N/A</v>
      </c>
      <c r="O55" s="60" t="e">
        <f>MATCH($W55,'from RC Jamboree'!M$14:M$48,0)</f>
        <v>#N/A</v>
      </c>
      <c r="P55" s="60" t="e">
        <f>MATCH($W55,'from RC Jamboree'!N$14:N$48,0)</f>
        <v>#N/A</v>
      </c>
      <c r="Q55" s="60" t="e">
        <f>MATCH($W55,'from RC Jamboree'!O$14:O$48,0)</f>
        <v>#N/A</v>
      </c>
      <c r="R55" s="60" t="e">
        <f>MATCH($W55,'from RC Jamboree'!P$14:P$48,0)</f>
        <v>#N/A</v>
      </c>
      <c r="S55" s="60" t="e">
        <f>MATCH($W55,'from RC Jamboree'!Q$14:Q$48,0)</f>
        <v>#N/A</v>
      </c>
      <c r="T55" s="60" t="e">
        <f>MATCH($W55,'from RC Jamboree'!R$14:R$48,0)</f>
        <v>#N/A</v>
      </c>
      <c r="U55" s="60" t="e">
        <f>MATCH($W55,'from RC Jamboree'!S$14:S$48,0)</f>
        <v>#N/A</v>
      </c>
      <c r="V55" t="str">
        <f t="shared" si="1"/>
        <v>Dragonfly</v>
      </c>
      <c r="W55">
        <v>19</v>
      </c>
    </row>
    <row r="56" spans="1:30" ht="39" thickBot="1" x14ac:dyDescent="0.25">
      <c r="A56" s="163">
        <v>674</v>
      </c>
      <c r="B56" s="116" t="s">
        <v>158</v>
      </c>
      <c r="C56" s="141" t="s">
        <v>159</v>
      </c>
      <c r="D56" s="60" t="e">
        <f>MATCH($W56,'from RC Jamboree'!B$14:B$48,0)</f>
        <v>#N/A</v>
      </c>
      <c r="E56" s="60" t="e">
        <f>MATCH($W56,'from RC Jamboree'!C$14:C$48,0)</f>
        <v>#N/A</v>
      </c>
      <c r="F56" s="60" t="e">
        <f>MATCH($W56,'from RC Jamboree'!D$14:D$48,0)</f>
        <v>#N/A</v>
      </c>
      <c r="G56" s="60" t="e">
        <f>MATCH($W56,'from RC Jamboree'!E$14:E$48,0)</f>
        <v>#N/A</v>
      </c>
      <c r="H56" s="60" t="e">
        <f>MATCH($W56,'from RC Jamboree'!F$14:F$48,0)</f>
        <v>#N/A</v>
      </c>
      <c r="I56" s="60" t="e">
        <f>MATCH($W56,'from RC Jamboree'!G$14:G$48,0)</f>
        <v>#N/A</v>
      </c>
      <c r="J56" s="60" t="e">
        <f>MATCH($W56,'from RC Jamboree'!H$14:H$48,0)</f>
        <v>#N/A</v>
      </c>
      <c r="K56" s="60" t="e">
        <f>MATCH($W56,'from RC Jamboree'!I$14:I$48,0)</f>
        <v>#N/A</v>
      </c>
      <c r="L56" s="60" t="e">
        <f>MATCH($W56,'from RC Jamboree'!J$14:J$48,0)</f>
        <v>#N/A</v>
      </c>
      <c r="M56" s="60" t="e">
        <f>MATCH($W56,'from RC Jamboree'!K$14:K$48,0)</f>
        <v>#N/A</v>
      </c>
      <c r="N56" s="60" t="e">
        <f>MATCH($W56,'from RC Jamboree'!L$14:L$48,0)</f>
        <v>#N/A</v>
      </c>
      <c r="O56" s="60" t="e">
        <f>MATCH($W56,'from RC Jamboree'!M$14:M$48,0)</f>
        <v>#N/A</v>
      </c>
      <c r="P56" s="60" t="e">
        <f>MATCH($W56,'from RC Jamboree'!N$14:N$48,0)</f>
        <v>#N/A</v>
      </c>
      <c r="Q56" s="60" t="e">
        <f>MATCH($W56,'from RC Jamboree'!O$14:O$48,0)</f>
        <v>#N/A</v>
      </c>
      <c r="R56" s="60" t="e">
        <f>MATCH($W56,'from RC Jamboree'!P$14:P$48,0)</f>
        <v>#N/A</v>
      </c>
      <c r="S56" s="60" t="e">
        <f>MATCH($W56,'from RC Jamboree'!Q$14:Q$48,0)</f>
        <v>#N/A</v>
      </c>
      <c r="T56" s="60" t="e">
        <f>MATCH($W56,'from RC Jamboree'!R$14:R$48,0)</f>
        <v>#N/A</v>
      </c>
      <c r="U56" s="60" t="e">
        <f>MATCH($W56,'from RC Jamboree'!S$14:S$48,0)</f>
        <v>#N/A</v>
      </c>
      <c r="V56" t="str">
        <f t="shared" si="1"/>
        <v>Boom Boom</v>
      </c>
      <c r="W56">
        <v>20</v>
      </c>
    </row>
    <row r="57" spans="1:30" ht="26.25" thickBot="1" x14ac:dyDescent="0.25">
      <c r="A57" s="159">
        <v>249</v>
      </c>
      <c r="B57" s="118" t="s">
        <v>0</v>
      </c>
      <c r="C57" s="142" t="s">
        <v>160</v>
      </c>
      <c r="D57" s="60" t="e">
        <f>MATCH($W57,'from RC Jamboree'!B$14:B$48,0)</f>
        <v>#N/A</v>
      </c>
      <c r="E57" s="60" t="e">
        <f>MATCH($W57,'from RC Jamboree'!C$14:C$48,0)</f>
        <v>#N/A</v>
      </c>
      <c r="F57" s="60" t="e">
        <f>MATCH($W57,'from RC Jamboree'!D$14:D$48,0)</f>
        <v>#N/A</v>
      </c>
      <c r="G57" s="60" t="e">
        <f>MATCH($W57,'from RC Jamboree'!E$14:E$48,0)</f>
        <v>#N/A</v>
      </c>
      <c r="H57" s="60" t="e">
        <f>MATCH($W57,'from RC Jamboree'!F$14:F$48,0)</f>
        <v>#N/A</v>
      </c>
      <c r="I57" s="60" t="e">
        <f>MATCH($W57,'from RC Jamboree'!G$14:G$48,0)</f>
        <v>#N/A</v>
      </c>
      <c r="J57" s="60" t="e">
        <f>MATCH($W57,'from RC Jamboree'!H$14:H$48,0)</f>
        <v>#N/A</v>
      </c>
      <c r="K57" s="60" t="e">
        <f>MATCH($W57,'from RC Jamboree'!I$14:I$48,0)</f>
        <v>#N/A</v>
      </c>
      <c r="L57" s="60" t="e">
        <f>MATCH($W57,'from RC Jamboree'!J$14:J$48,0)</f>
        <v>#N/A</v>
      </c>
      <c r="M57" s="60" t="e">
        <f>MATCH($W57,'from RC Jamboree'!K$14:K$48,0)</f>
        <v>#N/A</v>
      </c>
      <c r="N57" s="60" t="e">
        <f>MATCH($W57,'from RC Jamboree'!L$14:L$48,0)</f>
        <v>#N/A</v>
      </c>
      <c r="O57" s="60" t="e">
        <f>MATCH($W57,'from RC Jamboree'!M$14:M$48,0)</f>
        <v>#N/A</v>
      </c>
      <c r="P57" s="60" t="e">
        <f>MATCH($W57,'from RC Jamboree'!N$14:N$48,0)</f>
        <v>#N/A</v>
      </c>
      <c r="Q57" s="60" t="e">
        <f>MATCH($W57,'from RC Jamboree'!O$14:O$48,0)</f>
        <v>#N/A</v>
      </c>
      <c r="R57" s="60" t="e">
        <f>MATCH($W57,'from RC Jamboree'!P$14:P$48,0)</f>
        <v>#N/A</v>
      </c>
      <c r="S57" s="60" t="e">
        <f>MATCH($W57,'from RC Jamboree'!Q$14:Q$48,0)</f>
        <v>#N/A</v>
      </c>
      <c r="T57" s="60" t="e">
        <f>MATCH($W57,'from RC Jamboree'!R$14:R$48,0)</f>
        <v>#N/A</v>
      </c>
      <c r="U57" s="60" t="e">
        <f>MATCH($W57,'from RC Jamboree'!S$14:S$48,0)</f>
        <v>#N/A</v>
      </c>
      <c r="V57" t="str">
        <f t="shared" si="1"/>
        <v>Dolce</v>
      </c>
      <c r="W57">
        <v>21</v>
      </c>
    </row>
    <row r="58" spans="1:30" ht="26.25" thickBot="1" x14ac:dyDescent="0.25">
      <c r="A58" s="160">
        <v>1001</v>
      </c>
      <c r="B58" s="79" t="s">
        <v>161</v>
      </c>
      <c r="C58" s="140" t="s">
        <v>162</v>
      </c>
      <c r="D58" s="60" t="e">
        <f>MATCH($W58,'from RC Jamboree'!B$14:B$48,0)</f>
        <v>#N/A</v>
      </c>
      <c r="E58" s="60" t="e">
        <f>MATCH($W58,'from RC Jamboree'!C$14:C$48,0)</f>
        <v>#N/A</v>
      </c>
      <c r="F58" s="60" t="e">
        <f>MATCH($W58,'from RC Jamboree'!D$14:D$48,0)</f>
        <v>#N/A</v>
      </c>
      <c r="G58" s="60" t="e">
        <f>MATCH($W58,'from RC Jamboree'!E$14:E$48,0)</f>
        <v>#N/A</v>
      </c>
      <c r="H58" s="60" t="e">
        <f>MATCH($W58,'from RC Jamboree'!F$14:F$48,0)</f>
        <v>#N/A</v>
      </c>
      <c r="I58" s="60" t="e">
        <f>MATCH($W58,'from RC Jamboree'!G$14:G$48,0)</f>
        <v>#N/A</v>
      </c>
      <c r="J58" s="60" t="e">
        <f>MATCH($W58,'from RC Jamboree'!H$14:H$48,0)</f>
        <v>#N/A</v>
      </c>
      <c r="K58" s="60" t="e">
        <f>MATCH($W58,'from RC Jamboree'!I$14:I$48,0)</f>
        <v>#N/A</v>
      </c>
      <c r="L58" s="60" t="e">
        <f>MATCH($W58,'from RC Jamboree'!J$14:J$48,0)</f>
        <v>#N/A</v>
      </c>
      <c r="M58" s="60" t="e">
        <f>MATCH($W58,'from RC Jamboree'!K$14:K$48,0)</f>
        <v>#N/A</v>
      </c>
      <c r="N58" s="60" t="e">
        <f>MATCH($W58,'from RC Jamboree'!L$14:L$48,0)</f>
        <v>#N/A</v>
      </c>
      <c r="O58" s="60" t="e">
        <f>MATCH($W58,'from RC Jamboree'!M$14:M$48,0)</f>
        <v>#N/A</v>
      </c>
      <c r="P58" s="60" t="e">
        <f>MATCH($W58,'from RC Jamboree'!N$14:N$48,0)</f>
        <v>#N/A</v>
      </c>
      <c r="Q58" s="60" t="e">
        <f>MATCH($W58,'from RC Jamboree'!O$14:O$48,0)</f>
        <v>#N/A</v>
      </c>
      <c r="R58" s="60" t="e">
        <f>MATCH($W58,'from RC Jamboree'!P$14:P$48,0)</f>
        <v>#N/A</v>
      </c>
      <c r="S58" s="60" t="e">
        <f>MATCH($W58,'from RC Jamboree'!Q$14:Q$48,0)</f>
        <v>#N/A</v>
      </c>
      <c r="T58" s="60" t="e">
        <f>MATCH($W58,'from RC Jamboree'!R$14:R$48,0)</f>
        <v>#N/A</v>
      </c>
      <c r="U58" s="60" t="e">
        <f>MATCH($W58,'from RC Jamboree'!S$14:S$48,0)</f>
        <v>#N/A</v>
      </c>
      <c r="V58" t="str">
        <f t="shared" si="1"/>
        <v>USA 1001</v>
      </c>
      <c r="W58">
        <v>22</v>
      </c>
      <c r="AB58" t="s">
        <v>77</v>
      </c>
      <c r="AC58" s="39">
        <f>MATCH(Races_Sailed,$D72:$U72,0)</f>
        <v>18</v>
      </c>
    </row>
    <row r="59" spans="1:30" ht="26.25" thickBot="1" x14ac:dyDescent="0.25">
      <c r="A59" s="160">
        <v>679</v>
      </c>
      <c r="B59" s="79" t="s">
        <v>169</v>
      </c>
      <c r="C59" s="140" t="s">
        <v>170</v>
      </c>
      <c r="D59" s="60" t="e">
        <f>MATCH($W59,'from RC Jamboree'!B$14:B$48,0)</f>
        <v>#N/A</v>
      </c>
      <c r="E59" s="60" t="e">
        <f>MATCH($W59,'from RC Jamboree'!C$14:C$48,0)</f>
        <v>#N/A</v>
      </c>
      <c r="F59" s="60" t="e">
        <f>MATCH($W59,'from RC Jamboree'!D$14:D$48,0)</f>
        <v>#N/A</v>
      </c>
      <c r="G59" s="60" t="e">
        <f>MATCH($W59,'from RC Jamboree'!E$14:E$48,0)</f>
        <v>#N/A</v>
      </c>
      <c r="H59" s="60" t="e">
        <f>MATCH($W59,'from RC Jamboree'!F$14:F$48,0)</f>
        <v>#N/A</v>
      </c>
      <c r="I59" s="60" t="e">
        <f>MATCH($W59,'from RC Jamboree'!G$14:G$48,0)</f>
        <v>#N/A</v>
      </c>
      <c r="J59" s="60" t="e">
        <f>MATCH($W59,'from RC Jamboree'!H$14:H$48,0)</f>
        <v>#N/A</v>
      </c>
      <c r="K59" s="60" t="e">
        <f>MATCH($W59,'from RC Jamboree'!I$14:I$48,0)</f>
        <v>#N/A</v>
      </c>
      <c r="L59" s="60" t="e">
        <f>MATCH($W59,'from RC Jamboree'!J$14:J$48,0)</f>
        <v>#N/A</v>
      </c>
      <c r="M59" s="60" t="e">
        <f>MATCH($W59,'from RC Jamboree'!K$14:K$48,0)</f>
        <v>#N/A</v>
      </c>
      <c r="N59" s="60" t="e">
        <f>MATCH($W59,'from RC Jamboree'!L$14:L$48,0)</f>
        <v>#N/A</v>
      </c>
      <c r="O59" s="60" t="e">
        <f>MATCH($W59,'from RC Jamboree'!M$14:M$48,0)</f>
        <v>#N/A</v>
      </c>
      <c r="P59" s="60" t="e">
        <f>MATCH($W59,'from RC Jamboree'!N$14:N$48,0)</f>
        <v>#N/A</v>
      </c>
      <c r="Q59" s="60" t="e">
        <f>MATCH($W59,'from RC Jamboree'!O$14:O$48,0)</f>
        <v>#N/A</v>
      </c>
      <c r="R59" s="60" t="e">
        <f>MATCH($W59,'from RC Jamboree'!P$14:P$48,0)</f>
        <v>#N/A</v>
      </c>
      <c r="S59" s="60" t="e">
        <f>MATCH($W59,'from RC Jamboree'!Q$14:Q$48,0)</f>
        <v>#N/A</v>
      </c>
      <c r="T59" s="60" t="e">
        <f>MATCH($W59,'from RC Jamboree'!R$14:R$48,0)</f>
        <v>#N/A</v>
      </c>
      <c r="U59" s="60" t="e">
        <f>MATCH($W59,'from RC Jamboree'!S$14:S$48,0)</f>
        <v>#N/A</v>
      </c>
      <c r="V59" t="str">
        <f t="shared" si="1"/>
        <v>Misty Two Six</v>
      </c>
      <c r="W59">
        <v>23</v>
      </c>
      <c r="AB59" t="s">
        <v>78</v>
      </c>
      <c r="AC59" s="39">
        <f>MATCH(Races_Sailed-1,$D72:$U72,0)</f>
        <v>17</v>
      </c>
      <c r="AD59" s="39"/>
    </row>
    <row r="60" spans="1:30" ht="39" thickBot="1" x14ac:dyDescent="0.25">
      <c r="A60" s="160">
        <v>158</v>
      </c>
      <c r="B60" s="79" t="s">
        <v>14</v>
      </c>
      <c r="C60" s="140" t="s">
        <v>163</v>
      </c>
      <c r="D60" s="60" t="e">
        <f>MATCH($W60,'from RC Jamboree'!B$14:B$48,0)</f>
        <v>#N/A</v>
      </c>
      <c r="E60" s="60" t="e">
        <f>MATCH($W60,'from RC Jamboree'!C$14:C$48,0)</f>
        <v>#N/A</v>
      </c>
      <c r="F60" s="60" t="e">
        <f>MATCH($W60,'from RC Jamboree'!D$14:D$48,0)</f>
        <v>#N/A</v>
      </c>
      <c r="G60" s="60" t="e">
        <f>MATCH($W60,'from RC Jamboree'!E$14:E$48,0)</f>
        <v>#N/A</v>
      </c>
      <c r="H60" s="60" t="e">
        <f>MATCH($W60,'from RC Jamboree'!F$14:F$48,0)</f>
        <v>#N/A</v>
      </c>
      <c r="I60" s="60" t="e">
        <f>MATCH($W60,'from RC Jamboree'!G$14:G$48,0)</f>
        <v>#N/A</v>
      </c>
      <c r="J60" s="60" t="e">
        <f>MATCH($W60,'from RC Jamboree'!H$14:H$48,0)</f>
        <v>#N/A</v>
      </c>
      <c r="K60" s="60" t="e">
        <f>MATCH($W60,'from RC Jamboree'!I$14:I$48,0)</f>
        <v>#N/A</v>
      </c>
      <c r="L60" s="60" t="e">
        <f>MATCH($W60,'from RC Jamboree'!J$14:J$48,0)</f>
        <v>#N/A</v>
      </c>
      <c r="M60" s="60" t="e">
        <f>MATCH($W60,'from RC Jamboree'!K$14:K$48,0)</f>
        <v>#N/A</v>
      </c>
      <c r="N60" s="60" t="e">
        <f>MATCH($W60,'from RC Jamboree'!L$14:L$48,0)</f>
        <v>#N/A</v>
      </c>
      <c r="O60" s="60" t="e">
        <f>MATCH($W60,'from RC Jamboree'!M$14:M$48,0)</f>
        <v>#N/A</v>
      </c>
      <c r="P60" s="60" t="e">
        <f>MATCH($W60,'from RC Jamboree'!N$14:N$48,0)</f>
        <v>#N/A</v>
      </c>
      <c r="Q60" s="60" t="e">
        <f>MATCH($W60,'from RC Jamboree'!O$14:O$48,0)</f>
        <v>#N/A</v>
      </c>
      <c r="R60" s="60" t="e">
        <f>MATCH($W60,'from RC Jamboree'!P$14:P$48,0)</f>
        <v>#N/A</v>
      </c>
      <c r="S60" s="60" t="e">
        <f>MATCH($W60,'from RC Jamboree'!Q$14:Q$48,0)</f>
        <v>#N/A</v>
      </c>
      <c r="T60" s="60" t="e">
        <f>MATCH($W60,'from RC Jamboree'!R$14:R$48,0)</f>
        <v>#N/A</v>
      </c>
      <c r="U60" s="60" t="e">
        <f>MATCH($W60,'from RC Jamboree'!S$14:S$48,0)</f>
        <v>#N/A</v>
      </c>
      <c r="V60" t="str">
        <f t="shared" si="1"/>
        <v>Excitable Boy</v>
      </c>
      <c r="W60">
        <v>24</v>
      </c>
      <c r="AB60" t="s">
        <v>79</v>
      </c>
      <c r="AC60" s="58">
        <f>COUNT($W$75:$W$107)</f>
        <v>0</v>
      </c>
    </row>
    <row r="61" spans="1:30" ht="39" thickBot="1" x14ac:dyDescent="0.25">
      <c r="A61" s="163">
        <v>31</v>
      </c>
      <c r="B61" s="116" t="s">
        <v>133</v>
      </c>
      <c r="C61" s="141" t="s">
        <v>164</v>
      </c>
      <c r="D61" s="60" t="e">
        <f>MATCH($W61,'from RC Jamboree'!B$14:B$48,0)</f>
        <v>#N/A</v>
      </c>
      <c r="E61" s="60" t="e">
        <f>MATCH($W61,'from RC Jamboree'!C$14:C$48,0)</f>
        <v>#N/A</v>
      </c>
      <c r="F61" s="60" t="e">
        <f>MATCH($W61,'from RC Jamboree'!D$14:D$48,0)</f>
        <v>#N/A</v>
      </c>
      <c r="G61" s="60" t="e">
        <f>MATCH($W61,'from RC Jamboree'!E$14:E$48,0)</f>
        <v>#N/A</v>
      </c>
      <c r="H61" s="60" t="e">
        <f>MATCH($W61,'from RC Jamboree'!F$14:F$48,0)</f>
        <v>#N/A</v>
      </c>
      <c r="I61" s="60" t="e">
        <f>MATCH($W61,'from RC Jamboree'!G$14:G$48,0)</f>
        <v>#N/A</v>
      </c>
      <c r="J61" s="60" t="e">
        <f>MATCH($W61,'from RC Jamboree'!H$14:H$48,0)</f>
        <v>#N/A</v>
      </c>
      <c r="K61" s="60" t="e">
        <f>MATCH($W61,'from RC Jamboree'!I$14:I$48,0)</f>
        <v>#N/A</v>
      </c>
      <c r="L61" s="60" t="e">
        <f>MATCH($W61,'from RC Jamboree'!J$14:J$48,0)</f>
        <v>#N/A</v>
      </c>
      <c r="M61" s="60" t="e">
        <f>MATCH($W61,'from RC Jamboree'!K$14:K$48,0)</f>
        <v>#N/A</v>
      </c>
      <c r="N61" s="60" t="e">
        <f>MATCH($W61,'from RC Jamboree'!L$14:L$48,0)</f>
        <v>#N/A</v>
      </c>
      <c r="O61" s="60" t="e">
        <f>MATCH($W61,'from RC Jamboree'!M$14:M$48,0)</f>
        <v>#N/A</v>
      </c>
      <c r="P61" s="60" t="e">
        <f>MATCH($W61,'from RC Jamboree'!N$14:N$48,0)</f>
        <v>#N/A</v>
      </c>
      <c r="Q61" s="60" t="e">
        <f>MATCH($W61,'from RC Jamboree'!O$14:O$48,0)</f>
        <v>#N/A</v>
      </c>
      <c r="R61" s="60" t="e">
        <f>MATCH($W61,'from RC Jamboree'!P$14:P$48,0)</f>
        <v>#N/A</v>
      </c>
      <c r="S61" s="60" t="e">
        <f>MATCH($W61,'from RC Jamboree'!Q$14:Q$48,0)</f>
        <v>#N/A</v>
      </c>
      <c r="T61" s="60" t="e">
        <f>MATCH($W61,'from RC Jamboree'!R$14:R$48,0)</f>
        <v>#N/A</v>
      </c>
      <c r="U61" s="60" t="e">
        <f>MATCH($W61,'from RC Jamboree'!S$14:S$48,0)</f>
        <v>#N/A</v>
      </c>
      <c r="V61" t="str">
        <f t="shared" si="1"/>
        <v>Forecheck</v>
      </c>
      <c r="W61">
        <v>25</v>
      </c>
      <c r="AC61" s="58"/>
    </row>
    <row r="62" spans="1:30" ht="51.75" thickBot="1" x14ac:dyDescent="0.25">
      <c r="A62" s="163">
        <v>259</v>
      </c>
      <c r="B62" s="116" t="s">
        <v>106</v>
      </c>
      <c r="C62" s="141" t="s">
        <v>165</v>
      </c>
      <c r="D62" s="60" t="e">
        <f>MATCH($W62,'from RC Jamboree'!B$14:B$48,0)</f>
        <v>#N/A</v>
      </c>
      <c r="E62" s="60" t="e">
        <f>MATCH($W62,'from RC Jamboree'!C$14:C$48,0)</f>
        <v>#N/A</v>
      </c>
      <c r="F62" s="60" t="e">
        <f>MATCH($W62,'from RC Jamboree'!D$14:D$48,0)</f>
        <v>#N/A</v>
      </c>
      <c r="G62" s="60" t="e">
        <f>MATCH($W62,'from RC Jamboree'!E$14:E$48,0)</f>
        <v>#N/A</v>
      </c>
      <c r="H62" s="60" t="e">
        <f>MATCH($W62,'from RC Jamboree'!F$14:F$48,0)</f>
        <v>#N/A</v>
      </c>
      <c r="I62" s="60" t="e">
        <f>MATCH($W62,'from RC Jamboree'!G$14:G$48,0)</f>
        <v>#N/A</v>
      </c>
      <c r="J62" s="60" t="e">
        <f>MATCH($W62,'from RC Jamboree'!H$14:H$48,0)</f>
        <v>#N/A</v>
      </c>
      <c r="K62" s="60" t="e">
        <f>MATCH($W62,'from RC Jamboree'!I$14:I$48,0)</f>
        <v>#N/A</v>
      </c>
      <c r="L62" s="60" t="e">
        <f>MATCH($W62,'from RC Jamboree'!J$14:J$48,0)</f>
        <v>#N/A</v>
      </c>
      <c r="M62" s="60" t="e">
        <f>MATCH($W62,'from RC Jamboree'!K$14:K$48,0)</f>
        <v>#N/A</v>
      </c>
      <c r="N62" s="60" t="e">
        <f>MATCH($W62,'from RC Jamboree'!L$14:L$48,0)</f>
        <v>#N/A</v>
      </c>
      <c r="O62" s="60" t="e">
        <f>MATCH($W62,'from RC Jamboree'!M$14:M$48,0)</f>
        <v>#N/A</v>
      </c>
      <c r="P62" s="60" t="e">
        <f>MATCH($W62,'from RC Jamboree'!N$14:N$48,0)</f>
        <v>#N/A</v>
      </c>
      <c r="Q62" s="60" t="e">
        <f>MATCH($W62,'from RC Jamboree'!O$14:O$48,0)</f>
        <v>#N/A</v>
      </c>
      <c r="R62" s="60" t="e">
        <f>MATCH($W62,'from RC Jamboree'!P$14:P$48,0)</f>
        <v>#N/A</v>
      </c>
      <c r="S62" s="60" t="e">
        <f>MATCH($W62,'from RC Jamboree'!Q$14:Q$48,0)</f>
        <v>#N/A</v>
      </c>
      <c r="T62" s="60" t="e">
        <f>MATCH($W62,'from RC Jamboree'!R$14:R$48,0)</f>
        <v>#N/A</v>
      </c>
      <c r="U62" s="60" t="e">
        <f>MATCH($W62,'from RC Jamboree'!S$14:S$48,0)</f>
        <v>#N/A</v>
      </c>
      <c r="V62" t="str">
        <f t="shared" si="1"/>
        <v>Spank Me</v>
      </c>
      <c r="W62">
        <v>26</v>
      </c>
      <c r="AC62" s="58"/>
    </row>
    <row r="63" spans="1:30" ht="39" thickBot="1" x14ac:dyDescent="0.25">
      <c r="A63" s="163">
        <v>1003</v>
      </c>
      <c r="B63" s="116" t="s">
        <v>166</v>
      </c>
      <c r="C63" s="141" t="s">
        <v>167</v>
      </c>
      <c r="D63" s="60" t="e">
        <f>MATCH($W63,'from RC Jamboree'!B$14:B$48,0)</f>
        <v>#N/A</v>
      </c>
      <c r="E63" s="60" t="e">
        <f>MATCH($W63,'from RC Jamboree'!C$14:C$48,0)</f>
        <v>#N/A</v>
      </c>
      <c r="F63" s="60" t="e">
        <f>MATCH($W63,'from RC Jamboree'!D$14:D$48,0)</f>
        <v>#N/A</v>
      </c>
      <c r="G63" s="60" t="e">
        <f>MATCH($W63,'from RC Jamboree'!E$14:E$48,0)</f>
        <v>#N/A</v>
      </c>
      <c r="H63" s="60" t="e">
        <f>MATCH($W63,'from RC Jamboree'!F$14:F$48,0)</f>
        <v>#N/A</v>
      </c>
      <c r="I63" s="60" t="e">
        <f>MATCH($W63,'from RC Jamboree'!G$14:G$48,0)</f>
        <v>#N/A</v>
      </c>
      <c r="J63" s="60" t="e">
        <f>MATCH($W63,'from RC Jamboree'!H$14:H$48,0)</f>
        <v>#N/A</v>
      </c>
      <c r="K63" s="60" t="e">
        <f>MATCH($W63,'from RC Jamboree'!I$14:I$48,0)</f>
        <v>#N/A</v>
      </c>
      <c r="L63" s="60" t="e">
        <f>MATCH($W63,'from RC Jamboree'!J$14:J$48,0)</f>
        <v>#N/A</v>
      </c>
      <c r="M63" s="60" t="e">
        <f>MATCH($W63,'from RC Jamboree'!K$14:K$48,0)</f>
        <v>#N/A</v>
      </c>
      <c r="N63" s="60" t="e">
        <f>MATCH($W63,'from RC Jamboree'!L$14:L$48,0)</f>
        <v>#N/A</v>
      </c>
      <c r="O63" s="60" t="e">
        <f>MATCH($W63,'from RC Jamboree'!M$14:M$48,0)</f>
        <v>#N/A</v>
      </c>
      <c r="P63" s="60" t="e">
        <f>MATCH($W63,'from RC Jamboree'!N$14:N$48,0)</f>
        <v>#N/A</v>
      </c>
      <c r="Q63" s="60" t="e">
        <f>MATCH($W63,'from RC Jamboree'!O$14:O$48,0)</f>
        <v>#N/A</v>
      </c>
      <c r="R63" s="60" t="e">
        <f>MATCH($W63,'from RC Jamboree'!P$14:P$48,0)</f>
        <v>#N/A</v>
      </c>
      <c r="S63" s="60" t="e">
        <f>MATCH($W63,'from RC Jamboree'!Q$14:Q$48,0)</f>
        <v>#N/A</v>
      </c>
      <c r="T63" s="60" t="e">
        <f>MATCH($W63,'from RC Jamboree'!R$14:R$48,0)</f>
        <v>#N/A</v>
      </c>
      <c r="U63" s="60" t="e">
        <f>MATCH($W63,'from RC Jamboree'!S$14:S$48,0)</f>
        <v>#N/A</v>
      </c>
      <c r="V63" t="str">
        <f t="shared" si="1"/>
        <v>Tempus Fugit</v>
      </c>
      <c r="W63">
        <v>27</v>
      </c>
      <c r="AC63" s="58"/>
    </row>
    <row r="64" spans="1:30" ht="13.5" thickBot="1" x14ac:dyDescent="0.25">
      <c r="A64" s="163">
        <v>404</v>
      </c>
      <c r="B64" s="116" t="s">
        <v>190</v>
      </c>
      <c r="C64" s="141" t="s">
        <v>179</v>
      </c>
      <c r="D64" s="60" t="e">
        <f>MATCH($W64,'from RC Jamboree'!B$14:B$48,0)</f>
        <v>#N/A</v>
      </c>
      <c r="E64" s="60" t="e">
        <f>MATCH($W64,'from RC Jamboree'!C$14:C$48,0)</f>
        <v>#N/A</v>
      </c>
      <c r="F64" s="60" t="e">
        <f>MATCH($W64,'from RC Jamboree'!D$14:D$48,0)</f>
        <v>#N/A</v>
      </c>
      <c r="G64" s="60" t="e">
        <f>MATCH($W64,'from RC Jamboree'!E$14:E$48,0)</f>
        <v>#N/A</v>
      </c>
      <c r="H64" s="60" t="e">
        <f>MATCH($W64,'from RC Jamboree'!F$14:F$48,0)</f>
        <v>#N/A</v>
      </c>
      <c r="I64" s="60" t="e">
        <f>MATCH($W64,'from RC Jamboree'!G$14:G$48,0)</f>
        <v>#N/A</v>
      </c>
      <c r="J64" s="60" t="e">
        <f>MATCH($W64,'from RC Jamboree'!H$14:H$48,0)</f>
        <v>#N/A</v>
      </c>
      <c r="K64" s="60" t="e">
        <f>MATCH($W64,'from RC Jamboree'!I$14:I$48,0)</f>
        <v>#N/A</v>
      </c>
      <c r="L64" s="60" t="e">
        <f>MATCH($W64,'from RC Jamboree'!J$14:J$48,0)</f>
        <v>#N/A</v>
      </c>
      <c r="M64" s="60" t="e">
        <f>MATCH($W64,'from RC Jamboree'!K$14:K$48,0)</f>
        <v>#N/A</v>
      </c>
      <c r="N64" s="60" t="e">
        <f>MATCH($W64,'from RC Jamboree'!L$14:L$48,0)</f>
        <v>#N/A</v>
      </c>
      <c r="O64" s="60" t="e">
        <f>MATCH($W64,'from RC Jamboree'!M$14:M$48,0)</f>
        <v>#N/A</v>
      </c>
      <c r="P64" s="60" t="e">
        <f>MATCH($W64,'from RC Jamboree'!N$14:N$48,0)</f>
        <v>#N/A</v>
      </c>
      <c r="Q64" s="60" t="e">
        <f>MATCH($W64,'from RC Jamboree'!O$14:O$48,0)</f>
        <v>#N/A</v>
      </c>
      <c r="R64" s="60" t="e">
        <f>MATCH($W64,'from RC Jamboree'!P$14:P$48,0)</f>
        <v>#N/A</v>
      </c>
      <c r="S64" s="60" t="e">
        <f>MATCH($W64,'from RC Jamboree'!Q$14:Q$48,0)</f>
        <v>#N/A</v>
      </c>
      <c r="T64" s="60" t="e">
        <f>MATCH($W64,'from RC Jamboree'!R$14:R$48,0)</f>
        <v>#N/A</v>
      </c>
      <c r="U64" s="60" t="e">
        <f>MATCH($W64,'from RC Jamboree'!S$14:S$48,0)</f>
        <v>#N/A</v>
      </c>
      <c r="V64" t="str">
        <f t="shared" si="1"/>
        <v>Clipper</v>
      </c>
      <c r="W64">
        <v>28</v>
      </c>
      <c r="AC64" s="58"/>
    </row>
    <row r="65" spans="1:49" ht="13.5" thickBot="1" x14ac:dyDescent="0.25">
      <c r="A65" s="163"/>
      <c r="B65" s="116"/>
      <c r="C65" s="141"/>
      <c r="D65" s="60" t="e">
        <f>MATCH($W65,'from RC Jamboree'!B$14:B$48,0)</f>
        <v>#N/A</v>
      </c>
      <c r="E65" s="60" t="e">
        <f>MATCH($W65,'from RC Jamboree'!C$14:C$48,0)</f>
        <v>#N/A</v>
      </c>
      <c r="F65" s="60" t="e">
        <f>MATCH($W65,'from RC Jamboree'!D$14:D$48,0)</f>
        <v>#N/A</v>
      </c>
      <c r="G65" s="60" t="e">
        <f>MATCH($W65,'from RC Jamboree'!E$14:E$48,0)</f>
        <v>#N/A</v>
      </c>
      <c r="H65" s="60" t="e">
        <f>MATCH($W65,'from RC Jamboree'!F$14:F$48,0)</f>
        <v>#N/A</v>
      </c>
      <c r="I65" s="60" t="e">
        <f>MATCH($W65,'from RC Jamboree'!G$14:G$48,0)</f>
        <v>#N/A</v>
      </c>
      <c r="J65" s="60" t="e">
        <f>MATCH($W65,'from RC Jamboree'!H$14:H$48,0)</f>
        <v>#N/A</v>
      </c>
      <c r="K65" s="60" t="e">
        <f>MATCH($W65,'from RC Jamboree'!I$14:I$48,0)</f>
        <v>#N/A</v>
      </c>
      <c r="L65" s="60" t="e">
        <f>MATCH($W65,'from RC Jamboree'!J$14:J$48,0)</f>
        <v>#N/A</v>
      </c>
      <c r="M65" s="60" t="e">
        <f>MATCH($W65,'from RC Jamboree'!K$14:K$48,0)</f>
        <v>#N/A</v>
      </c>
      <c r="N65" s="60" t="e">
        <f>MATCH($W65,'from RC Jamboree'!L$14:L$48,0)</f>
        <v>#N/A</v>
      </c>
      <c r="O65" s="60" t="e">
        <f>MATCH($W65,'from RC Jamboree'!M$14:M$48,0)</f>
        <v>#N/A</v>
      </c>
      <c r="P65" s="60" t="e">
        <f>MATCH($W65,'from RC Jamboree'!N$14:N$48,0)</f>
        <v>#N/A</v>
      </c>
      <c r="Q65" s="60" t="e">
        <f>MATCH($W65,'from RC Jamboree'!O$14:O$48,0)</f>
        <v>#N/A</v>
      </c>
      <c r="R65" s="60" t="e">
        <f>MATCH($W65,'from RC Jamboree'!P$14:P$48,0)</f>
        <v>#N/A</v>
      </c>
      <c r="S65" s="60" t="e">
        <f>MATCH($W65,'from RC Jamboree'!Q$14:Q$48,0)</f>
        <v>#N/A</v>
      </c>
      <c r="T65" s="60" t="e">
        <f>MATCH($W65,'from RC Jamboree'!R$14:R$48,0)</f>
        <v>#N/A</v>
      </c>
      <c r="U65" s="60" t="e">
        <f>MATCH($W65,'from RC Jamboree'!S$14:S$48,0)</f>
        <v>#N/A</v>
      </c>
      <c r="V65" t="str">
        <f t="shared" si="1"/>
        <v/>
      </c>
      <c r="W65">
        <v>29</v>
      </c>
      <c r="AC65" s="58"/>
    </row>
    <row r="66" spans="1:49" ht="13.5" thickBot="1" x14ac:dyDescent="0.25">
      <c r="A66" s="163"/>
      <c r="B66" s="116"/>
      <c r="C66" s="141"/>
      <c r="D66" s="60" t="e">
        <f>MATCH($W66,'from RC Jamboree'!B$14:B$48,0)</f>
        <v>#N/A</v>
      </c>
      <c r="E66" s="60" t="e">
        <f>MATCH($W66,'from RC Jamboree'!C$14:C$48,0)</f>
        <v>#N/A</v>
      </c>
      <c r="F66" s="60" t="e">
        <f>MATCH($W66,'from RC Jamboree'!D$14:D$48,0)</f>
        <v>#N/A</v>
      </c>
      <c r="G66" s="60" t="e">
        <f>MATCH($W66,'from RC Jamboree'!E$14:E$48,0)</f>
        <v>#N/A</v>
      </c>
      <c r="H66" s="60" t="e">
        <f>MATCH($W66,'from RC Jamboree'!F$14:F$48,0)</f>
        <v>#N/A</v>
      </c>
      <c r="I66" s="60" t="e">
        <f>MATCH($W66,'from RC Jamboree'!G$14:G$48,0)</f>
        <v>#N/A</v>
      </c>
      <c r="J66" s="60" t="e">
        <f>MATCH($W66,'from RC Jamboree'!H$14:H$48,0)</f>
        <v>#N/A</v>
      </c>
      <c r="K66" s="60" t="e">
        <f>MATCH($W66,'from RC Jamboree'!I$14:I$48,0)</f>
        <v>#N/A</v>
      </c>
      <c r="L66" s="60" t="e">
        <f>MATCH($W66,'from RC Jamboree'!J$14:J$48,0)</f>
        <v>#N/A</v>
      </c>
      <c r="M66" s="60" t="e">
        <f>MATCH($W66,'from RC Jamboree'!K$14:K$48,0)</f>
        <v>#N/A</v>
      </c>
      <c r="N66" s="60" t="e">
        <f>MATCH($W66,'from RC Jamboree'!L$14:L$48,0)</f>
        <v>#N/A</v>
      </c>
      <c r="O66" s="60" t="e">
        <f>MATCH($W66,'from RC Jamboree'!M$14:M$48,0)</f>
        <v>#N/A</v>
      </c>
      <c r="P66" s="60" t="e">
        <f>MATCH($W66,'from RC Jamboree'!N$14:N$48,0)</f>
        <v>#N/A</v>
      </c>
      <c r="Q66" s="60" t="e">
        <f>MATCH($W66,'from RC Jamboree'!O$14:O$48,0)</f>
        <v>#N/A</v>
      </c>
      <c r="R66" s="60" t="e">
        <f>MATCH($W66,'from RC Jamboree'!P$14:P$48,0)</f>
        <v>#N/A</v>
      </c>
      <c r="S66" s="60" t="e">
        <f>MATCH($W66,'from RC Jamboree'!Q$14:Q$48,0)</f>
        <v>#N/A</v>
      </c>
      <c r="T66" s="60" t="e">
        <f>MATCH($W66,'from RC Jamboree'!R$14:R$48,0)</f>
        <v>#N/A</v>
      </c>
      <c r="U66" s="60" t="e">
        <f>MATCH($W66,'from RC Jamboree'!S$14:S$48,0)</f>
        <v>#N/A</v>
      </c>
      <c r="V66" t="str">
        <f t="shared" si="1"/>
        <v/>
      </c>
      <c r="W66">
        <v>30</v>
      </c>
      <c r="AC66" s="58"/>
    </row>
    <row r="67" spans="1:49" ht="13.5" thickBot="1" x14ac:dyDescent="0.25">
      <c r="A67" s="163"/>
      <c r="B67" s="116"/>
      <c r="C67" s="141"/>
      <c r="D67" s="60" t="e">
        <f>MATCH($W67,'from RC Jamboree'!B$14:B$48,0)</f>
        <v>#N/A</v>
      </c>
      <c r="E67" s="60" t="e">
        <f>MATCH($W67,'from RC Jamboree'!C$14:C$48,0)</f>
        <v>#N/A</v>
      </c>
      <c r="F67" s="60" t="e">
        <f>MATCH($W67,'from RC Jamboree'!D$14:D$48,0)</f>
        <v>#N/A</v>
      </c>
      <c r="G67" s="60" t="e">
        <f>MATCH($W67,'from RC Jamboree'!E$14:E$48,0)</f>
        <v>#N/A</v>
      </c>
      <c r="H67" s="60" t="e">
        <f>MATCH($W67,'from RC Jamboree'!F$14:F$48,0)</f>
        <v>#N/A</v>
      </c>
      <c r="I67" s="60" t="e">
        <f>MATCH($W67,'from RC Jamboree'!G$14:G$48,0)</f>
        <v>#N/A</v>
      </c>
      <c r="J67" s="60" t="e">
        <f>MATCH($W67,'from RC Jamboree'!H$14:H$48,0)</f>
        <v>#N/A</v>
      </c>
      <c r="K67" s="60" t="e">
        <f>MATCH($W67,'from RC Jamboree'!I$14:I$48,0)</f>
        <v>#N/A</v>
      </c>
      <c r="L67" s="60" t="e">
        <f>MATCH($W67,'from RC Jamboree'!J$14:J$48,0)</f>
        <v>#N/A</v>
      </c>
      <c r="M67" s="60" t="e">
        <f>MATCH($W67,'from RC Jamboree'!K$14:K$48,0)</f>
        <v>#N/A</v>
      </c>
      <c r="N67" s="60" t="e">
        <f>MATCH($W67,'from RC Jamboree'!L$14:L$48,0)</f>
        <v>#N/A</v>
      </c>
      <c r="O67" s="60" t="e">
        <f>MATCH($W67,'from RC Jamboree'!M$14:M$48,0)</f>
        <v>#N/A</v>
      </c>
      <c r="P67" s="60" t="e">
        <f>MATCH($W67,'from RC Jamboree'!N$14:N$48,0)</f>
        <v>#N/A</v>
      </c>
      <c r="Q67" s="60" t="e">
        <f>MATCH($W67,'from RC Jamboree'!O$14:O$48,0)</f>
        <v>#N/A</v>
      </c>
      <c r="R67" s="60" t="e">
        <f>MATCH($W67,'from RC Jamboree'!P$14:P$48,0)</f>
        <v>#N/A</v>
      </c>
      <c r="S67" s="60" t="e">
        <f>MATCH($W67,'from RC Jamboree'!Q$14:Q$48,0)</f>
        <v>#N/A</v>
      </c>
      <c r="T67" s="60" t="e">
        <f>MATCH($W67,'from RC Jamboree'!R$14:R$48,0)</f>
        <v>#N/A</v>
      </c>
      <c r="U67" s="60" t="e">
        <f>MATCH($W67,'from RC Jamboree'!S$14:S$48,0)</f>
        <v>#N/A</v>
      </c>
      <c r="V67" t="str">
        <f t="shared" si="1"/>
        <v/>
      </c>
      <c r="W67">
        <v>31</v>
      </c>
      <c r="AC67" s="58"/>
    </row>
    <row r="68" spans="1:49" ht="13.5" thickBot="1" x14ac:dyDescent="0.25">
      <c r="A68" s="163"/>
      <c r="B68" s="116"/>
      <c r="C68" s="141"/>
      <c r="D68" s="60" t="e">
        <f>MATCH($W68,'from RC Jamboree'!B$14:B$48,0)</f>
        <v>#N/A</v>
      </c>
      <c r="E68" s="60" t="e">
        <f>MATCH($W68,'from RC Jamboree'!C$14:C$48,0)</f>
        <v>#N/A</v>
      </c>
      <c r="F68" s="60" t="e">
        <f>MATCH($W68,'from RC Jamboree'!D$14:D$48,0)</f>
        <v>#N/A</v>
      </c>
      <c r="G68" s="60" t="e">
        <f>MATCH($W68,'from RC Jamboree'!E$14:E$48,0)</f>
        <v>#N/A</v>
      </c>
      <c r="H68" s="60" t="e">
        <f>MATCH($W68,'from RC Jamboree'!F$14:F$48,0)</f>
        <v>#N/A</v>
      </c>
      <c r="I68" s="60" t="e">
        <f>MATCH($W68,'from RC Jamboree'!G$14:G$48,0)</f>
        <v>#N/A</v>
      </c>
      <c r="J68" s="60" t="e">
        <f>MATCH($W68,'from RC Jamboree'!H$14:H$48,0)</f>
        <v>#N/A</v>
      </c>
      <c r="K68" s="60" t="e">
        <f>MATCH($W68,'from RC Jamboree'!I$14:I$48,0)</f>
        <v>#N/A</v>
      </c>
      <c r="L68" s="60" t="e">
        <f>MATCH($W68,'from RC Jamboree'!J$14:J$48,0)</f>
        <v>#N/A</v>
      </c>
      <c r="M68" s="60" t="e">
        <f>MATCH($W68,'from RC Jamboree'!K$14:K$48,0)</f>
        <v>#N/A</v>
      </c>
      <c r="N68" s="60" t="e">
        <f>MATCH($W68,'from RC Jamboree'!L$14:L$48,0)</f>
        <v>#N/A</v>
      </c>
      <c r="O68" s="60" t="e">
        <f>MATCH($W68,'from RC Jamboree'!M$14:M$48,0)</f>
        <v>#N/A</v>
      </c>
      <c r="P68" s="60" t="e">
        <f>MATCH($W68,'from RC Jamboree'!N$14:N$48,0)</f>
        <v>#N/A</v>
      </c>
      <c r="Q68" s="60" t="e">
        <f>MATCH($W68,'from RC Jamboree'!O$14:O$48,0)</f>
        <v>#N/A</v>
      </c>
      <c r="R68" s="60" t="e">
        <f>MATCH($W68,'from RC Jamboree'!P$14:P$48,0)</f>
        <v>#N/A</v>
      </c>
      <c r="S68" s="60" t="e">
        <f>MATCH($W68,'from RC Jamboree'!Q$14:Q$48,0)</f>
        <v>#N/A</v>
      </c>
      <c r="T68" s="60" t="e">
        <f>MATCH($W68,'from RC Jamboree'!R$14:R$48,0)</f>
        <v>#N/A</v>
      </c>
      <c r="U68" s="60" t="e">
        <f>MATCH($W68,'from RC Jamboree'!S$14:S$48,0)</f>
        <v>#N/A</v>
      </c>
      <c r="V68" t="str">
        <f t="shared" si="1"/>
        <v/>
      </c>
      <c r="W68">
        <v>32</v>
      </c>
      <c r="AC68" s="58"/>
    </row>
    <row r="69" spans="1:49" ht="13.5" thickBot="1" x14ac:dyDescent="0.25">
      <c r="A69" s="161"/>
      <c r="B69" s="89"/>
      <c r="C69" s="136"/>
      <c r="D69" s="60" t="e">
        <f>MATCH($W69,'from RC Jamboree'!B$14:B$48,0)</f>
        <v>#N/A</v>
      </c>
      <c r="E69" s="60" t="e">
        <f>MATCH($W69,'from RC Jamboree'!C$14:C$48,0)</f>
        <v>#N/A</v>
      </c>
      <c r="F69" s="60" t="e">
        <f>MATCH($W69,'from RC Jamboree'!D$14:D$48,0)</f>
        <v>#N/A</v>
      </c>
      <c r="G69" s="60" t="e">
        <f>MATCH($W69,'from RC Jamboree'!E$14:E$48,0)</f>
        <v>#N/A</v>
      </c>
      <c r="H69" s="60" t="e">
        <f>MATCH($W69,'from RC Jamboree'!F$14:F$48,0)</f>
        <v>#N/A</v>
      </c>
      <c r="I69" s="60" t="e">
        <f>MATCH($W69,'from RC Jamboree'!G$14:G$48,0)</f>
        <v>#N/A</v>
      </c>
      <c r="J69" s="60" t="e">
        <f>MATCH($W69,'from RC Jamboree'!H$14:H$48,0)</f>
        <v>#N/A</v>
      </c>
      <c r="K69" s="60" t="e">
        <f>MATCH($W69,'from RC Jamboree'!I$14:I$48,0)</f>
        <v>#N/A</v>
      </c>
      <c r="L69" s="60" t="e">
        <f>MATCH($W69,'from RC Jamboree'!J$14:J$48,0)</f>
        <v>#N/A</v>
      </c>
      <c r="M69" s="60" t="e">
        <f>MATCH($W69,'from RC Jamboree'!K$14:K$48,0)</f>
        <v>#N/A</v>
      </c>
      <c r="N69" s="60" t="e">
        <f>MATCH($W69,'from RC Jamboree'!L$14:L$48,0)</f>
        <v>#N/A</v>
      </c>
      <c r="O69" s="60" t="e">
        <f>MATCH($W69,'from RC Jamboree'!M$14:M$48,0)</f>
        <v>#N/A</v>
      </c>
      <c r="P69" s="60" t="e">
        <f>MATCH($W69,'from RC Jamboree'!N$14:N$48,0)</f>
        <v>#N/A</v>
      </c>
      <c r="Q69" s="60" t="e">
        <f>MATCH($W69,'from RC Jamboree'!O$14:O$48,0)</f>
        <v>#N/A</v>
      </c>
      <c r="R69" s="60" t="e">
        <f>MATCH($W69,'from RC Jamboree'!P$14:P$48,0)</f>
        <v>#N/A</v>
      </c>
      <c r="S69" s="60" t="e">
        <f>MATCH($W69,'from RC Jamboree'!Q$14:Q$48,0)</f>
        <v>#N/A</v>
      </c>
      <c r="T69" s="60" t="e">
        <f>MATCH($W69,'from RC Jamboree'!R$14:R$48,0)</f>
        <v>#N/A</v>
      </c>
      <c r="U69" s="60" t="e">
        <f>MATCH($W69,'from RC Jamboree'!S$14:S$48,0)</f>
        <v>#N/A</v>
      </c>
      <c r="V69" t="str">
        <f>IF(B69=0,"",B69)</f>
        <v/>
      </c>
      <c r="W69">
        <v>33</v>
      </c>
    </row>
    <row r="70" spans="1:49" x14ac:dyDescent="0.2">
      <c r="B70" s="8" t="s">
        <v>28</v>
      </c>
      <c r="S70" s="1"/>
      <c r="T70" s="1"/>
      <c r="U70" s="1"/>
      <c r="V70" s="1"/>
      <c r="W70" s="2"/>
    </row>
    <row r="71" spans="1:49" x14ac:dyDescent="0.2">
      <c r="C71" s="8" t="s">
        <v>80</v>
      </c>
      <c r="D71" s="5">
        <f t="shared" ref="D71:U71" si="2">COUNTA(D37:D69)-IF(Series_Scoring="Appendix A",0,COUNTIF(D37:D69,"dnc"))</f>
        <v>33</v>
      </c>
      <c r="E71" s="5">
        <f t="shared" si="2"/>
        <v>33</v>
      </c>
      <c r="F71" s="5">
        <f t="shared" si="2"/>
        <v>33</v>
      </c>
      <c r="G71" s="5">
        <f t="shared" si="2"/>
        <v>33</v>
      </c>
      <c r="H71" s="5">
        <f t="shared" si="2"/>
        <v>33</v>
      </c>
      <c r="I71" s="5">
        <f t="shared" si="2"/>
        <v>33</v>
      </c>
      <c r="J71" s="5">
        <f t="shared" si="2"/>
        <v>33</v>
      </c>
      <c r="K71" s="5">
        <f t="shared" si="2"/>
        <v>33</v>
      </c>
      <c r="L71" s="5">
        <f t="shared" si="2"/>
        <v>33</v>
      </c>
      <c r="M71" s="5">
        <f t="shared" si="2"/>
        <v>33</v>
      </c>
      <c r="N71" s="5">
        <f t="shared" si="2"/>
        <v>33</v>
      </c>
      <c r="O71" s="5">
        <f t="shared" si="2"/>
        <v>33</v>
      </c>
      <c r="P71" s="5">
        <f t="shared" si="2"/>
        <v>33</v>
      </c>
      <c r="Q71" s="5">
        <f t="shared" si="2"/>
        <v>33</v>
      </c>
      <c r="R71" s="5">
        <f t="shared" si="2"/>
        <v>33</v>
      </c>
      <c r="S71" s="5">
        <f t="shared" si="2"/>
        <v>33</v>
      </c>
      <c r="T71" s="5">
        <f t="shared" si="2"/>
        <v>33</v>
      </c>
      <c r="U71" s="5">
        <f t="shared" si="2"/>
        <v>33</v>
      </c>
      <c r="V71" s="1"/>
      <c r="W71" s="1"/>
      <c r="X71" s="1"/>
      <c r="Y71" s="1"/>
      <c r="Z71" s="1"/>
      <c r="AA71" s="1"/>
      <c r="AD71" s="29"/>
      <c r="AE71" s="32" t="s">
        <v>62</v>
      </c>
      <c r="AF71" s="33"/>
      <c r="AG71" s="33"/>
      <c r="AH71" s="33"/>
      <c r="AI71" s="33"/>
      <c r="AJ71" s="33"/>
      <c r="AK71" s="33"/>
      <c r="AL71" s="33"/>
      <c r="AM71" s="33"/>
      <c r="AN71" s="33"/>
      <c r="AO71" s="33"/>
      <c r="AP71" s="34"/>
      <c r="AQ71" s="29" t="s">
        <v>61</v>
      </c>
      <c r="AR71" s="29" t="s">
        <v>70</v>
      </c>
      <c r="AS71" s="29" t="s">
        <v>70</v>
      </c>
      <c r="AT71" s="29" t="s">
        <v>67</v>
      </c>
      <c r="AU71" s="29" t="s">
        <v>69</v>
      </c>
      <c r="AV71" s="29" t="s">
        <v>72</v>
      </c>
      <c r="AW71" s="42" t="s">
        <v>71</v>
      </c>
    </row>
    <row r="72" spans="1:49" x14ac:dyDescent="0.2">
      <c r="B72" s="38"/>
      <c r="C72" s="38" t="s">
        <v>66</v>
      </c>
      <c r="D72" s="58">
        <f>IF(D71&gt;3,1,"")</f>
        <v>1</v>
      </c>
      <c r="E72" s="58">
        <f>IF(E71&gt;3,COUNT($D72:D72)+1,"")</f>
        <v>2</v>
      </c>
      <c r="F72" s="58">
        <f>IF(F71&gt;3,COUNT($D72:E72)+1,"")</f>
        <v>3</v>
      </c>
      <c r="G72" s="58">
        <f>IF(G71&gt;3,COUNT($D72:F72)+1,"")</f>
        <v>4</v>
      </c>
      <c r="H72" s="58">
        <f>IF(H71&gt;3,COUNT($D72:G72)+1,"")</f>
        <v>5</v>
      </c>
      <c r="I72" s="58">
        <f>IF(I71&gt;3,COUNT($D72:H72)+1,"")</f>
        <v>6</v>
      </c>
      <c r="J72" s="58">
        <f>IF(J71&gt;3,COUNT($D72:I72)+1,"")</f>
        <v>7</v>
      </c>
      <c r="K72" s="58">
        <f>IF(K71&gt;3,COUNT($D72:J72)+1,"")</f>
        <v>8</v>
      </c>
      <c r="L72" s="58">
        <f>IF(L71&gt;3,COUNT($D72:K72)+1,"")</f>
        <v>9</v>
      </c>
      <c r="M72" s="58">
        <f>IF(M71&gt;3,COUNT($D72:L72)+1,"")</f>
        <v>10</v>
      </c>
      <c r="N72" s="58">
        <f>IF(N71&gt;3,COUNT($D72:M72)+1,"")</f>
        <v>11</v>
      </c>
      <c r="O72" s="58">
        <f>IF(O71&gt;3,COUNT($D72:N72)+1,"")</f>
        <v>12</v>
      </c>
      <c r="P72" s="58">
        <f>IF(P71&gt;3,COUNT($D72:O72)+1,"")</f>
        <v>13</v>
      </c>
      <c r="Q72" s="58">
        <f>IF(Q71&gt;3,COUNT($D72:P72)+1,"")</f>
        <v>14</v>
      </c>
      <c r="R72" s="58">
        <f>IF(R71&gt;3,COUNT($D72:Q72)+1,"")</f>
        <v>15</v>
      </c>
      <c r="S72" s="58">
        <f>IF(S71&gt;3,COUNT($D72:R72)+1,"")</f>
        <v>16</v>
      </c>
      <c r="T72" s="58">
        <f>IF(T71&gt;3,COUNT($D72:S72)+1,"")</f>
        <v>17</v>
      </c>
      <c r="U72" s="58">
        <f>IF(U71&gt;3,COUNT($D72:T72)+1,"")</f>
        <v>18</v>
      </c>
      <c r="V72" s="1"/>
      <c r="W72" s="1"/>
      <c r="X72" s="1"/>
      <c r="Y72" s="1"/>
      <c r="Z72" s="1"/>
      <c r="AA72" s="1"/>
      <c r="AD72" s="30"/>
      <c r="AE72" s="18"/>
      <c r="AF72" s="19"/>
      <c r="AG72" s="19"/>
      <c r="AH72" s="19"/>
      <c r="AI72" s="19"/>
      <c r="AJ72" s="19"/>
      <c r="AK72" s="19"/>
      <c r="AL72" s="19"/>
      <c r="AM72" s="19"/>
      <c r="AN72" s="19"/>
      <c r="AO72" s="19"/>
      <c r="AP72" s="19"/>
      <c r="AQ72" s="30"/>
      <c r="AR72" s="30"/>
      <c r="AS72" s="30"/>
      <c r="AT72" s="30"/>
      <c r="AU72" s="30"/>
      <c r="AV72" s="30"/>
      <c r="AW72" s="41"/>
    </row>
    <row r="73" spans="1:49" ht="24.95" customHeight="1" x14ac:dyDescent="0.35">
      <c r="B73" s="121" t="s">
        <v>83</v>
      </c>
      <c r="C73" s="4"/>
      <c r="D73" s="3"/>
      <c r="E73" s="3"/>
      <c r="F73" s="3"/>
      <c r="G73" s="3"/>
      <c r="H73" s="3"/>
      <c r="I73" s="3"/>
      <c r="J73" s="3"/>
      <c r="K73" s="3"/>
      <c r="L73" s="3"/>
      <c r="M73" s="3"/>
      <c r="N73" s="3"/>
      <c r="O73" s="3"/>
      <c r="P73" s="6"/>
      <c r="Q73" s="6"/>
      <c r="R73" s="6"/>
      <c r="S73" s="6"/>
      <c r="T73" s="6"/>
      <c r="U73" s="6"/>
      <c r="V73" s="1"/>
      <c r="W73" s="1" t="s">
        <v>58</v>
      </c>
      <c r="X73" s="1" t="s">
        <v>5</v>
      </c>
      <c r="Y73" s="1" t="s">
        <v>8</v>
      </c>
      <c r="Z73" s="1" t="s">
        <v>6</v>
      </c>
      <c r="AA73" s="1"/>
      <c r="AD73" s="30" t="s">
        <v>81</v>
      </c>
      <c r="AE73" s="18" t="s">
        <v>59</v>
      </c>
      <c r="AF73" s="19"/>
      <c r="AG73" s="19"/>
      <c r="AH73" s="19"/>
      <c r="AI73" s="19"/>
      <c r="AJ73" s="20"/>
      <c r="AK73" s="18" t="s">
        <v>60</v>
      </c>
      <c r="AL73" s="19"/>
      <c r="AM73" s="19"/>
      <c r="AN73" s="19"/>
      <c r="AO73" s="19"/>
      <c r="AP73" s="19"/>
      <c r="AQ73" s="30" t="s">
        <v>48</v>
      </c>
      <c r="AR73" s="30" t="s">
        <v>63</v>
      </c>
      <c r="AS73" s="30" t="s">
        <v>63</v>
      </c>
      <c r="AT73" s="30" t="s">
        <v>68</v>
      </c>
      <c r="AU73" s="30" t="s">
        <v>67</v>
      </c>
      <c r="AV73" s="30" t="s">
        <v>73</v>
      </c>
      <c r="AW73" s="41" t="s">
        <v>63</v>
      </c>
    </row>
    <row r="74" spans="1:49" s="15" customFormat="1" ht="38.25" x14ac:dyDescent="0.2">
      <c r="A74" s="164" t="s">
        <v>75</v>
      </c>
      <c r="B74" s="15" t="s">
        <v>74</v>
      </c>
      <c r="C74" s="15" t="s">
        <v>76</v>
      </c>
      <c r="D74" s="16">
        <f t="shared" ref="D74:U74" si="3">D36</f>
        <v>39697</v>
      </c>
      <c r="E74" s="16">
        <f t="shared" si="3"/>
        <v>39697</v>
      </c>
      <c r="F74" s="16">
        <f t="shared" si="3"/>
        <v>39697</v>
      </c>
      <c r="G74" s="16"/>
      <c r="H74" s="16">
        <f t="shared" si="3"/>
        <v>39697</v>
      </c>
      <c r="I74" s="16">
        <f t="shared" si="3"/>
        <v>39697</v>
      </c>
      <c r="J74" s="16">
        <f t="shared" si="3"/>
        <v>39697</v>
      </c>
      <c r="K74" s="16">
        <f t="shared" si="3"/>
        <v>39698</v>
      </c>
      <c r="L74" s="16">
        <f t="shared" si="3"/>
        <v>39698</v>
      </c>
      <c r="M74" s="16">
        <f t="shared" si="3"/>
        <v>39698</v>
      </c>
      <c r="N74" s="16">
        <f t="shared" si="3"/>
        <v>39698</v>
      </c>
      <c r="O74" s="16">
        <f t="shared" si="3"/>
        <v>39698</v>
      </c>
      <c r="P74" s="16">
        <f t="shared" si="3"/>
        <v>39698</v>
      </c>
      <c r="Q74" s="16">
        <f t="shared" si="3"/>
        <v>39698</v>
      </c>
      <c r="R74" s="16">
        <f t="shared" si="3"/>
        <v>39698</v>
      </c>
      <c r="S74" s="16">
        <f t="shared" si="3"/>
        <v>39698</v>
      </c>
      <c r="T74" s="16">
        <f t="shared" si="3"/>
        <v>39698</v>
      </c>
      <c r="U74" s="16">
        <f t="shared" si="3"/>
        <v>39698</v>
      </c>
      <c r="V74" s="17" t="s">
        <v>7</v>
      </c>
      <c r="W74" s="17" t="s">
        <v>4</v>
      </c>
      <c r="X74" s="17" t="s">
        <v>49</v>
      </c>
      <c r="Y74" s="17" t="s">
        <v>9</v>
      </c>
      <c r="Z74" s="17" t="s">
        <v>7</v>
      </c>
      <c r="AA74" s="17" t="s">
        <v>16</v>
      </c>
      <c r="AB74" s="15" t="s">
        <v>74</v>
      </c>
      <c r="AC74" s="175" t="s">
        <v>191</v>
      </c>
      <c r="AD74" s="31" t="s">
        <v>82</v>
      </c>
      <c r="AE74" s="21" t="s">
        <v>50</v>
      </c>
      <c r="AF74" s="15" t="s">
        <v>51</v>
      </c>
      <c r="AG74" s="15" t="s">
        <v>52</v>
      </c>
      <c r="AH74" s="15" t="s">
        <v>53</v>
      </c>
      <c r="AI74" s="15" t="s">
        <v>54</v>
      </c>
      <c r="AJ74" s="22" t="s">
        <v>55</v>
      </c>
      <c r="AK74" s="21" t="s">
        <v>50</v>
      </c>
      <c r="AL74" s="15" t="s">
        <v>51</v>
      </c>
      <c r="AM74" s="15" t="s">
        <v>52</v>
      </c>
      <c r="AN74" s="15" t="s">
        <v>53</v>
      </c>
      <c r="AO74" s="15" t="s">
        <v>54</v>
      </c>
      <c r="AP74" s="15" t="s">
        <v>55</v>
      </c>
      <c r="AQ74" s="31" t="s">
        <v>56</v>
      </c>
      <c r="AR74" s="31" t="s">
        <v>64</v>
      </c>
      <c r="AS74" s="31" t="s">
        <v>65</v>
      </c>
      <c r="AT74" s="31" t="s">
        <v>4</v>
      </c>
      <c r="AU74" s="31" t="s">
        <v>4</v>
      </c>
      <c r="AV74" s="31" t="s">
        <v>69</v>
      </c>
      <c r="AW74" s="31" t="s">
        <v>65</v>
      </c>
    </row>
    <row r="75" spans="1:49" x14ac:dyDescent="0.2">
      <c r="A75" s="165">
        <f t="shared" ref="A75:A107" si="4">IF($A37=0,"",$A37)</f>
        <v>484</v>
      </c>
      <c r="B75" s="50" t="str">
        <f t="shared" ref="B75:B107" si="5">IF($B37=0,"",$B37)</f>
        <v>Jolly Mon</v>
      </c>
      <c r="C75" s="50" t="str">
        <f t="shared" ref="C75:C107" si="6">IF($C37=0,"",$C37)</f>
        <v>LaVin/Rochlis&lt;br /&gt;Gilford, NH</v>
      </c>
      <c r="D75" s="47" t="e">
        <f t="shared" ref="D75:U75" si="7">IF(OR(D37="dns",D37="dnf",D37="dsq",D37="ocs",D37="raf"),D$71+1,IF(D37="dnc",IF($AQ75=3,"bye",D$71+1),D37))</f>
        <v>#N/A</v>
      </c>
      <c r="E75" s="47" t="e">
        <f t="shared" si="7"/>
        <v>#N/A</v>
      </c>
      <c r="F75" s="47" t="e">
        <f t="shared" si="7"/>
        <v>#N/A</v>
      </c>
      <c r="G75" s="47" t="e">
        <f t="shared" si="7"/>
        <v>#N/A</v>
      </c>
      <c r="H75" s="47" t="e">
        <f t="shared" si="7"/>
        <v>#N/A</v>
      </c>
      <c r="I75" s="47" t="e">
        <f t="shared" si="7"/>
        <v>#N/A</v>
      </c>
      <c r="J75" s="47" t="e">
        <f>IF(OR(J37="dns",J37="dnf",J37="dsq",J37="ocs",J37="raf"),J$71+1,IF(J37="dnc",IF($AQ75=3,"bye",J$71+1),J37))</f>
        <v>#N/A</v>
      </c>
      <c r="K75" s="47" t="e">
        <f t="shared" si="7"/>
        <v>#N/A</v>
      </c>
      <c r="L75" s="47" t="e">
        <f t="shared" si="7"/>
        <v>#N/A</v>
      </c>
      <c r="M75" s="47" t="e">
        <f t="shared" si="7"/>
        <v>#N/A</v>
      </c>
      <c r="N75" s="47" t="e">
        <f t="shared" si="7"/>
        <v>#N/A</v>
      </c>
      <c r="O75" s="47" t="e">
        <f t="shared" si="7"/>
        <v>#N/A</v>
      </c>
      <c r="P75" s="47" t="e">
        <f t="shared" si="7"/>
        <v>#N/A</v>
      </c>
      <c r="Q75" s="47" t="e">
        <f t="shared" si="7"/>
        <v>#N/A</v>
      </c>
      <c r="R75" s="47" t="e">
        <f t="shared" si="7"/>
        <v>#N/A</v>
      </c>
      <c r="S75" s="47" t="e">
        <f t="shared" si="7"/>
        <v>#N/A</v>
      </c>
      <c r="T75" s="47" t="e">
        <f t="shared" si="7"/>
        <v>#N/A</v>
      </c>
      <c r="U75" s="47" t="e">
        <f t="shared" si="7"/>
        <v>#N/A</v>
      </c>
      <c r="V75" s="47">
        <f t="shared" ref="V75:V91" si="8">IF(AQ75&gt;0,INDEX(AK75:AP75,AQ75),0)</f>
        <v>0</v>
      </c>
      <c r="W75" s="47" t="e">
        <f t="shared" ref="W75:W98" si="9">IF(SUM(D75:U75)&gt;0,SUM(D75:U75),"")</f>
        <v>#N/A</v>
      </c>
      <c r="X75" s="47" t="e">
        <f t="shared" ref="X75:X98" si="10">IF(Throwouts&gt;0,LARGE((D75:U75),1),0)+IF(Throwouts&gt;1,LARGE((D75:U75),2),0)+IF(Throwouts&gt;2,LARGE((D75:U75),2),0)+IF(Throwouts&gt;3,LARGE((D75:U75),3),0)</f>
        <v>#N/A</v>
      </c>
      <c r="Y75" s="47" t="e">
        <f t="shared" ref="Y75:Y98" si="11">IF(W75="",0,W75-X75)</f>
        <v>#N/A</v>
      </c>
      <c r="Z75" s="48" t="e">
        <f>Y75</f>
        <v>#N/A</v>
      </c>
      <c r="AA75" s="49" t="e">
        <f t="shared" ref="AA75:AA107" si="12">IF(RANK(Z75,Z$75:Z$107,1)=1,"",RANK(Z75,Z$75:Z$107,1)-ROWS(A$75:A$107)+ScoredBoats+AC75)</f>
        <v>#N/A</v>
      </c>
      <c r="AB75" s="50" t="str">
        <f t="shared" ref="AB75:AB107" si="13">IF($B37=0,"",$B37)</f>
        <v>Jolly Mon</v>
      </c>
      <c r="AC75" s="85"/>
      <c r="AD75" s="37">
        <f t="shared" ref="AD75:AD107" si="14">IF(AA112="",0,MATCH(AA112,AA$75:AA$107,0))</f>
        <v>0</v>
      </c>
      <c r="AE75" s="23" t="e">
        <f t="shared" ref="AE75:AE107" si="15">IF($D37="dnc",$D$71+1,0)+IF($E37="dnc",$E$71+1,0)+IF($F37="dnc",$F$71+1,0)</f>
        <v>#N/A</v>
      </c>
      <c r="AF75" s="24" t="e">
        <f t="shared" ref="AF75:AF107" si="16">IF($G37="dnc",$G$71+1,0)+IF($H37="dnc",$H$71+1,0)+IF($I37="dnc",$I$71+1,0)</f>
        <v>#N/A</v>
      </c>
      <c r="AG75" s="24" t="e">
        <f t="shared" ref="AG75:AG107" si="17">IF($J37="dnc",$J$71+1,0)+IF($K37="dnc",$K$71+1,0)+IF($L37="dnc",$L$71+1,0)</f>
        <v>#N/A</v>
      </c>
      <c r="AH75" s="24" t="e">
        <f t="shared" ref="AH75:AH107" si="18">IF($M37="dnc",$M$71+1,0)+IF($N37="dnc",$N$71+1,0)+IF($O37="dnc",$O$71+1,0)</f>
        <v>#N/A</v>
      </c>
      <c r="AI75" s="24" t="e">
        <f t="shared" ref="AI75:AI107" si="19">IF($P37="dnc",$P$71+1,0)+IF($Q37="dnc",$Q$71+1,0)+IF($R37="dnc",$R$71+1,0)</f>
        <v>#N/A</v>
      </c>
      <c r="AJ75" s="25" t="e">
        <f t="shared" ref="AJ75:AJ107" si="20">IF($S37="dnc",$S$71+1,0)+IF($T37="dnc",$T$71+1,0)+IF($U37="dnc",$U$71+1,0)</f>
        <v>#N/A</v>
      </c>
      <c r="AK75" s="23">
        <f t="shared" ref="AK75:AK98" si="21">COUNTIF(D37:F37,"dnc")</f>
        <v>0</v>
      </c>
      <c r="AL75" s="24">
        <f t="shared" ref="AL75:AL98" si="22">COUNTIF(G37:I37,"dnc")</f>
        <v>0</v>
      </c>
      <c r="AM75" s="24">
        <f t="shared" ref="AM75:AM98" si="23">COUNTIF(J37:L37,"dnc")</f>
        <v>0</v>
      </c>
      <c r="AN75" s="24">
        <f t="shared" ref="AN75:AN98" si="24">COUNTIF(M37:O37,"dnc")</f>
        <v>0</v>
      </c>
      <c r="AO75" s="24">
        <f t="shared" ref="AO75:AO98" si="25">COUNTIF(P37:R37,"dnc")</f>
        <v>0</v>
      </c>
      <c r="AP75" s="24">
        <f t="shared" ref="AP75:AP98" si="26">COUNTIF(S37:U37,"dnc")</f>
        <v>0</v>
      </c>
      <c r="AQ75" s="35">
        <f t="shared" ref="AQ75:AQ107" si="27">IF(Allow_Byes,IF(SUM(AE75:AJ75)&gt;0,MATCH(MAX(AE75:AJ75),AE75:AJ75,0),0),0)</f>
        <v>0</v>
      </c>
      <c r="AR75" s="40" t="e">
        <f t="shared" ref="AR75:AR107" si="28">IF(W75&gt;0,((((((((((((((((COUNTIF(D75:U75,1))*10+COUNTIF(D75:U75,2))*10+COUNTIF(D75:U75,3))*10+COUNTIF(D75:U75,4))*10+COUNTIF(D75:U75,5))*10+COUNTIF(D75:U75,6))*10+COUNTIF(D75:U75,7))*10+COUNTIF(D75:U75,8))*10+COUNTIF(D75:U75,9))*10+COUNTIF(D75:U75,10))*10+COUNTIF(D75:U75,11))*10+COUNTIF(D75:U75,12))*10+COUNTIF(D75:U75,13))*10+COUNTIF(D75:U75,14))*10+COUNTIF(D75:U75,15))*10+COUNTIF(D75:U75,16))*10+COUNTIF(D75:U75,17),0)</f>
        <v>#N/A</v>
      </c>
      <c r="AS75" s="37" t="e">
        <f t="shared" ref="AS75:AS107" si="29">IF($Y75=0,0,(RANK($AR75,$AR$75:$AR$107,0)))</f>
        <v>#N/A</v>
      </c>
      <c r="AT75" s="45" t="e">
        <f t="shared" ref="AT75:AT107" si="30">IF(INDEX($D75:$U75,LastRaceIndex)="bye",$Y75/(Races_Sailed-Throwouts),INDEX($D75:$U75,LastRaceIndex))</f>
        <v>#N/A</v>
      </c>
      <c r="AU75" s="45" t="e">
        <f t="shared" ref="AU75:AU107" si="31">IF(INDEX($D75:$U75,NextLastIndex)="bye",$Y75/(Races_Sailed-Throwouts),INDEX($D75:$U75,NextLastIndex))</f>
        <v>#N/A</v>
      </c>
      <c r="AV75" s="46" t="e">
        <f t="shared" ref="AV75:AV98" si="32">AT75*100+AU75</f>
        <v>#N/A</v>
      </c>
      <c r="AW75" s="37" t="e">
        <f>IF($Y75="",0,(RANK($AV75,$AV$75:$AV$107,1))-25+C$25)</f>
        <v>#N/A</v>
      </c>
    </row>
    <row r="76" spans="1:49" x14ac:dyDescent="0.2">
      <c r="A76" s="165">
        <f t="shared" si="4"/>
        <v>255</v>
      </c>
      <c r="B76" s="50" t="str">
        <f t="shared" si="5"/>
        <v>Angry Chameleon</v>
      </c>
      <c r="C76" s="50" t="str">
        <f t="shared" si="6"/>
        <v>Brian &amp; Kristen Robinson&lt;br /&gt;Annapolis, MD</v>
      </c>
      <c r="D76" s="47" t="e">
        <f t="shared" ref="D76:U76" si="33">IF(OR(D38="dns",D38="dnf",D38="dsq",D38="ocs",D38="raf"),D$71+1,IF(D38="dnc",IF($AQ76=3,"bye",D$71+1),D38))</f>
        <v>#N/A</v>
      </c>
      <c r="E76" s="47" t="e">
        <f t="shared" si="33"/>
        <v>#N/A</v>
      </c>
      <c r="F76" s="47" t="e">
        <f t="shared" si="33"/>
        <v>#N/A</v>
      </c>
      <c r="G76" s="47" t="e">
        <f t="shared" si="33"/>
        <v>#N/A</v>
      </c>
      <c r="H76" s="47" t="e">
        <f t="shared" si="33"/>
        <v>#N/A</v>
      </c>
      <c r="I76" s="47" t="e">
        <f t="shared" si="33"/>
        <v>#N/A</v>
      </c>
      <c r="J76" s="47" t="e">
        <f t="shared" si="33"/>
        <v>#N/A</v>
      </c>
      <c r="K76" s="47" t="e">
        <f t="shared" si="33"/>
        <v>#N/A</v>
      </c>
      <c r="L76" s="47" t="e">
        <f t="shared" si="33"/>
        <v>#N/A</v>
      </c>
      <c r="M76" s="47" t="e">
        <f t="shared" si="33"/>
        <v>#N/A</v>
      </c>
      <c r="N76" s="47" t="e">
        <f t="shared" si="33"/>
        <v>#N/A</v>
      </c>
      <c r="O76" s="47" t="e">
        <f t="shared" si="33"/>
        <v>#N/A</v>
      </c>
      <c r="P76" s="47" t="e">
        <f t="shared" si="33"/>
        <v>#N/A</v>
      </c>
      <c r="Q76" s="47" t="e">
        <f t="shared" si="33"/>
        <v>#N/A</v>
      </c>
      <c r="R76" s="47" t="e">
        <f t="shared" si="33"/>
        <v>#N/A</v>
      </c>
      <c r="S76" s="47" t="e">
        <f t="shared" si="33"/>
        <v>#N/A</v>
      </c>
      <c r="T76" s="47" t="e">
        <f t="shared" si="33"/>
        <v>#N/A</v>
      </c>
      <c r="U76" s="47" t="e">
        <f t="shared" si="33"/>
        <v>#N/A</v>
      </c>
      <c r="V76" s="47">
        <f t="shared" si="8"/>
        <v>0</v>
      </c>
      <c r="W76" s="47" t="e">
        <f t="shared" si="9"/>
        <v>#N/A</v>
      </c>
      <c r="X76" s="47" t="e">
        <f t="shared" si="10"/>
        <v>#N/A</v>
      </c>
      <c r="Y76" s="47" t="e">
        <f t="shared" si="11"/>
        <v>#N/A</v>
      </c>
      <c r="Z76" s="48" t="e">
        <f t="shared" ref="Z76:Z107" si="34">Y76</f>
        <v>#N/A</v>
      </c>
      <c r="AA76" s="49" t="e">
        <f t="shared" si="12"/>
        <v>#N/A</v>
      </c>
      <c r="AB76" s="50" t="str">
        <f t="shared" si="13"/>
        <v>Angry Chameleon</v>
      </c>
      <c r="AC76" s="85"/>
      <c r="AD76" s="37">
        <f t="shared" si="14"/>
        <v>0</v>
      </c>
      <c r="AE76" s="23" t="e">
        <f t="shared" si="15"/>
        <v>#N/A</v>
      </c>
      <c r="AF76" s="24" t="e">
        <f t="shared" si="16"/>
        <v>#N/A</v>
      </c>
      <c r="AG76" s="24" t="e">
        <f t="shared" si="17"/>
        <v>#N/A</v>
      </c>
      <c r="AH76" s="24" t="e">
        <f t="shared" si="18"/>
        <v>#N/A</v>
      </c>
      <c r="AI76" s="24" t="e">
        <f t="shared" si="19"/>
        <v>#N/A</v>
      </c>
      <c r="AJ76" s="25" t="e">
        <f t="shared" si="20"/>
        <v>#N/A</v>
      </c>
      <c r="AK76" s="23">
        <f t="shared" si="21"/>
        <v>0</v>
      </c>
      <c r="AL76" s="24">
        <f t="shared" si="22"/>
        <v>0</v>
      </c>
      <c r="AM76" s="24">
        <f t="shared" si="23"/>
        <v>0</v>
      </c>
      <c r="AN76" s="24">
        <f t="shared" si="24"/>
        <v>0</v>
      </c>
      <c r="AO76" s="24">
        <f t="shared" si="25"/>
        <v>0</v>
      </c>
      <c r="AP76" s="24">
        <f t="shared" si="26"/>
        <v>0</v>
      </c>
      <c r="AQ76" s="35">
        <f t="shared" si="27"/>
        <v>0</v>
      </c>
      <c r="AR76" s="40" t="e">
        <f t="shared" si="28"/>
        <v>#N/A</v>
      </c>
      <c r="AS76" s="37" t="e">
        <f t="shared" si="29"/>
        <v>#N/A</v>
      </c>
      <c r="AT76" s="45" t="e">
        <f t="shared" si="30"/>
        <v>#N/A</v>
      </c>
      <c r="AU76" s="45" t="e">
        <f t="shared" si="31"/>
        <v>#N/A</v>
      </c>
      <c r="AV76" s="46" t="e">
        <f t="shared" si="32"/>
        <v>#N/A</v>
      </c>
      <c r="AW76" s="37" t="e">
        <f t="shared" ref="AW76:AW107" si="35">IF($Y76=0,0,(RANK($AV76,$AV$75:$AV$107,1))-25+C$25)</f>
        <v>#N/A</v>
      </c>
    </row>
    <row r="77" spans="1:49" x14ac:dyDescent="0.2">
      <c r="A77" s="165">
        <f t="shared" si="4"/>
        <v>52</v>
      </c>
      <c r="B77" s="50" t="str">
        <f t="shared" si="5"/>
        <v>Pinocchio</v>
      </c>
      <c r="C77" s="50" t="str">
        <f t="shared" si="6"/>
        <v>Bob Knowles&lt;br /&gt;Meredith, NH</v>
      </c>
      <c r="D77" s="47" t="e">
        <f t="shared" ref="D77:U77" si="36">IF(OR(D39="dns",D39="dnf",D39="dsq",D39="ocs",D39="raf"),D$71+1,IF(D39="dnc",IF($AQ77=3,"bye",D$71+1),D39))</f>
        <v>#N/A</v>
      </c>
      <c r="E77" s="47" t="e">
        <f t="shared" si="36"/>
        <v>#N/A</v>
      </c>
      <c r="F77" s="47" t="e">
        <f t="shared" si="36"/>
        <v>#N/A</v>
      </c>
      <c r="G77" s="47" t="e">
        <f t="shared" si="36"/>
        <v>#N/A</v>
      </c>
      <c r="H77" s="47" t="e">
        <f t="shared" si="36"/>
        <v>#N/A</v>
      </c>
      <c r="I77" s="47" t="e">
        <f t="shared" si="36"/>
        <v>#N/A</v>
      </c>
      <c r="J77" s="47" t="e">
        <f t="shared" si="36"/>
        <v>#N/A</v>
      </c>
      <c r="K77" s="47" t="e">
        <f t="shared" si="36"/>
        <v>#N/A</v>
      </c>
      <c r="L77" s="47" t="e">
        <f t="shared" si="36"/>
        <v>#N/A</v>
      </c>
      <c r="M77" s="47" t="e">
        <f t="shared" si="36"/>
        <v>#N/A</v>
      </c>
      <c r="N77" s="47" t="e">
        <f t="shared" si="36"/>
        <v>#N/A</v>
      </c>
      <c r="O77" s="47" t="e">
        <f t="shared" si="36"/>
        <v>#N/A</v>
      </c>
      <c r="P77" s="47" t="e">
        <f t="shared" si="36"/>
        <v>#N/A</v>
      </c>
      <c r="Q77" s="47" t="e">
        <f t="shared" si="36"/>
        <v>#N/A</v>
      </c>
      <c r="R77" s="47" t="e">
        <f t="shared" si="36"/>
        <v>#N/A</v>
      </c>
      <c r="S77" s="47" t="e">
        <f t="shared" si="36"/>
        <v>#N/A</v>
      </c>
      <c r="T77" s="47" t="e">
        <f t="shared" si="36"/>
        <v>#N/A</v>
      </c>
      <c r="U77" s="47" t="e">
        <f t="shared" si="36"/>
        <v>#N/A</v>
      </c>
      <c r="V77" s="47">
        <f t="shared" si="8"/>
        <v>0</v>
      </c>
      <c r="W77" s="47" t="e">
        <f t="shared" si="9"/>
        <v>#N/A</v>
      </c>
      <c r="X77" s="47" t="e">
        <f t="shared" si="10"/>
        <v>#N/A</v>
      </c>
      <c r="Y77" s="47" t="e">
        <f t="shared" si="11"/>
        <v>#N/A</v>
      </c>
      <c r="Z77" s="48" t="e">
        <f t="shared" si="34"/>
        <v>#N/A</v>
      </c>
      <c r="AA77" s="49" t="e">
        <f t="shared" si="12"/>
        <v>#N/A</v>
      </c>
      <c r="AB77" s="50" t="str">
        <f t="shared" si="13"/>
        <v>Pinocchio</v>
      </c>
      <c r="AC77" s="85"/>
      <c r="AD77" s="37">
        <f t="shared" si="14"/>
        <v>0</v>
      </c>
      <c r="AE77" s="23" t="e">
        <f t="shared" si="15"/>
        <v>#N/A</v>
      </c>
      <c r="AF77" s="24" t="e">
        <f t="shared" si="16"/>
        <v>#N/A</v>
      </c>
      <c r="AG77" s="24" t="e">
        <f t="shared" si="17"/>
        <v>#N/A</v>
      </c>
      <c r="AH77" s="24" t="e">
        <f t="shared" si="18"/>
        <v>#N/A</v>
      </c>
      <c r="AI77" s="24" t="e">
        <f t="shared" si="19"/>
        <v>#N/A</v>
      </c>
      <c r="AJ77" s="25" t="e">
        <f t="shared" si="20"/>
        <v>#N/A</v>
      </c>
      <c r="AK77" s="23">
        <f t="shared" si="21"/>
        <v>0</v>
      </c>
      <c r="AL77" s="24">
        <f t="shared" si="22"/>
        <v>0</v>
      </c>
      <c r="AM77" s="24">
        <f t="shared" si="23"/>
        <v>0</v>
      </c>
      <c r="AN77" s="24">
        <f t="shared" si="24"/>
        <v>0</v>
      </c>
      <c r="AO77" s="24">
        <f t="shared" si="25"/>
        <v>0</v>
      </c>
      <c r="AP77" s="24">
        <f t="shared" si="26"/>
        <v>0</v>
      </c>
      <c r="AQ77" s="35">
        <f t="shared" si="27"/>
        <v>0</v>
      </c>
      <c r="AR77" s="40" t="e">
        <f t="shared" si="28"/>
        <v>#N/A</v>
      </c>
      <c r="AS77" s="37" t="e">
        <f t="shared" si="29"/>
        <v>#N/A</v>
      </c>
      <c r="AT77" s="45" t="e">
        <f t="shared" si="30"/>
        <v>#N/A</v>
      </c>
      <c r="AU77" s="45" t="e">
        <f t="shared" si="31"/>
        <v>#N/A</v>
      </c>
      <c r="AV77" s="46" t="e">
        <f t="shared" si="32"/>
        <v>#N/A</v>
      </c>
      <c r="AW77" s="37" t="e">
        <f t="shared" si="35"/>
        <v>#N/A</v>
      </c>
    </row>
    <row r="78" spans="1:49" x14ac:dyDescent="0.2">
      <c r="A78" s="165">
        <f t="shared" si="4"/>
        <v>485</v>
      </c>
      <c r="B78" s="50" t="str">
        <f t="shared" si="5"/>
        <v>Argo</v>
      </c>
      <c r="C78" s="50" t="str">
        <f t="shared" si="6"/>
        <v>Guy Nickerson&lt;br /&gt;Gilford, NH</v>
      </c>
      <c r="D78" s="47" t="e">
        <f t="shared" ref="D78:U78" si="37">IF(OR(D40="dns",D40="dnf",D40="dsq",D40="ocs",D40="raf"),D$71+1,IF(D40="dnc",IF($AQ78=3,"bye",D$71+1),D40))</f>
        <v>#N/A</v>
      </c>
      <c r="E78" s="47" t="e">
        <f t="shared" si="37"/>
        <v>#N/A</v>
      </c>
      <c r="F78" s="47" t="e">
        <f t="shared" si="37"/>
        <v>#N/A</v>
      </c>
      <c r="G78" s="47" t="e">
        <f t="shared" si="37"/>
        <v>#N/A</v>
      </c>
      <c r="H78" s="47" t="e">
        <f t="shared" si="37"/>
        <v>#N/A</v>
      </c>
      <c r="I78" s="47" t="e">
        <f t="shared" si="37"/>
        <v>#N/A</v>
      </c>
      <c r="J78" s="47" t="e">
        <f t="shared" si="37"/>
        <v>#N/A</v>
      </c>
      <c r="K78" s="47" t="e">
        <f t="shared" si="37"/>
        <v>#N/A</v>
      </c>
      <c r="L78" s="47" t="e">
        <f t="shared" si="37"/>
        <v>#N/A</v>
      </c>
      <c r="M78" s="47" t="e">
        <f t="shared" si="37"/>
        <v>#N/A</v>
      </c>
      <c r="N78" s="47" t="e">
        <f t="shared" si="37"/>
        <v>#N/A</v>
      </c>
      <c r="O78" s="47" t="e">
        <f t="shared" si="37"/>
        <v>#N/A</v>
      </c>
      <c r="P78" s="47" t="e">
        <f t="shared" si="37"/>
        <v>#N/A</v>
      </c>
      <c r="Q78" s="47" t="e">
        <f t="shared" si="37"/>
        <v>#N/A</v>
      </c>
      <c r="R78" s="47" t="e">
        <f t="shared" si="37"/>
        <v>#N/A</v>
      </c>
      <c r="S78" s="47" t="e">
        <f t="shared" si="37"/>
        <v>#N/A</v>
      </c>
      <c r="T78" s="47" t="e">
        <f t="shared" si="37"/>
        <v>#N/A</v>
      </c>
      <c r="U78" s="47" t="e">
        <f t="shared" si="37"/>
        <v>#N/A</v>
      </c>
      <c r="V78" s="47">
        <f t="shared" si="8"/>
        <v>0</v>
      </c>
      <c r="W78" s="47" t="e">
        <f t="shared" si="9"/>
        <v>#N/A</v>
      </c>
      <c r="X78" s="47" t="e">
        <f t="shared" si="10"/>
        <v>#N/A</v>
      </c>
      <c r="Y78" s="47" t="e">
        <f t="shared" si="11"/>
        <v>#N/A</v>
      </c>
      <c r="Z78" s="48" t="e">
        <f t="shared" si="34"/>
        <v>#N/A</v>
      </c>
      <c r="AA78" s="49" t="e">
        <f t="shared" si="12"/>
        <v>#N/A</v>
      </c>
      <c r="AB78" s="50" t="str">
        <f t="shared" si="13"/>
        <v>Argo</v>
      </c>
      <c r="AC78" s="85"/>
      <c r="AD78" s="37">
        <f t="shared" si="14"/>
        <v>0</v>
      </c>
      <c r="AE78" s="23" t="e">
        <f t="shared" si="15"/>
        <v>#N/A</v>
      </c>
      <c r="AF78" s="24" t="e">
        <f t="shared" si="16"/>
        <v>#N/A</v>
      </c>
      <c r="AG78" s="24" t="e">
        <f t="shared" si="17"/>
        <v>#N/A</v>
      </c>
      <c r="AH78" s="24" t="e">
        <f t="shared" si="18"/>
        <v>#N/A</v>
      </c>
      <c r="AI78" s="24" t="e">
        <f t="shared" si="19"/>
        <v>#N/A</v>
      </c>
      <c r="AJ78" s="25" t="e">
        <f t="shared" si="20"/>
        <v>#N/A</v>
      </c>
      <c r="AK78" s="23">
        <f t="shared" si="21"/>
        <v>0</v>
      </c>
      <c r="AL78" s="24">
        <f t="shared" si="22"/>
        <v>0</v>
      </c>
      <c r="AM78" s="24">
        <f t="shared" si="23"/>
        <v>0</v>
      </c>
      <c r="AN78" s="24">
        <f t="shared" si="24"/>
        <v>0</v>
      </c>
      <c r="AO78" s="24">
        <f t="shared" si="25"/>
        <v>0</v>
      </c>
      <c r="AP78" s="24">
        <f t="shared" si="26"/>
        <v>0</v>
      </c>
      <c r="AQ78" s="35">
        <f t="shared" si="27"/>
        <v>0</v>
      </c>
      <c r="AR78" s="40" t="e">
        <f t="shared" si="28"/>
        <v>#N/A</v>
      </c>
      <c r="AS78" s="37" t="e">
        <f t="shared" si="29"/>
        <v>#N/A</v>
      </c>
      <c r="AT78" s="45" t="e">
        <f t="shared" si="30"/>
        <v>#N/A</v>
      </c>
      <c r="AU78" s="45" t="e">
        <f t="shared" si="31"/>
        <v>#N/A</v>
      </c>
      <c r="AV78" s="46" t="e">
        <f t="shared" si="32"/>
        <v>#N/A</v>
      </c>
      <c r="AW78" s="37" t="e">
        <f t="shared" si="35"/>
        <v>#N/A</v>
      </c>
    </row>
    <row r="79" spans="1:49" x14ac:dyDescent="0.2">
      <c r="A79" s="165">
        <f t="shared" si="4"/>
        <v>285</v>
      </c>
      <c r="B79" s="50" t="str">
        <f t="shared" si="5"/>
        <v>Crush</v>
      </c>
      <c r="C79" s="50" t="str">
        <f t="shared" si="6"/>
        <v>Mark and Tara Gorman&lt;br /&gt;Cranford, NJ</v>
      </c>
      <c r="D79" s="47" t="e">
        <f t="shared" ref="D79:U79" si="38">IF(OR(D41="dns",D41="dnf",D41="dsq",D41="ocs",D41="raf"),D$71+1,IF(D41="dnc",IF($AQ79=3,"bye",D$71+1),D41))</f>
        <v>#N/A</v>
      </c>
      <c r="E79" s="47" t="e">
        <f t="shared" si="38"/>
        <v>#N/A</v>
      </c>
      <c r="F79" s="47" t="e">
        <f t="shared" si="38"/>
        <v>#N/A</v>
      </c>
      <c r="G79" s="47" t="e">
        <f t="shared" si="38"/>
        <v>#N/A</v>
      </c>
      <c r="H79" s="47" t="e">
        <f t="shared" si="38"/>
        <v>#N/A</v>
      </c>
      <c r="I79" s="47" t="e">
        <f t="shared" si="38"/>
        <v>#N/A</v>
      </c>
      <c r="J79" s="47" t="e">
        <f t="shared" si="38"/>
        <v>#N/A</v>
      </c>
      <c r="K79" s="47" t="e">
        <f t="shared" si="38"/>
        <v>#N/A</v>
      </c>
      <c r="L79" s="47" t="e">
        <f t="shared" si="38"/>
        <v>#N/A</v>
      </c>
      <c r="M79" s="47" t="e">
        <f t="shared" si="38"/>
        <v>#N/A</v>
      </c>
      <c r="N79" s="47" t="e">
        <f t="shared" si="38"/>
        <v>#N/A</v>
      </c>
      <c r="O79" s="47" t="e">
        <f t="shared" si="38"/>
        <v>#N/A</v>
      </c>
      <c r="P79" s="47" t="e">
        <f t="shared" si="38"/>
        <v>#N/A</v>
      </c>
      <c r="Q79" s="47" t="e">
        <f t="shared" si="38"/>
        <v>#N/A</v>
      </c>
      <c r="R79" s="47" t="e">
        <f t="shared" si="38"/>
        <v>#N/A</v>
      </c>
      <c r="S79" s="47" t="e">
        <f t="shared" si="38"/>
        <v>#N/A</v>
      </c>
      <c r="T79" s="47" t="e">
        <f t="shared" si="38"/>
        <v>#N/A</v>
      </c>
      <c r="U79" s="47" t="e">
        <f t="shared" si="38"/>
        <v>#N/A</v>
      </c>
      <c r="V79" s="47">
        <f t="shared" si="8"/>
        <v>0</v>
      </c>
      <c r="W79" s="47" t="e">
        <f t="shared" si="9"/>
        <v>#N/A</v>
      </c>
      <c r="X79" s="47" t="e">
        <f t="shared" si="10"/>
        <v>#N/A</v>
      </c>
      <c r="Y79" s="47" t="e">
        <f t="shared" si="11"/>
        <v>#N/A</v>
      </c>
      <c r="Z79" s="48" t="e">
        <f t="shared" si="34"/>
        <v>#N/A</v>
      </c>
      <c r="AA79" s="49" t="e">
        <f t="shared" si="12"/>
        <v>#N/A</v>
      </c>
      <c r="AB79" s="50" t="str">
        <f t="shared" si="13"/>
        <v>Crush</v>
      </c>
      <c r="AC79" s="85"/>
      <c r="AD79" s="37">
        <f t="shared" si="14"/>
        <v>0</v>
      </c>
      <c r="AE79" s="23" t="e">
        <f t="shared" si="15"/>
        <v>#N/A</v>
      </c>
      <c r="AF79" s="24" t="e">
        <f t="shared" si="16"/>
        <v>#N/A</v>
      </c>
      <c r="AG79" s="24" t="e">
        <f t="shared" si="17"/>
        <v>#N/A</v>
      </c>
      <c r="AH79" s="24" t="e">
        <f t="shared" si="18"/>
        <v>#N/A</v>
      </c>
      <c r="AI79" s="24" t="e">
        <f t="shared" si="19"/>
        <v>#N/A</v>
      </c>
      <c r="AJ79" s="25" t="e">
        <f t="shared" si="20"/>
        <v>#N/A</v>
      </c>
      <c r="AK79" s="23">
        <f t="shared" si="21"/>
        <v>0</v>
      </c>
      <c r="AL79" s="24">
        <f t="shared" si="22"/>
        <v>0</v>
      </c>
      <c r="AM79" s="24">
        <f t="shared" si="23"/>
        <v>0</v>
      </c>
      <c r="AN79" s="24">
        <f t="shared" si="24"/>
        <v>0</v>
      </c>
      <c r="AO79" s="24">
        <f t="shared" si="25"/>
        <v>0</v>
      </c>
      <c r="AP79" s="24">
        <f t="shared" si="26"/>
        <v>0</v>
      </c>
      <c r="AQ79" s="35">
        <f t="shared" si="27"/>
        <v>0</v>
      </c>
      <c r="AR79" s="40" t="e">
        <f t="shared" si="28"/>
        <v>#N/A</v>
      </c>
      <c r="AS79" s="37" t="e">
        <f t="shared" si="29"/>
        <v>#N/A</v>
      </c>
      <c r="AT79" s="45" t="e">
        <f t="shared" si="30"/>
        <v>#N/A</v>
      </c>
      <c r="AU79" s="45" t="e">
        <f t="shared" si="31"/>
        <v>#N/A</v>
      </c>
      <c r="AV79" s="46" t="e">
        <f t="shared" si="32"/>
        <v>#N/A</v>
      </c>
      <c r="AW79" s="37" t="e">
        <f t="shared" si="35"/>
        <v>#N/A</v>
      </c>
    </row>
    <row r="80" spans="1:49" x14ac:dyDescent="0.2">
      <c r="A80" s="165">
        <f t="shared" si="4"/>
        <v>676</v>
      </c>
      <c r="B80" s="50" t="str">
        <f t="shared" si="5"/>
        <v>Paradox</v>
      </c>
      <c r="C80" s="50" t="str">
        <f t="shared" si="6"/>
        <v>David Stowe&lt;br /&gt;Gilford, NH</v>
      </c>
      <c r="D80" s="47" t="e">
        <f t="shared" ref="D80:U80" si="39">IF(OR(D42="dns",D42="dnf",D42="dsq",D42="ocs",D42="raf"),D$71+1,IF(D42="dnc",IF($AQ80=3,"bye",D$71+1),D42))</f>
        <v>#N/A</v>
      </c>
      <c r="E80" s="47" t="e">
        <f t="shared" si="39"/>
        <v>#N/A</v>
      </c>
      <c r="F80" s="47" t="e">
        <f t="shared" si="39"/>
        <v>#N/A</v>
      </c>
      <c r="G80" s="47" t="e">
        <f t="shared" si="39"/>
        <v>#N/A</v>
      </c>
      <c r="H80" s="47" t="e">
        <f t="shared" si="39"/>
        <v>#N/A</v>
      </c>
      <c r="I80" s="47" t="e">
        <f t="shared" si="39"/>
        <v>#N/A</v>
      </c>
      <c r="J80" s="47" t="e">
        <f t="shared" si="39"/>
        <v>#N/A</v>
      </c>
      <c r="K80" s="47" t="e">
        <f t="shared" si="39"/>
        <v>#N/A</v>
      </c>
      <c r="L80" s="47" t="e">
        <f t="shared" si="39"/>
        <v>#N/A</v>
      </c>
      <c r="M80" s="47" t="e">
        <f t="shared" si="39"/>
        <v>#N/A</v>
      </c>
      <c r="N80" s="47" t="e">
        <f t="shared" si="39"/>
        <v>#N/A</v>
      </c>
      <c r="O80" s="47" t="e">
        <f t="shared" si="39"/>
        <v>#N/A</v>
      </c>
      <c r="P80" s="47" t="e">
        <f t="shared" si="39"/>
        <v>#N/A</v>
      </c>
      <c r="Q80" s="47" t="e">
        <f t="shared" si="39"/>
        <v>#N/A</v>
      </c>
      <c r="R80" s="47" t="e">
        <f t="shared" si="39"/>
        <v>#N/A</v>
      </c>
      <c r="S80" s="47" t="e">
        <f t="shared" si="39"/>
        <v>#N/A</v>
      </c>
      <c r="T80" s="47" t="e">
        <f t="shared" si="39"/>
        <v>#N/A</v>
      </c>
      <c r="U80" s="47" t="e">
        <f t="shared" si="39"/>
        <v>#N/A</v>
      </c>
      <c r="V80" s="47">
        <f t="shared" si="8"/>
        <v>0</v>
      </c>
      <c r="W80" s="47" t="e">
        <f t="shared" si="9"/>
        <v>#N/A</v>
      </c>
      <c r="X80" s="47" t="e">
        <f t="shared" si="10"/>
        <v>#N/A</v>
      </c>
      <c r="Y80" s="47" t="e">
        <f t="shared" si="11"/>
        <v>#N/A</v>
      </c>
      <c r="Z80" s="48" t="e">
        <f t="shared" si="34"/>
        <v>#N/A</v>
      </c>
      <c r="AA80" s="49" t="e">
        <f t="shared" si="12"/>
        <v>#N/A</v>
      </c>
      <c r="AB80" s="50" t="str">
        <f t="shared" si="13"/>
        <v>Paradox</v>
      </c>
      <c r="AC80" s="85"/>
      <c r="AD80" s="37">
        <f t="shared" si="14"/>
        <v>0</v>
      </c>
      <c r="AE80" s="23" t="e">
        <f t="shared" si="15"/>
        <v>#N/A</v>
      </c>
      <c r="AF80" s="24" t="e">
        <f t="shared" si="16"/>
        <v>#N/A</v>
      </c>
      <c r="AG80" s="24" t="e">
        <f t="shared" si="17"/>
        <v>#N/A</v>
      </c>
      <c r="AH80" s="24" t="e">
        <f t="shared" si="18"/>
        <v>#N/A</v>
      </c>
      <c r="AI80" s="24" t="e">
        <f t="shared" si="19"/>
        <v>#N/A</v>
      </c>
      <c r="AJ80" s="25" t="e">
        <f t="shared" si="20"/>
        <v>#N/A</v>
      </c>
      <c r="AK80" s="23">
        <f t="shared" si="21"/>
        <v>0</v>
      </c>
      <c r="AL80" s="24">
        <f t="shared" si="22"/>
        <v>0</v>
      </c>
      <c r="AM80" s="24">
        <f t="shared" si="23"/>
        <v>0</v>
      </c>
      <c r="AN80" s="24">
        <f t="shared" si="24"/>
        <v>0</v>
      </c>
      <c r="AO80" s="24">
        <f t="shared" si="25"/>
        <v>0</v>
      </c>
      <c r="AP80" s="24">
        <f t="shared" si="26"/>
        <v>0</v>
      </c>
      <c r="AQ80" s="35">
        <f t="shared" si="27"/>
        <v>0</v>
      </c>
      <c r="AR80" s="40" t="e">
        <f t="shared" si="28"/>
        <v>#N/A</v>
      </c>
      <c r="AS80" s="37" t="e">
        <f t="shared" si="29"/>
        <v>#N/A</v>
      </c>
      <c r="AT80" s="45" t="e">
        <f t="shared" si="30"/>
        <v>#N/A</v>
      </c>
      <c r="AU80" s="45" t="e">
        <f t="shared" si="31"/>
        <v>#N/A</v>
      </c>
      <c r="AV80" s="46" t="e">
        <f t="shared" si="32"/>
        <v>#N/A</v>
      </c>
      <c r="AW80" s="37" t="e">
        <f t="shared" si="35"/>
        <v>#N/A</v>
      </c>
    </row>
    <row r="81" spans="1:49" x14ac:dyDescent="0.2">
      <c r="A81" s="165">
        <f t="shared" si="4"/>
        <v>59</v>
      </c>
      <c r="B81" s="50" t="str">
        <f t="shared" si="5"/>
        <v>Church Key</v>
      </c>
      <c r="C81" s="50" t="str">
        <f t="shared" si="6"/>
        <v>Chris Chadwick&lt;br /&gt;Island Heights, NJ</v>
      </c>
      <c r="D81" s="47" t="e">
        <f t="shared" ref="D81:U81" si="40">IF(OR(D43="dns",D43="dnf",D43="dsq",D43="ocs",D43="raf"),D$71+1,IF(D43="dnc",IF($AQ81=3,"bye",D$71+1),D43))</f>
        <v>#N/A</v>
      </c>
      <c r="E81" s="47" t="e">
        <f t="shared" si="40"/>
        <v>#N/A</v>
      </c>
      <c r="F81" s="47" t="e">
        <f t="shared" si="40"/>
        <v>#N/A</v>
      </c>
      <c r="G81" s="47" t="e">
        <f t="shared" si="40"/>
        <v>#N/A</v>
      </c>
      <c r="H81" s="47" t="e">
        <f t="shared" si="40"/>
        <v>#N/A</v>
      </c>
      <c r="I81" s="47" t="e">
        <f t="shared" si="40"/>
        <v>#N/A</v>
      </c>
      <c r="J81" s="47" t="e">
        <f t="shared" si="40"/>
        <v>#N/A</v>
      </c>
      <c r="K81" s="47" t="e">
        <f t="shared" si="40"/>
        <v>#N/A</v>
      </c>
      <c r="L81" s="47" t="e">
        <f t="shared" si="40"/>
        <v>#N/A</v>
      </c>
      <c r="M81" s="47" t="e">
        <f t="shared" si="40"/>
        <v>#N/A</v>
      </c>
      <c r="N81" s="47" t="e">
        <f t="shared" si="40"/>
        <v>#N/A</v>
      </c>
      <c r="O81" s="47" t="e">
        <f t="shared" si="40"/>
        <v>#N/A</v>
      </c>
      <c r="P81" s="47" t="e">
        <f t="shared" si="40"/>
        <v>#N/A</v>
      </c>
      <c r="Q81" s="47" t="e">
        <f t="shared" si="40"/>
        <v>#N/A</v>
      </c>
      <c r="R81" s="47" t="e">
        <f t="shared" si="40"/>
        <v>#N/A</v>
      </c>
      <c r="S81" s="47" t="e">
        <f t="shared" si="40"/>
        <v>#N/A</v>
      </c>
      <c r="T81" s="47" t="e">
        <f t="shared" si="40"/>
        <v>#N/A</v>
      </c>
      <c r="U81" s="47" t="e">
        <f t="shared" si="40"/>
        <v>#N/A</v>
      </c>
      <c r="V81" s="47">
        <f t="shared" si="8"/>
        <v>0</v>
      </c>
      <c r="W81" s="47" t="e">
        <f t="shared" si="9"/>
        <v>#N/A</v>
      </c>
      <c r="X81" s="47" t="e">
        <f t="shared" si="10"/>
        <v>#N/A</v>
      </c>
      <c r="Y81" s="47" t="e">
        <f t="shared" si="11"/>
        <v>#N/A</v>
      </c>
      <c r="Z81" s="48" t="e">
        <f t="shared" si="34"/>
        <v>#N/A</v>
      </c>
      <c r="AA81" s="49" t="e">
        <f t="shared" si="12"/>
        <v>#N/A</v>
      </c>
      <c r="AB81" s="50" t="str">
        <f t="shared" si="13"/>
        <v>Church Key</v>
      </c>
      <c r="AC81" s="85"/>
      <c r="AD81" s="37">
        <f t="shared" si="14"/>
        <v>0</v>
      </c>
      <c r="AE81" s="23" t="e">
        <f t="shared" si="15"/>
        <v>#N/A</v>
      </c>
      <c r="AF81" s="24" t="e">
        <f t="shared" si="16"/>
        <v>#N/A</v>
      </c>
      <c r="AG81" s="24" t="e">
        <f t="shared" si="17"/>
        <v>#N/A</v>
      </c>
      <c r="AH81" s="24" t="e">
        <f t="shared" si="18"/>
        <v>#N/A</v>
      </c>
      <c r="AI81" s="24" t="e">
        <f t="shared" si="19"/>
        <v>#N/A</v>
      </c>
      <c r="AJ81" s="25" t="e">
        <f t="shared" si="20"/>
        <v>#N/A</v>
      </c>
      <c r="AK81" s="23">
        <f t="shared" si="21"/>
        <v>0</v>
      </c>
      <c r="AL81" s="24">
        <f t="shared" si="22"/>
        <v>0</v>
      </c>
      <c r="AM81" s="24">
        <f t="shared" si="23"/>
        <v>0</v>
      </c>
      <c r="AN81" s="24">
        <f t="shared" si="24"/>
        <v>0</v>
      </c>
      <c r="AO81" s="24">
        <f t="shared" si="25"/>
        <v>0</v>
      </c>
      <c r="AP81" s="24">
        <f t="shared" si="26"/>
        <v>0</v>
      </c>
      <c r="AQ81" s="35">
        <f t="shared" si="27"/>
        <v>0</v>
      </c>
      <c r="AR81" s="40" t="e">
        <f t="shared" si="28"/>
        <v>#N/A</v>
      </c>
      <c r="AS81" s="37" t="e">
        <f t="shared" si="29"/>
        <v>#N/A</v>
      </c>
      <c r="AT81" s="45" t="e">
        <f t="shared" si="30"/>
        <v>#N/A</v>
      </c>
      <c r="AU81" s="45" t="e">
        <f t="shared" si="31"/>
        <v>#N/A</v>
      </c>
      <c r="AV81" s="46" t="e">
        <f t="shared" si="32"/>
        <v>#N/A</v>
      </c>
      <c r="AW81" s="37" t="e">
        <f t="shared" si="35"/>
        <v>#N/A</v>
      </c>
    </row>
    <row r="82" spans="1:49" x14ac:dyDescent="0.2">
      <c r="A82" s="165">
        <f t="shared" si="4"/>
        <v>265</v>
      </c>
      <c r="B82" s="50" t="str">
        <f t="shared" si="5"/>
        <v>Gostosa</v>
      </c>
      <c r="C82" s="50" t="str">
        <f t="shared" si="6"/>
        <v>Kevin Hayes/Jeff Kirchhoff&lt;br /&gt;Gilford, NH</v>
      </c>
      <c r="D82" s="47" t="e">
        <f t="shared" ref="D82:U82" si="41">IF(OR(D44="dns",D44="dnf",D44="dsq",D44="ocs",D44="raf"),D$71+1,IF(D44="dnc",IF($AQ82=3,"bye",D$71+1),D44))</f>
        <v>#N/A</v>
      </c>
      <c r="E82" s="47" t="e">
        <f t="shared" si="41"/>
        <v>#N/A</v>
      </c>
      <c r="F82" s="47" t="e">
        <f t="shared" si="41"/>
        <v>#N/A</v>
      </c>
      <c r="G82" s="47" t="e">
        <f t="shared" si="41"/>
        <v>#N/A</v>
      </c>
      <c r="H82" s="47" t="e">
        <f t="shared" si="41"/>
        <v>#N/A</v>
      </c>
      <c r="I82" s="47" t="e">
        <f t="shared" si="41"/>
        <v>#N/A</v>
      </c>
      <c r="J82" s="47" t="e">
        <f t="shared" si="41"/>
        <v>#N/A</v>
      </c>
      <c r="K82" s="47" t="e">
        <f t="shared" si="41"/>
        <v>#N/A</v>
      </c>
      <c r="L82" s="47" t="e">
        <f t="shared" si="41"/>
        <v>#N/A</v>
      </c>
      <c r="M82" s="47" t="e">
        <f t="shared" si="41"/>
        <v>#N/A</v>
      </c>
      <c r="N82" s="47" t="e">
        <f t="shared" si="41"/>
        <v>#N/A</v>
      </c>
      <c r="O82" s="47" t="e">
        <f t="shared" si="41"/>
        <v>#N/A</v>
      </c>
      <c r="P82" s="47" t="e">
        <f t="shared" si="41"/>
        <v>#N/A</v>
      </c>
      <c r="Q82" s="47" t="e">
        <f t="shared" si="41"/>
        <v>#N/A</v>
      </c>
      <c r="R82" s="47" t="e">
        <f t="shared" si="41"/>
        <v>#N/A</v>
      </c>
      <c r="S82" s="47" t="e">
        <f t="shared" si="41"/>
        <v>#N/A</v>
      </c>
      <c r="T82" s="47" t="e">
        <f t="shared" si="41"/>
        <v>#N/A</v>
      </c>
      <c r="U82" s="47" t="e">
        <f t="shared" si="41"/>
        <v>#N/A</v>
      </c>
      <c r="V82" s="47">
        <f t="shared" si="8"/>
        <v>0</v>
      </c>
      <c r="W82" s="47" t="e">
        <f t="shared" si="9"/>
        <v>#N/A</v>
      </c>
      <c r="X82" s="47" t="e">
        <f t="shared" si="10"/>
        <v>#N/A</v>
      </c>
      <c r="Y82" s="47" t="e">
        <f t="shared" si="11"/>
        <v>#N/A</v>
      </c>
      <c r="Z82" s="48" t="e">
        <f t="shared" si="34"/>
        <v>#N/A</v>
      </c>
      <c r="AA82" s="49" t="e">
        <f t="shared" si="12"/>
        <v>#N/A</v>
      </c>
      <c r="AB82" s="50" t="str">
        <f t="shared" si="13"/>
        <v>Gostosa</v>
      </c>
      <c r="AC82" s="85"/>
      <c r="AD82" s="37">
        <f t="shared" si="14"/>
        <v>0</v>
      </c>
      <c r="AE82" s="23" t="e">
        <f t="shared" si="15"/>
        <v>#N/A</v>
      </c>
      <c r="AF82" s="24" t="e">
        <f t="shared" si="16"/>
        <v>#N/A</v>
      </c>
      <c r="AG82" s="24" t="e">
        <f t="shared" si="17"/>
        <v>#N/A</v>
      </c>
      <c r="AH82" s="24" t="e">
        <f t="shared" si="18"/>
        <v>#N/A</v>
      </c>
      <c r="AI82" s="24" t="e">
        <f t="shared" si="19"/>
        <v>#N/A</v>
      </c>
      <c r="AJ82" s="25" t="e">
        <f t="shared" si="20"/>
        <v>#N/A</v>
      </c>
      <c r="AK82" s="23">
        <f t="shared" si="21"/>
        <v>0</v>
      </c>
      <c r="AL82" s="24">
        <f t="shared" si="22"/>
        <v>0</v>
      </c>
      <c r="AM82" s="24">
        <f t="shared" si="23"/>
        <v>0</v>
      </c>
      <c r="AN82" s="24">
        <f t="shared" si="24"/>
        <v>0</v>
      </c>
      <c r="AO82" s="24">
        <f t="shared" si="25"/>
        <v>0</v>
      </c>
      <c r="AP82" s="24">
        <f t="shared" si="26"/>
        <v>0</v>
      </c>
      <c r="AQ82" s="35">
        <f t="shared" si="27"/>
        <v>0</v>
      </c>
      <c r="AR82" s="40" t="e">
        <f t="shared" si="28"/>
        <v>#N/A</v>
      </c>
      <c r="AS82" s="37" t="e">
        <f t="shared" si="29"/>
        <v>#N/A</v>
      </c>
      <c r="AT82" s="45" t="e">
        <f t="shared" si="30"/>
        <v>#N/A</v>
      </c>
      <c r="AU82" s="45" t="e">
        <f t="shared" si="31"/>
        <v>#N/A</v>
      </c>
      <c r="AV82" s="46" t="e">
        <f t="shared" si="32"/>
        <v>#N/A</v>
      </c>
      <c r="AW82" s="37" t="e">
        <f t="shared" si="35"/>
        <v>#N/A</v>
      </c>
    </row>
    <row r="83" spans="1:49" x14ac:dyDescent="0.2">
      <c r="A83" s="165">
        <f t="shared" si="4"/>
        <v>588</v>
      </c>
      <c r="B83" s="50" t="str">
        <f t="shared" si="5"/>
        <v>Gallant Fox</v>
      </c>
      <c r="C83" s="50" t="str">
        <f t="shared" si="6"/>
        <v>Robert Dempsey&lt;br /&gt;Wolfeboro, NH</v>
      </c>
      <c r="D83" s="47" t="e">
        <f t="shared" ref="D83:U83" si="42">IF(OR(D45="dns",D45="dnf",D45="dsq",D45="ocs",D45="raf"),D$71+1,IF(D45="dnc",IF($AQ83=3,"bye",D$71+1),D45))</f>
        <v>#N/A</v>
      </c>
      <c r="E83" s="47" t="e">
        <f t="shared" si="42"/>
        <v>#N/A</v>
      </c>
      <c r="F83" s="47" t="e">
        <f t="shared" si="42"/>
        <v>#N/A</v>
      </c>
      <c r="G83" s="47" t="e">
        <f t="shared" si="42"/>
        <v>#N/A</v>
      </c>
      <c r="H83" s="47" t="e">
        <f t="shared" si="42"/>
        <v>#N/A</v>
      </c>
      <c r="I83" s="47" t="e">
        <f t="shared" si="42"/>
        <v>#N/A</v>
      </c>
      <c r="J83" s="47" t="e">
        <f t="shared" si="42"/>
        <v>#N/A</v>
      </c>
      <c r="K83" s="47" t="e">
        <f t="shared" si="42"/>
        <v>#N/A</v>
      </c>
      <c r="L83" s="47" t="e">
        <f t="shared" si="42"/>
        <v>#N/A</v>
      </c>
      <c r="M83" s="47" t="e">
        <f t="shared" si="42"/>
        <v>#N/A</v>
      </c>
      <c r="N83" s="47" t="e">
        <f t="shared" si="42"/>
        <v>#N/A</v>
      </c>
      <c r="O83" s="47" t="e">
        <f t="shared" si="42"/>
        <v>#N/A</v>
      </c>
      <c r="P83" s="47" t="e">
        <f t="shared" si="42"/>
        <v>#N/A</v>
      </c>
      <c r="Q83" s="47" t="e">
        <f t="shared" si="42"/>
        <v>#N/A</v>
      </c>
      <c r="R83" s="47" t="e">
        <f t="shared" si="42"/>
        <v>#N/A</v>
      </c>
      <c r="S83" s="47" t="e">
        <f t="shared" si="42"/>
        <v>#N/A</v>
      </c>
      <c r="T83" s="47" t="e">
        <f t="shared" si="42"/>
        <v>#N/A</v>
      </c>
      <c r="U83" s="47" t="e">
        <f t="shared" si="42"/>
        <v>#N/A</v>
      </c>
      <c r="V83" s="47">
        <f t="shared" si="8"/>
        <v>0</v>
      </c>
      <c r="W83" s="47" t="e">
        <f t="shared" si="9"/>
        <v>#N/A</v>
      </c>
      <c r="X83" s="47" t="e">
        <f t="shared" si="10"/>
        <v>#N/A</v>
      </c>
      <c r="Y83" s="47" t="e">
        <f t="shared" si="11"/>
        <v>#N/A</v>
      </c>
      <c r="Z83" s="48" t="e">
        <f t="shared" si="34"/>
        <v>#N/A</v>
      </c>
      <c r="AA83" s="49" t="e">
        <f t="shared" si="12"/>
        <v>#N/A</v>
      </c>
      <c r="AB83" s="50" t="str">
        <f t="shared" si="13"/>
        <v>Gallant Fox</v>
      </c>
      <c r="AC83" s="85"/>
      <c r="AD83" s="37">
        <f t="shared" si="14"/>
        <v>0</v>
      </c>
      <c r="AE83" s="23" t="e">
        <f t="shared" si="15"/>
        <v>#N/A</v>
      </c>
      <c r="AF83" s="24" t="e">
        <f t="shared" si="16"/>
        <v>#N/A</v>
      </c>
      <c r="AG83" s="24" t="e">
        <f t="shared" si="17"/>
        <v>#N/A</v>
      </c>
      <c r="AH83" s="24" t="e">
        <f t="shared" si="18"/>
        <v>#N/A</v>
      </c>
      <c r="AI83" s="24" t="e">
        <f t="shared" si="19"/>
        <v>#N/A</v>
      </c>
      <c r="AJ83" s="25" t="e">
        <f t="shared" si="20"/>
        <v>#N/A</v>
      </c>
      <c r="AK83" s="23">
        <f t="shared" si="21"/>
        <v>0</v>
      </c>
      <c r="AL83" s="24">
        <f t="shared" si="22"/>
        <v>0</v>
      </c>
      <c r="AM83" s="24">
        <f t="shared" si="23"/>
        <v>0</v>
      </c>
      <c r="AN83" s="24">
        <f t="shared" si="24"/>
        <v>0</v>
      </c>
      <c r="AO83" s="24">
        <f t="shared" si="25"/>
        <v>0</v>
      </c>
      <c r="AP83" s="24">
        <f t="shared" si="26"/>
        <v>0</v>
      </c>
      <c r="AQ83" s="35">
        <f t="shared" si="27"/>
        <v>0</v>
      </c>
      <c r="AR83" s="40" t="e">
        <f t="shared" si="28"/>
        <v>#N/A</v>
      </c>
      <c r="AS83" s="37" t="e">
        <f t="shared" si="29"/>
        <v>#N/A</v>
      </c>
      <c r="AT83" s="45" t="e">
        <f t="shared" si="30"/>
        <v>#N/A</v>
      </c>
      <c r="AU83" s="45" t="e">
        <f t="shared" si="31"/>
        <v>#N/A</v>
      </c>
      <c r="AV83" s="46" t="e">
        <f t="shared" si="32"/>
        <v>#N/A</v>
      </c>
      <c r="AW83" s="37" t="e">
        <f t="shared" si="35"/>
        <v>#N/A</v>
      </c>
    </row>
    <row r="84" spans="1:49" x14ac:dyDescent="0.2">
      <c r="A84" s="165">
        <f t="shared" si="4"/>
        <v>148</v>
      </c>
      <c r="B84" s="50" t="str">
        <f t="shared" si="5"/>
        <v>Fast Company</v>
      </c>
      <c r="C84" s="50" t="str">
        <f t="shared" si="6"/>
        <v>Peter McBride&lt;br /&gt;Montreal, Quebec</v>
      </c>
      <c r="D84" s="47" t="e">
        <f t="shared" ref="D84:U84" si="43">IF(OR(D46="dns",D46="dnf",D46="dsq",D46="ocs",D46="raf"),D$71+1,IF(D46="dnc",IF($AQ84=3,"bye",D$71+1),D46))</f>
        <v>#N/A</v>
      </c>
      <c r="E84" s="47" t="e">
        <f t="shared" si="43"/>
        <v>#N/A</v>
      </c>
      <c r="F84" s="47" t="e">
        <f t="shared" si="43"/>
        <v>#N/A</v>
      </c>
      <c r="G84" s="47" t="e">
        <f t="shared" si="43"/>
        <v>#N/A</v>
      </c>
      <c r="H84" s="47" t="e">
        <f t="shared" si="43"/>
        <v>#N/A</v>
      </c>
      <c r="I84" s="47" t="e">
        <f t="shared" si="43"/>
        <v>#N/A</v>
      </c>
      <c r="J84" s="47" t="e">
        <f t="shared" si="43"/>
        <v>#N/A</v>
      </c>
      <c r="K84" s="47" t="e">
        <f t="shared" si="43"/>
        <v>#N/A</v>
      </c>
      <c r="L84" s="47" t="e">
        <f t="shared" si="43"/>
        <v>#N/A</v>
      </c>
      <c r="M84" s="47" t="e">
        <f t="shared" si="43"/>
        <v>#N/A</v>
      </c>
      <c r="N84" s="47" t="e">
        <f t="shared" si="43"/>
        <v>#N/A</v>
      </c>
      <c r="O84" s="47" t="e">
        <f t="shared" si="43"/>
        <v>#N/A</v>
      </c>
      <c r="P84" s="47" t="e">
        <f t="shared" si="43"/>
        <v>#N/A</v>
      </c>
      <c r="Q84" s="47" t="e">
        <f t="shared" si="43"/>
        <v>#N/A</v>
      </c>
      <c r="R84" s="47" t="e">
        <f t="shared" si="43"/>
        <v>#N/A</v>
      </c>
      <c r="S84" s="47" t="e">
        <f t="shared" si="43"/>
        <v>#N/A</v>
      </c>
      <c r="T84" s="47" t="e">
        <f t="shared" si="43"/>
        <v>#N/A</v>
      </c>
      <c r="U84" s="47" t="e">
        <f t="shared" si="43"/>
        <v>#N/A</v>
      </c>
      <c r="V84" s="47">
        <f t="shared" si="8"/>
        <v>0</v>
      </c>
      <c r="W84" s="47" t="e">
        <f t="shared" si="9"/>
        <v>#N/A</v>
      </c>
      <c r="X84" s="47" t="e">
        <f t="shared" si="10"/>
        <v>#N/A</v>
      </c>
      <c r="Y84" s="47" t="e">
        <f t="shared" si="11"/>
        <v>#N/A</v>
      </c>
      <c r="Z84" s="48" t="e">
        <f t="shared" si="34"/>
        <v>#N/A</v>
      </c>
      <c r="AA84" s="49" t="e">
        <f t="shared" si="12"/>
        <v>#N/A</v>
      </c>
      <c r="AB84" s="50" t="str">
        <f t="shared" si="13"/>
        <v>Fast Company</v>
      </c>
      <c r="AC84" s="85"/>
      <c r="AD84" s="37">
        <f t="shared" si="14"/>
        <v>0</v>
      </c>
      <c r="AE84" s="23" t="e">
        <f t="shared" si="15"/>
        <v>#N/A</v>
      </c>
      <c r="AF84" s="24" t="e">
        <f t="shared" si="16"/>
        <v>#N/A</v>
      </c>
      <c r="AG84" s="24" t="e">
        <f t="shared" si="17"/>
        <v>#N/A</v>
      </c>
      <c r="AH84" s="24" t="e">
        <f t="shared" si="18"/>
        <v>#N/A</v>
      </c>
      <c r="AI84" s="24" t="e">
        <f t="shared" si="19"/>
        <v>#N/A</v>
      </c>
      <c r="AJ84" s="25" t="e">
        <f t="shared" si="20"/>
        <v>#N/A</v>
      </c>
      <c r="AK84" s="23">
        <f t="shared" si="21"/>
        <v>0</v>
      </c>
      <c r="AL84" s="24">
        <f t="shared" si="22"/>
        <v>0</v>
      </c>
      <c r="AM84" s="24">
        <f t="shared" si="23"/>
        <v>0</v>
      </c>
      <c r="AN84" s="24">
        <f t="shared" si="24"/>
        <v>0</v>
      </c>
      <c r="AO84" s="24">
        <f t="shared" si="25"/>
        <v>0</v>
      </c>
      <c r="AP84" s="24">
        <f t="shared" si="26"/>
        <v>0</v>
      </c>
      <c r="AQ84" s="35">
        <f t="shared" si="27"/>
        <v>0</v>
      </c>
      <c r="AR84" s="40" t="e">
        <f t="shared" si="28"/>
        <v>#N/A</v>
      </c>
      <c r="AS84" s="37" t="e">
        <f t="shared" si="29"/>
        <v>#N/A</v>
      </c>
      <c r="AT84" s="45" t="e">
        <f t="shared" si="30"/>
        <v>#N/A</v>
      </c>
      <c r="AU84" s="45" t="e">
        <f t="shared" si="31"/>
        <v>#N/A</v>
      </c>
      <c r="AV84" s="46" t="e">
        <f t="shared" si="32"/>
        <v>#N/A</v>
      </c>
      <c r="AW84" s="37" t="e">
        <f t="shared" si="35"/>
        <v>#N/A</v>
      </c>
    </row>
    <row r="85" spans="1:49" x14ac:dyDescent="0.2">
      <c r="A85" s="165">
        <f t="shared" si="4"/>
        <v>91</v>
      </c>
      <c r="B85" s="50" t="str">
        <f t="shared" si="5"/>
        <v>Moosetaken Identity</v>
      </c>
      <c r="C85" s="50" t="str">
        <f t="shared" si="6"/>
        <v>Martin Olsen&lt;br /&gt;Malletts Bay, VT</v>
      </c>
      <c r="D85" s="47" t="e">
        <f t="shared" ref="D85:U85" si="44">IF(OR(D47="dns",D47="dnf",D47="dsq",D47="ocs",D47="raf"),D$71+1,IF(D47="dnc",IF($AQ85=3,"bye",D$71+1),D47))</f>
        <v>#N/A</v>
      </c>
      <c r="E85" s="47" t="e">
        <f t="shared" si="44"/>
        <v>#N/A</v>
      </c>
      <c r="F85" s="47" t="e">
        <f t="shared" si="44"/>
        <v>#N/A</v>
      </c>
      <c r="G85" s="47" t="e">
        <f t="shared" si="44"/>
        <v>#N/A</v>
      </c>
      <c r="H85" s="47" t="e">
        <f t="shared" si="44"/>
        <v>#N/A</v>
      </c>
      <c r="I85" s="47" t="e">
        <f t="shared" si="44"/>
        <v>#N/A</v>
      </c>
      <c r="J85" s="47" t="e">
        <f t="shared" si="44"/>
        <v>#N/A</v>
      </c>
      <c r="K85" s="47" t="e">
        <f t="shared" si="44"/>
        <v>#N/A</v>
      </c>
      <c r="L85" s="47" t="e">
        <f t="shared" si="44"/>
        <v>#N/A</v>
      </c>
      <c r="M85" s="47" t="e">
        <f t="shared" si="44"/>
        <v>#N/A</v>
      </c>
      <c r="N85" s="47" t="e">
        <f t="shared" si="44"/>
        <v>#N/A</v>
      </c>
      <c r="O85" s="47" t="e">
        <f t="shared" si="44"/>
        <v>#N/A</v>
      </c>
      <c r="P85" s="47" t="e">
        <f t="shared" si="44"/>
        <v>#N/A</v>
      </c>
      <c r="Q85" s="47" t="e">
        <f t="shared" si="44"/>
        <v>#N/A</v>
      </c>
      <c r="R85" s="47" t="e">
        <f t="shared" si="44"/>
        <v>#N/A</v>
      </c>
      <c r="S85" s="47" t="e">
        <f t="shared" si="44"/>
        <v>#N/A</v>
      </c>
      <c r="T85" s="47" t="e">
        <f t="shared" si="44"/>
        <v>#N/A</v>
      </c>
      <c r="U85" s="47" t="e">
        <f t="shared" si="44"/>
        <v>#N/A</v>
      </c>
      <c r="V85" s="47">
        <f t="shared" si="8"/>
        <v>0</v>
      </c>
      <c r="W85" s="47" t="e">
        <f t="shared" si="9"/>
        <v>#N/A</v>
      </c>
      <c r="X85" s="47" t="e">
        <f t="shared" si="10"/>
        <v>#N/A</v>
      </c>
      <c r="Y85" s="47" t="e">
        <f t="shared" si="11"/>
        <v>#N/A</v>
      </c>
      <c r="Z85" s="48" t="e">
        <f t="shared" si="34"/>
        <v>#N/A</v>
      </c>
      <c r="AA85" s="49" t="e">
        <f t="shared" si="12"/>
        <v>#N/A</v>
      </c>
      <c r="AB85" s="50" t="str">
        <f t="shared" si="13"/>
        <v>Moosetaken Identity</v>
      </c>
      <c r="AC85" s="85"/>
      <c r="AD85" s="37">
        <f t="shared" si="14"/>
        <v>0</v>
      </c>
      <c r="AE85" s="23" t="e">
        <f t="shared" si="15"/>
        <v>#N/A</v>
      </c>
      <c r="AF85" s="24" t="e">
        <f t="shared" si="16"/>
        <v>#N/A</v>
      </c>
      <c r="AG85" s="24" t="e">
        <f t="shared" si="17"/>
        <v>#N/A</v>
      </c>
      <c r="AH85" s="24" t="e">
        <f t="shared" si="18"/>
        <v>#N/A</v>
      </c>
      <c r="AI85" s="24" t="e">
        <f t="shared" si="19"/>
        <v>#N/A</v>
      </c>
      <c r="AJ85" s="25" t="e">
        <f t="shared" si="20"/>
        <v>#N/A</v>
      </c>
      <c r="AK85" s="23">
        <f t="shared" si="21"/>
        <v>0</v>
      </c>
      <c r="AL85" s="24">
        <f t="shared" si="22"/>
        <v>0</v>
      </c>
      <c r="AM85" s="24">
        <f t="shared" si="23"/>
        <v>0</v>
      </c>
      <c r="AN85" s="24">
        <f t="shared" si="24"/>
        <v>0</v>
      </c>
      <c r="AO85" s="24">
        <f t="shared" si="25"/>
        <v>0</v>
      </c>
      <c r="AP85" s="24">
        <f t="shared" si="26"/>
        <v>0</v>
      </c>
      <c r="AQ85" s="35">
        <f t="shared" si="27"/>
        <v>0</v>
      </c>
      <c r="AR85" s="40" t="e">
        <f t="shared" si="28"/>
        <v>#N/A</v>
      </c>
      <c r="AS85" s="37" t="e">
        <f t="shared" si="29"/>
        <v>#N/A</v>
      </c>
      <c r="AT85" s="45" t="e">
        <f t="shared" si="30"/>
        <v>#N/A</v>
      </c>
      <c r="AU85" s="45" t="e">
        <f t="shared" si="31"/>
        <v>#N/A</v>
      </c>
      <c r="AV85" s="46" t="e">
        <f t="shared" si="32"/>
        <v>#N/A</v>
      </c>
      <c r="AW85" s="37" t="e">
        <f t="shared" si="35"/>
        <v>#N/A</v>
      </c>
    </row>
    <row r="86" spans="1:49" x14ac:dyDescent="0.2">
      <c r="A86" s="165">
        <f t="shared" si="4"/>
        <v>175</v>
      </c>
      <c r="B86" s="50" t="str">
        <f t="shared" si="5"/>
        <v>Over the Edge</v>
      </c>
      <c r="C86" s="50" t="str">
        <f t="shared" si="6"/>
        <v>tom scott&lt;br /&gt;gilford, NH</v>
      </c>
      <c r="D86" s="47" t="e">
        <f t="shared" ref="D86:U86" si="45">IF(OR(D48="dns",D48="dnf",D48="dsq",D48="ocs",D48="raf"),D$71+1,IF(D48="dnc",IF($AQ86=3,"bye",D$71+1),D48))</f>
        <v>#N/A</v>
      </c>
      <c r="E86" s="47" t="e">
        <f t="shared" si="45"/>
        <v>#N/A</v>
      </c>
      <c r="F86" s="47" t="e">
        <f t="shared" si="45"/>
        <v>#N/A</v>
      </c>
      <c r="G86" s="47" t="e">
        <f t="shared" si="45"/>
        <v>#N/A</v>
      </c>
      <c r="H86" s="47" t="e">
        <f t="shared" si="45"/>
        <v>#N/A</v>
      </c>
      <c r="I86" s="47" t="e">
        <f t="shared" si="45"/>
        <v>#N/A</v>
      </c>
      <c r="J86" s="47" t="e">
        <f t="shared" si="45"/>
        <v>#N/A</v>
      </c>
      <c r="K86" s="47" t="e">
        <f t="shared" si="45"/>
        <v>#N/A</v>
      </c>
      <c r="L86" s="47" t="e">
        <f t="shared" si="45"/>
        <v>#N/A</v>
      </c>
      <c r="M86" s="47" t="e">
        <f t="shared" si="45"/>
        <v>#N/A</v>
      </c>
      <c r="N86" s="47" t="e">
        <f t="shared" si="45"/>
        <v>#N/A</v>
      </c>
      <c r="O86" s="47" t="e">
        <f t="shared" si="45"/>
        <v>#N/A</v>
      </c>
      <c r="P86" s="47" t="e">
        <f t="shared" si="45"/>
        <v>#N/A</v>
      </c>
      <c r="Q86" s="47" t="e">
        <f t="shared" si="45"/>
        <v>#N/A</v>
      </c>
      <c r="R86" s="47" t="e">
        <f t="shared" si="45"/>
        <v>#N/A</v>
      </c>
      <c r="S86" s="47" t="e">
        <f t="shared" si="45"/>
        <v>#N/A</v>
      </c>
      <c r="T86" s="47" t="e">
        <f t="shared" si="45"/>
        <v>#N/A</v>
      </c>
      <c r="U86" s="47" t="e">
        <f t="shared" si="45"/>
        <v>#N/A</v>
      </c>
      <c r="V86" s="47">
        <f t="shared" si="8"/>
        <v>0</v>
      </c>
      <c r="W86" s="47" t="e">
        <f t="shared" si="9"/>
        <v>#N/A</v>
      </c>
      <c r="X86" s="47" t="e">
        <f t="shared" si="10"/>
        <v>#N/A</v>
      </c>
      <c r="Y86" s="47" t="e">
        <f t="shared" si="11"/>
        <v>#N/A</v>
      </c>
      <c r="Z86" s="48" t="e">
        <f t="shared" si="34"/>
        <v>#N/A</v>
      </c>
      <c r="AA86" s="49" t="e">
        <f t="shared" si="12"/>
        <v>#N/A</v>
      </c>
      <c r="AB86" s="50" t="str">
        <f t="shared" si="13"/>
        <v>Over the Edge</v>
      </c>
      <c r="AC86" s="85"/>
      <c r="AD86" s="37">
        <f t="shared" si="14"/>
        <v>0</v>
      </c>
      <c r="AE86" s="23" t="e">
        <f t="shared" si="15"/>
        <v>#N/A</v>
      </c>
      <c r="AF86" s="24" t="e">
        <f t="shared" si="16"/>
        <v>#N/A</v>
      </c>
      <c r="AG86" s="24" t="e">
        <f t="shared" si="17"/>
        <v>#N/A</v>
      </c>
      <c r="AH86" s="24" t="e">
        <f t="shared" si="18"/>
        <v>#N/A</v>
      </c>
      <c r="AI86" s="24" t="e">
        <f t="shared" si="19"/>
        <v>#N/A</v>
      </c>
      <c r="AJ86" s="25" t="e">
        <f t="shared" si="20"/>
        <v>#N/A</v>
      </c>
      <c r="AK86" s="23">
        <f t="shared" si="21"/>
        <v>0</v>
      </c>
      <c r="AL86" s="24">
        <f t="shared" si="22"/>
        <v>0</v>
      </c>
      <c r="AM86" s="24">
        <f t="shared" si="23"/>
        <v>0</v>
      </c>
      <c r="AN86" s="24">
        <f t="shared" si="24"/>
        <v>0</v>
      </c>
      <c r="AO86" s="24">
        <f t="shared" si="25"/>
        <v>0</v>
      </c>
      <c r="AP86" s="24">
        <f t="shared" si="26"/>
        <v>0</v>
      </c>
      <c r="AQ86" s="35">
        <f t="shared" si="27"/>
        <v>0</v>
      </c>
      <c r="AR86" s="40" t="e">
        <f t="shared" si="28"/>
        <v>#N/A</v>
      </c>
      <c r="AS86" s="37" t="e">
        <f t="shared" si="29"/>
        <v>#N/A</v>
      </c>
      <c r="AT86" s="45" t="e">
        <f t="shared" si="30"/>
        <v>#N/A</v>
      </c>
      <c r="AU86" s="45" t="e">
        <f t="shared" si="31"/>
        <v>#N/A</v>
      </c>
      <c r="AV86" s="46" t="e">
        <f t="shared" si="32"/>
        <v>#N/A</v>
      </c>
      <c r="AW86" s="37" t="e">
        <f t="shared" si="35"/>
        <v>#N/A</v>
      </c>
    </row>
    <row r="87" spans="1:49" x14ac:dyDescent="0.2">
      <c r="A87" s="165">
        <f t="shared" si="4"/>
        <v>155</v>
      </c>
      <c r="B87" s="50" t="str">
        <f t="shared" si="5"/>
        <v>FKA</v>
      </c>
      <c r="C87" s="50" t="str">
        <f t="shared" si="6"/>
        <v>Les Beckwith&lt;br /&gt;Wolfeboro, NH</v>
      </c>
      <c r="D87" s="47" t="e">
        <f t="shared" ref="D87:U87" si="46">IF(OR(D49="dns",D49="dnf",D49="dsq",D49="ocs",D49="raf"),D$71+1,IF(D49="dnc",IF($AQ87=3,"bye",D$71+1),D49))</f>
        <v>#N/A</v>
      </c>
      <c r="E87" s="47" t="e">
        <f t="shared" si="46"/>
        <v>#N/A</v>
      </c>
      <c r="F87" s="47" t="e">
        <f t="shared" si="46"/>
        <v>#N/A</v>
      </c>
      <c r="G87" s="47" t="e">
        <f t="shared" si="46"/>
        <v>#N/A</v>
      </c>
      <c r="H87" s="47" t="e">
        <f t="shared" si="46"/>
        <v>#N/A</v>
      </c>
      <c r="I87" s="47" t="e">
        <f t="shared" si="46"/>
        <v>#N/A</v>
      </c>
      <c r="J87" s="47" t="e">
        <f t="shared" si="46"/>
        <v>#N/A</v>
      </c>
      <c r="K87" s="47" t="e">
        <f t="shared" si="46"/>
        <v>#N/A</v>
      </c>
      <c r="L87" s="47" t="e">
        <f t="shared" si="46"/>
        <v>#N/A</v>
      </c>
      <c r="M87" s="47" t="e">
        <f t="shared" si="46"/>
        <v>#N/A</v>
      </c>
      <c r="N87" s="47" t="e">
        <f t="shared" si="46"/>
        <v>#N/A</v>
      </c>
      <c r="O87" s="47" t="e">
        <f t="shared" si="46"/>
        <v>#N/A</v>
      </c>
      <c r="P87" s="47" t="e">
        <f t="shared" si="46"/>
        <v>#N/A</v>
      </c>
      <c r="Q87" s="47" t="e">
        <f t="shared" si="46"/>
        <v>#N/A</v>
      </c>
      <c r="R87" s="47" t="e">
        <f t="shared" si="46"/>
        <v>#N/A</v>
      </c>
      <c r="S87" s="47" t="e">
        <f t="shared" si="46"/>
        <v>#N/A</v>
      </c>
      <c r="T87" s="47" t="e">
        <f t="shared" si="46"/>
        <v>#N/A</v>
      </c>
      <c r="U87" s="47" t="e">
        <f t="shared" si="46"/>
        <v>#N/A</v>
      </c>
      <c r="V87" s="47">
        <f t="shared" si="8"/>
        <v>0</v>
      </c>
      <c r="W87" s="47" t="e">
        <f t="shared" si="9"/>
        <v>#N/A</v>
      </c>
      <c r="X87" s="47" t="e">
        <f t="shared" si="10"/>
        <v>#N/A</v>
      </c>
      <c r="Y87" s="47" t="e">
        <f t="shared" si="11"/>
        <v>#N/A</v>
      </c>
      <c r="Z87" s="48" t="e">
        <f t="shared" si="34"/>
        <v>#N/A</v>
      </c>
      <c r="AA87" s="49" t="e">
        <f t="shared" si="12"/>
        <v>#N/A</v>
      </c>
      <c r="AB87" s="50" t="str">
        <f t="shared" si="13"/>
        <v>FKA</v>
      </c>
      <c r="AC87" s="85"/>
      <c r="AD87" s="37">
        <f t="shared" si="14"/>
        <v>0</v>
      </c>
      <c r="AE87" s="23" t="e">
        <f t="shared" si="15"/>
        <v>#N/A</v>
      </c>
      <c r="AF87" s="24" t="e">
        <f t="shared" si="16"/>
        <v>#N/A</v>
      </c>
      <c r="AG87" s="24" t="e">
        <f t="shared" si="17"/>
        <v>#N/A</v>
      </c>
      <c r="AH87" s="24" t="e">
        <f t="shared" si="18"/>
        <v>#N/A</v>
      </c>
      <c r="AI87" s="24" t="e">
        <f t="shared" si="19"/>
        <v>#N/A</v>
      </c>
      <c r="AJ87" s="25" t="e">
        <f t="shared" si="20"/>
        <v>#N/A</v>
      </c>
      <c r="AK87" s="23">
        <f t="shared" si="21"/>
        <v>0</v>
      </c>
      <c r="AL87" s="24">
        <f t="shared" si="22"/>
        <v>0</v>
      </c>
      <c r="AM87" s="24">
        <f t="shared" si="23"/>
        <v>0</v>
      </c>
      <c r="AN87" s="24">
        <f t="shared" si="24"/>
        <v>0</v>
      </c>
      <c r="AO87" s="24">
        <f t="shared" si="25"/>
        <v>0</v>
      </c>
      <c r="AP87" s="24">
        <f t="shared" si="26"/>
        <v>0</v>
      </c>
      <c r="AQ87" s="35">
        <f t="shared" si="27"/>
        <v>0</v>
      </c>
      <c r="AR87" s="40" t="e">
        <f t="shared" si="28"/>
        <v>#N/A</v>
      </c>
      <c r="AS87" s="37" t="e">
        <f t="shared" si="29"/>
        <v>#N/A</v>
      </c>
      <c r="AT87" s="45" t="e">
        <f t="shared" si="30"/>
        <v>#N/A</v>
      </c>
      <c r="AU87" s="45" t="e">
        <f t="shared" si="31"/>
        <v>#N/A</v>
      </c>
      <c r="AV87" s="46" t="e">
        <f t="shared" si="32"/>
        <v>#N/A</v>
      </c>
      <c r="AW87" s="37" t="e">
        <f t="shared" si="35"/>
        <v>#N/A</v>
      </c>
    </row>
    <row r="88" spans="1:49" x14ac:dyDescent="0.2">
      <c r="A88" s="165">
        <f t="shared" si="4"/>
        <v>16</v>
      </c>
      <c r="B88" s="50" t="str">
        <f t="shared" si="5"/>
        <v>Shamrock IV</v>
      </c>
      <c r="C88" s="50" t="str">
        <f t="shared" si="6"/>
        <v>Tom Mullen&lt;br /&gt;Gilford, NH</v>
      </c>
      <c r="D88" s="47" t="e">
        <f t="shared" ref="D88:U88" si="47">IF(OR(D50="dns",D50="dnf",D50="dsq",D50="ocs",D50="raf"),D$71+1,IF(D50="dnc",IF($AQ88=3,"bye",D$71+1),D50))</f>
        <v>#N/A</v>
      </c>
      <c r="E88" s="47" t="e">
        <f t="shared" si="47"/>
        <v>#N/A</v>
      </c>
      <c r="F88" s="47" t="e">
        <f t="shared" si="47"/>
        <v>#N/A</v>
      </c>
      <c r="G88" s="47" t="e">
        <f t="shared" si="47"/>
        <v>#N/A</v>
      </c>
      <c r="H88" s="47" t="e">
        <f t="shared" si="47"/>
        <v>#N/A</v>
      </c>
      <c r="I88" s="47" t="e">
        <f t="shared" si="47"/>
        <v>#N/A</v>
      </c>
      <c r="J88" s="47" t="e">
        <f t="shared" si="47"/>
        <v>#N/A</v>
      </c>
      <c r="K88" s="47" t="e">
        <f t="shared" si="47"/>
        <v>#N/A</v>
      </c>
      <c r="L88" s="47" t="e">
        <f t="shared" si="47"/>
        <v>#N/A</v>
      </c>
      <c r="M88" s="47" t="e">
        <f t="shared" si="47"/>
        <v>#N/A</v>
      </c>
      <c r="N88" s="47" t="e">
        <f t="shared" si="47"/>
        <v>#N/A</v>
      </c>
      <c r="O88" s="47" t="e">
        <f t="shared" si="47"/>
        <v>#N/A</v>
      </c>
      <c r="P88" s="47" t="e">
        <f t="shared" si="47"/>
        <v>#N/A</v>
      </c>
      <c r="Q88" s="47" t="e">
        <f t="shared" si="47"/>
        <v>#N/A</v>
      </c>
      <c r="R88" s="47" t="e">
        <f t="shared" si="47"/>
        <v>#N/A</v>
      </c>
      <c r="S88" s="47" t="e">
        <f t="shared" si="47"/>
        <v>#N/A</v>
      </c>
      <c r="T88" s="47" t="e">
        <f t="shared" si="47"/>
        <v>#N/A</v>
      </c>
      <c r="U88" s="47" t="e">
        <f t="shared" si="47"/>
        <v>#N/A</v>
      </c>
      <c r="V88" s="47">
        <f t="shared" si="8"/>
        <v>0</v>
      </c>
      <c r="W88" s="47" t="e">
        <f t="shared" si="9"/>
        <v>#N/A</v>
      </c>
      <c r="X88" s="47" t="e">
        <f t="shared" si="10"/>
        <v>#N/A</v>
      </c>
      <c r="Y88" s="47" t="e">
        <f t="shared" si="11"/>
        <v>#N/A</v>
      </c>
      <c r="Z88" s="48" t="e">
        <f t="shared" si="34"/>
        <v>#N/A</v>
      </c>
      <c r="AA88" s="49" t="e">
        <f t="shared" si="12"/>
        <v>#N/A</v>
      </c>
      <c r="AB88" s="50" t="str">
        <f t="shared" si="13"/>
        <v>Shamrock IV</v>
      </c>
      <c r="AC88" s="85"/>
      <c r="AD88" s="37">
        <f t="shared" si="14"/>
        <v>0</v>
      </c>
      <c r="AE88" s="23" t="e">
        <f t="shared" si="15"/>
        <v>#N/A</v>
      </c>
      <c r="AF88" s="24" t="e">
        <f t="shared" si="16"/>
        <v>#N/A</v>
      </c>
      <c r="AG88" s="24" t="e">
        <f t="shared" si="17"/>
        <v>#N/A</v>
      </c>
      <c r="AH88" s="24" t="e">
        <f t="shared" si="18"/>
        <v>#N/A</v>
      </c>
      <c r="AI88" s="24" t="e">
        <f t="shared" si="19"/>
        <v>#N/A</v>
      </c>
      <c r="AJ88" s="25" t="e">
        <f t="shared" si="20"/>
        <v>#N/A</v>
      </c>
      <c r="AK88" s="23">
        <f t="shared" si="21"/>
        <v>0</v>
      </c>
      <c r="AL88" s="24">
        <f t="shared" si="22"/>
        <v>0</v>
      </c>
      <c r="AM88" s="24">
        <f t="shared" si="23"/>
        <v>0</v>
      </c>
      <c r="AN88" s="24">
        <f t="shared" si="24"/>
        <v>0</v>
      </c>
      <c r="AO88" s="24">
        <f t="shared" si="25"/>
        <v>0</v>
      </c>
      <c r="AP88" s="24">
        <f t="shared" si="26"/>
        <v>0</v>
      </c>
      <c r="AQ88" s="35">
        <f t="shared" si="27"/>
        <v>0</v>
      </c>
      <c r="AR88" s="40" t="e">
        <f t="shared" si="28"/>
        <v>#N/A</v>
      </c>
      <c r="AS88" s="37" t="e">
        <f t="shared" si="29"/>
        <v>#N/A</v>
      </c>
      <c r="AT88" s="45" t="e">
        <f t="shared" si="30"/>
        <v>#N/A</v>
      </c>
      <c r="AU88" s="45" t="e">
        <f t="shared" si="31"/>
        <v>#N/A</v>
      </c>
      <c r="AV88" s="46" t="e">
        <f t="shared" si="32"/>
        <v>#N/A</v>
      </c>
      <c r="AW88" s="37" t="e">
        <f t="shared" si="35"/>
        <v>#N/A</v>
      </c>
    </row>
    <row r="89" spans="1:49" x14ac:dyDescent="0.2">
      <c r="A89" s="165">
        <f t="shared" si="4"/>
        <v>739</v>
      </c>
      <c r="B89" s="50" t="str">
        <f t="shared" si="5"/>
        <v>CHRISTE</v>
      </c>
      <c r="C89" s="50" t="str">
        <f t="shared" si="6"/>
        <v>John DiMatteo&lt;br /&gt;Centerpo, NY</v>
      </c>
      <c r="D89" s="47" t="e">
        <f t="shared" ref="D89:U89" si="48">IF(OR(D51="dns",D51="dnf",D51="dsq",D51="ocs",D51="raf"),D$71+1,IF(D51="dnc",IF($AQ89=3,"bye",D$71+1),D51))</f>
        <v>#N/A</v>
      </c>
      <c r="E89" s="47" t="e">
        <f t="shared" si="48"/>
        <v>#N/A</v>
      </c>
      <c r="F89" s="47" t="e">
        <f t="shared" si="48"/>
        <v>#N/A</v>
      </c>
      <c r="G89" s="47" t="e">
        <f t="shared" si="48"/>
        <v>#N/A</v>
      </c>
      <c r="H89" s="47" t="e">
        <f t="shared" si="48"/>
        <v>#N/A</v>
      </c>
      <c r="I89" s="47" t="e">
        <f t="shared" si="48"/>
        <v>#N/A</v>
      </c>
      <c r="J89" s="47" t="e">
        <f t="shared" si="48"/>
        <v>#N/A</v>
      </c>
      <c r="K89" s="47" t="e">
        <f t="shared" si="48"/>
        <v>#N/A</v>
      </c>
      <c r="L89" s="47" t="e">
        <f t="shared" si="48"/>
        <v>#N/A</v>
      </c>
      <c r="M89" s="47" t="e">
        <f t="shared" si="48"/>
        <v>#N/A</v>
      </c>
      <c r="N89" s="47" t="e">
        <f t="shared" si="48"/>
        <v>#N/A</v>
      </c>
      <c r="O89" s="47" t="e">
        <f t="shared" si="48"/>
        <v>#N/A</v>
      </c>
      <c r="P89" s="47" t="e">
        <f t="shared" si="48"/>
        <v>#N/A</v>
      </c>
      <c r="Q89" s="47" t="e">
        <f t="shared" si="48"/>
        <v>#N/A</v>
      </c>
      <c r="R89" s="47" t="e">
        <f t="shared" si="48"/>
        <v>#N/A</v>
      </c>
      <c r="S89" s="47" t="e">
        <f t="shared" si="48"/>
        <v>#N/A</v>
      </c>
      <c r="T89" s="47" t="e">
        <f t="shared" si="48"/>
        <v>#N/A</v>
      </c>
      <c r="U89" s="47" t="e">
        <f t="shared" si="48"/>
        <v>#N/A</v>
      </c>
      <c r="V89" s="47">
        <f t="shared" si="8"/>
        <v>0</v>
      </c>
      <c r="W89" s="47" t="e">
        <f t="shared" si="9"/>
        <v>#N/A</v>
      </c>
      <c r="X89" s="47" t="e">
        <f t="shared" si="10"/>
        <v>#N/A</v>
      </c>
      <c r="Y89" s="47" t="e">
        <f t="shared" si="11"/>
        <v>#N/A</v>
      </c>
      <c r="Z89" s="48" t="e">
        <f t="shared" si="34"/>
        <v>#N/A</v>
      </c>
      <c r="AA89" s="49" t="e">
        <f t="shared" si="12"/>
        <v>#N/A</v>
      </c>
      <c r="AB89" s="50" t="str">
        <f t="shared" si="13"/>
        <v>CHRISTE</v>
      </c>
      <c r="AC89" s="85"/>
      <c r="AD89" s="37">
        <f t="shared" si="14"/>
        <v>0</v>
      </c>
      <c r="AE89" s="23" t="e">
        <f t="shared" si="15"/>
        <v>#N/A</v>
      </c>
      <c r="AF89" s="24" t="e">
        <f t="shared" si="16"/>
        <v>#N/A</v>
      </c>
      <c r="AG89" s="24" t="e">
        <f t="shared" si="17"/>
        <v>#N/A</v>
      </c>
      <c r="AH89" s="24" t="e">
        <f t="shared" si="18"/>
        <v>#N/A</v>
      </c>
      <c r="AI89" s="24" t="e">
        <f t="shared" si="19"/>
        <v>#N/A</v>
      </c>
      <c r="AJ89" s="25" t="e">
        <f t="shared" si="20"/>
        <v>#N/A</v>
      </c>
      <c r="AK89" s="23">
        <f t="shared" si="21"/>
        <v>0</v>
      </c>
      <c r="AL89" s="24">
        <f t="shared" si="22"/>
        <v>0</v>
      </c>
      <c r="AM89" s="24">
        <f t="shared" si="23"/>
        <v>0</v>
      </c>
      <c r="AN89" s="24">
        <f t="shared" si="24"/>
        <v>0</v>
      </c>
      <c r="AO89" s="24">
        <f t="shared" si="25"/>
        <v>0</v>
      </c>
      <c r="AP89" s="24">
        <f t="shared" si="26"/>
        <v>0</v>
      </c>
      <c r="AQ89" s="35">
        <f t="shared" si="27"/>
        <v>0</v>
      </c>
      <c r="AR89" s="40" t="e">
        <f t="shared" si="28"/>
        <v>#N/A</v>
      </c>
      <c r="AS89" s="37" t="e">
        <f t="shared" si="29"/>
        <v>#N/A</v>
      </c>
      <c r="AT89" s="45" t="e">
        <f t="shared" si="30"/>
        <v>#N/A</v>
      </c>
      <c r="AU89" s="45" t="e">
        <f t="shared" si="31"/>
        <v>#N/A</v>
      </c>
      <c r="AV89" s="46" t="e">
        <f t="shared" si="32"/>
        <v>#N/A</v>
      </c>
      <c r="AW89" s="37" t="e">
        <f t="shared" si="35"/>
        <v>#N/A</v>
      </c>
    </row>
    <row r="90" spans="1:49" x14ac:dyDescent="0.2">
      <c r="A90" s="165">
        <f t="shared" si="4"/>
        <v>116</v>
      </c>
      <c r="B90" s="50" t="str">
        <f t="shared" si="5"/>
        <v>Overachiever</v>
      </c>
      <c r="C90" s="50" t="str">
        <f t="shared" si="6"/>
        <v>Kenny Harvey/Chris Small&lt;br /&gt;Beverly, MA</v>
      </c>
      <c r="D90" s="47" t="e">
        <f t="shared" ref="D90:U90" si="49">IF(OR(D52="dns",D52="dnf",D52="dsq",D52="ocs",D52="raf"),D$71+1,IF(D52="dnc",IF($AQ90=3,"bye",D$71+1),D52))</f>
        <v>#N/A</v>
      </c>
      <c r="E90" s="47" t="e">
        <f t="shared" si="49"/>
        <v>#N/A</v>
      </c>
      <c r="F90" s="47" t="e">
        <f t="shared" si="49"/>
        <v>#N/A</v>
      </c>
      <c r="G90" s="47" t="e">
        <f t="shared" si="49"/>
        <v>#N/A</v>
      </c>
      <c r="H90" s="47" t="e">
        <f t="shared" si="49"/>
        <v>#N/A</v>
      </c>
      <c r="I90" s="47" t="e">
        <f t="shared" si="49"/>
        <v>#N/A</v>
      </c>
      <c r="J90" s="47" t="e">
        <f t="shared" si="49"/>
        <v>#N/A</v>
      </c>
      <c r="K90" s="47" t="e">
        <f t="shared" si="49"/>
        <v>#N/A</v>
      </c>
      <c r="L90" s="47" t="e">
        <f t="shared" si="49"/>
        <v>#N/A</v>
      </c>
      <c r="M90" s="47" t="e">
        <f t="shared" si="49"/>
        <v>#N/A</v>
      </c>
      <c r="N90" s="47" t="e">
        <f t="shared" si="49"/>
        <v>#N/A</v>
      </c>
      <c r="O90" s="47" t="e">
        <f t="shared" si="49"/>
        <v>#N/A</v>
      </c>
      <c r="P90" s="47" t="e">
        <f t="shared" si="49"/>
        <v>#N/A</v>
      </c>
      <c r="Q90" s="47" t="e">
        <f t="shared" si="49"/>
        <v>#N/A</v>
      </c>
      <c r="R90" s="47" t="e">
        <f t="shared" si="49"/>
        <v>#N/A</v>
      </c>
      <c r="S90" s="47" t="e">
        <f t="shared" si="49"/>
        <v>#N/A</v>
      </c>
      <c r="T90" s="47" t="e">
        <f t="shared" si="49"/>
        <v>#N/A</v>
      </c>
      <c r="U90" s="47" t="e">
        <f t="shared" si="49"/>
        <v>#N/A</v>
      </c>
      <c r="V90" s="47">
        <f t="shared" si="8"/>
        <v>0</v>
      </c>
      <c r="W90" s="47" t="e">
        <f t="shared" si="9"/>
        <v>#N/A</v>
      </c>
      <c r="X90" s="47" t="e">
        <f t="shared" si="10"/>
        <v>#N/A</v>
      </c>
      <c r="Y90" s="47" t="e">
        <f t="shared" si="11"/>
        <v>#N/A</v>
      </c>
      <c r="Z90" s="48" t="e">
        <f t="shared" si="34"/>
        <v>#N/A</v>
      </c>
      <c r="AA90" s="49" t="e">
        <f t="shared" si="12"/>
        <v>#N/A</v>
      </c>
      <c r="AB90" s="50" t="str">
        <f t="shared" si="13"/>
        <v>Overachiever</v>
      </c>
      <c r="AC90" s="85"/>
      <c r="AD90" s="37">
        <f t="shared" si="14"/>
        <v>0</v>
      </c>
      <c r="AE90" s="23" t="e">
        <f t="shared" si="15"/>
        <v>#N/A</v>
      </c>
      <c r="AF90" s="24" t="e">
        <f t="shared" si="16"/>
        <v>#N/A</v>
      </c>
      <c r="AG90" s="24" t="e">
        <f t="shared" si="17"/>
        <v>#N/A</v>
      </c>
      <c r="AH90" s="24" t="e">
        <f t="shared" si="18"/>
        <v>#N/A</v>
      </c>
      <c r="AI90" s="24" t="e">
        <f t="shared" si="19"/>
        <v>#N/A</v>
      </c>
      <c r="AJ90" s="25" t="e">
        <f t="shared" si="20"/>
        <v>#N/A</v>
      </c>
      <c r="AK90" s="23">
        <f t="shared" si="21"/>
        <v>0</v>
      </c>
      <c r="AL90" s="24">
        <f t="shared" si="22"/>
        <v>0</v>
      </c>
      <c r="AM90" s="24">
        <f t="shared" si="23"/>
        <v>0</v>
      </c>
      <c r="AN90" s="24">
        <f t="shared" si="24"/>
        <v>0</v>
      </c>
      <c r="AO90" s="24">
        <f t="shared" si="25"/>
        <v>0</v>
      </c>
      <c r="AP90" s="24">
        <f t="shared" si="26"/>
        <v>0</v>
      </c>
      <c r="AQ90" s="35">
        <f t="shared" si="27"/>
        <v>0</v>
      </c>
      <c r="AR90" s="40" t="e">
        <f t="shared" si="28"/>
        <v>#N/A</v>
      </c>
      <c r="AS90" s="37" t="e">
        <f t="shared" si="29"/>
        <v>#N/A</v>
      </c>
      <c r="AT90" s="45" t="e">
        <f t="shared" si="30"/>
        <v>#N/A</v>
      </c>
      <c r="AU90" s="45" t="e">
        <f t="shared" si="31"/>
        <v>#N/A</v>
      </c>
      <c r="AV90" s="46" t="e">
        <f t="shared" si="32"/>
        <v>#N/A</v>
      </c>
      <c r="AW90" s="37" t="e">
        <f t="shared" si="35"/>
        <v>#N/A</v>
      </c>
    </row>
    <row r="91" spans="1:49" x14ac:dyDescent="0.2">
      <c r="A91" s="165">
        <f t="shared" si="4"/>
        <v>220</v>
      </c>
      <c r="B91" s="50" t="str">
        <f t="shared" si="5"/>
        <v>Stercus Accidit</v>
      </c>
      <c r="C91" s="50" t="str">
        <f t="shared" si="6"/>
        <v>Jason C. Blais&lt;br /&gt;Gilford, NH</v>
      </c>
      <c r="D91" s="47" t="e">
        <f t="shared" ref="D91:U91" si="50">IF(OR(D53="dns",D53="dnf",D53="dsq",D53="ocs",D53="raf"),D$71+1,IF(D53="dnc",IF($AQ91=3,"bye",D$71+1),D53))</f>
        <v>#N/A</v>
      </c>
      <c r="E91" s="47" t="e">
        <f t="shared" si="50"/>
        <v>#N/A</v>
      </c>
      <c r="F91" s="47" t="e">
        <f t="shared" si="50"/>
        <v>#N/A</v>
      </c>
      <c r="G91" s="47" t="e">
        <f t="shared" si="50"/>
        <v>#N/A</v>
      </c>
      <c r="H91" s="47" t="e">
        <f t="shared" si="50"/>
        <v>#N/A</v>
      </c>
      <c r="I91" s="47" t="e">
        <f t="shared" si="50"/>
        <v>#N/A</v>
      </c>
      <c r="J91" s="47" t="e">
        <f t="shared" si="50"/>
        <v>#N/A</v>
      </c>
      <c r="K91" s="47" t="e">
        <f t="shared" si="50"/>
        <v>#N/A</v>
      </c>
      <c r="L91" s="47" t="e">
        <f t="shared" si="50"/>
        <v>#N/A</v>
      </c>
      <c r="M91" s="47" t="e">
        <f t="shared" si="50"/>
        <v>#N/A</v>
      </c>
      <c r="N91" s="47" t="e">
        <f t="shared" si="50"/>
        <v>#N/A</v>
      </c>
      <c r="O91" s="47" t="e">
        <f t="shared" si="50"/>
        <v>#N/A</v>
      </c>
      <c r="P91" s="47" t="e">
        <f t="shared" si="50"/>
        <v>#N/A</v>
      </c>
      <c r="Q91" s="47" t="e">
        <f t="shared" si="50"/>
        <v>#N/A</v>
      </c>
      <c r="R91" s="47" t="e">
        <f t="shared" si="50"/>
        <v>#N/A</v>
      </c>
      <c r="S91" s="47" t="e">
        <f t="shared" si="50"/>
        <v>#N/A</v>
      </c>
      <c r="T91" s="47" t="e">
        <f t="shared" si="50"/>
        <v>#N/A</v>
      </c>
      <c r="U91" s="47" t="e">
        <f t="shared" si="50"/>
        <v>#N/A</v>
      </c>
      <c r="V91" s="47">
        <f t="shared" si="8"/>
        <v>0</v>
      </c>
      <c r="W91" s="47" t="e">
        <f t="shared" si="9"/>
        <v>#N/A</v>
      </c>
      <c r="X91" s="47" t="e">
        <f t="shared" si="10"/>
        <v>#N/A</v>
      </c>
      <c r="Y91" s="47" t="e">
        <f t="shared" si="11"/>
        <v>#N/A</v>
      </c>
      <c r="Z91" s="48" t="e">
        <f t="shared" si="34"/>
        <v>#N/A</v>
      </c>
      <c r="AA91" s="49" t="e">
        <f t="shared" si="12"/>
        <v>#N/A</v>
      </c>
      <c r="AB91" s="50" t="str">
        <f t="shared" si="13"/>
        <v>Stercus Accidit</v>
      </c>
      <c r="AC91" s="85"/>
      <c r="AD91" s="37">
        <f t="shared" si="14"/>
        <v>0</v>
      </c>
      <c r="AE91" s="23" t="e">
        <f t="shared" si="15"/>
        <v>#N/A</v>
      </c>
      <c r="AF91" s="24" t="e">
        <f t="shared" si="16"/>
        <v>#N/A</v>
      </c>
      <c r="AG91" s="24" t="e">
        <f t="shared" si="17"/>
        <v>#N/A</v>
      </c>
      <c r="AH91" s="24" t="e">
        <f t="shared" si="18"/>
        <v>#N/A</v>
      </c>
      <c r="AI91" s="24" t="e">
        <f t="shared" si="19"/>
        <v>#N/A</v>
      </c>
      <c r="AJ91" s="25" t="e">
        <f t="shared" si="20"/>
        <v>#N/A</v>
      </c>
      <c r="AK91" s="23">
        <f t="shared" si="21"/>
        <v>0</v>
      </c>
      <c r="AL91" s="24">
        <f t="shared" si="22"/>
        <v>0</v>
      </c>
      <c r="AM91" s="24">
        <f t="shared" si="23"/>
        <v>0</v>
      </c>
      <c r="AN91" s="24">
        <f t="shared" si="24"/>
        <v>0</v>
      </c>
      <c r="AO91" s="24">
        <f t="shared" si="25"/>
        <v>0</v>
      </c>
      <c r="AP91" s="24">
        <f t="shared" si="26"/>
        <v>0</v>
      </c>
      <c r="AQ91" s="35">
        <f t="shared" si="27"/>
        <v>0</v>
      </c>
      <c r="AR91" s="40" t="e">
        <f t="shared" si="28"/>
        <v>#N/A</v>
      </c>
      <c r="AS91" s="37" t="e">
        <f t="shared" si="29"/>
        <v>#N/A</v>
      </c>
      <c r="AT91" s="45" t="e">
        <f t="shared" si="30"/>
        <v>#N/A</v>
      </c>
      <c r="AU91" s="45" t="e">
        <f t="shared" si="31"/>
        <v>#N/A</v>
      </c>
      <c r="AV91" s="46" t="e">
        <f t="shared" si="32"/>
        <v>#N/A</v>
      </c>
      <c r="AW91" s="37" t="e">
        <f t="shared" si="35"/>
        <v>#N/A</v>
      </c>
    </row>
    <row r="92" spans="1:49" x14ac:dyDescent="0.2">
      <c r="A92" s="165">
        <f t="shared" si="4"/>
        <v>205</v>
      </c>
      <c r="B92" s="50" t="str">
        <f t="shared" si="5"/>
        <v>The Office</v>
      </c>
      <c r="C92" s="50" t="str">
        <f t="shared" si="6"/>
        <v>Jesse Thompson&lt;br /&gt;Gilford, NH</v>
      </c>
      <c r="D92" s="47" t="e">
        <f t="shared" ref="D92:U92" si="51">IF(OR(D54="dns",D54="dnf",D54="dsq",D54="ocs",D54="raf"),D$71+1,IF(D54="dnc",IF($AQ92=3,"bye",D$71+1),D54))</f>
        <v>#N/A</v>
      </c>
      <c r="E92" s="47" t="e">
        <f t="shared" si="51"/>
        <v>#N/A</v>
      </c>
      <c r="F92" s="47" t="e">
        <f t="shared" si="51"/>
        <v>#N/A</v>
      </c>
      <c r="G92" s="47" t="e">
        <f t="shared" si="51"/>
        <v>#N/A</v>
      </c>
      <c r="H92" s="47" t="e">
        <f t="shared" si="51"/>
        <v>#N/A</v>
      </c>
      <c r="I92" s="47" t="e">
        <f t="shared" si="51"/>
        <v>#N/A</v>
      </c>
      <c r="J92" s="47" t="e">
        <f t="shared" si="51"/>
        <v>#N/A</v>
      </c>
      <c r="K92" s="47" t="e">
        <f t="shared" si="51"/>
        <v>#N/A</v>
      </c>
      <c r="L92" s="47" t="e">
        <f t="shared" si="51"/>
        <v>#N/A</v>
      </c>
      <c r="M92" s="47" t="e">
        <f t="shared" si="51"/>
        <v>#N/A</v>
      </c>
      <c r="N92" s="47" t="e">
        <f t="shared" si="51"/>
        <v>#N/A</v>
      </c>
      <c r="O92" s="47" t="e">
        <f t="shared" si="51"/>
        <v>#N/A</v>
      </c>
      <c r="P92" s="47" t="e">
        <f t="shared" si="51"/>
        <v>#N/A</v>
      </c>
      <c r="Q92" s="47" t="e">
        <f t="shared" si="51"/>
        <v>#N/A</v>
      </c>
      <c r="R92" s="47" t="e">
        <f t="shared" si="51"/>
        <v>#N/A</v>
      </c>
      <c r="S92" s="47" t="e">
        <f t="shared" si="51"/>
        <v>#N/A</v>
      </c>
      <c r="T92" s="47" t="e">
        <f t="shared" si="51"/>
        <v>#N/A</v>
      </c>
      <c r="U92" s="47" t="e">
        <f t="shared" si="51"/>
        <v>#N/A</v>
      </c>
      <c r="V92" s="47">
        <f>COUNTIF(D92:U92,"bye")</f>
        <v>0</v>
      </c>
      <c r="W92" s="47" t="e">
        <f t="shared" si="9"/>
        <v>#N/A</v>
      </c>
      <c r="X92" s="47" t="e">
        <f t="shared" si="10"/>
        <v>#N/A</v>
      </c>
      <c r="Y92" s="47" t="e">
        <f t="shared" si="11"/>
        <v>#N/A</v>
      </c>
      <c r="Z92" s="48" t="e">
        <f t="shared" si="34"/>
        <v>#N/A</v>
      </c>
      <c r="AA92" s="49" t="e">
        <f t="shared" si="12"/>
        <v>#N/A</v>
      </c>
      <c r="AB92" s="50" t="str">
        <f t="shared" si="13"/>
        <v>The Office</v>
      </c>
      <c r="AC92" s="85"/>
      <c r="AD92" s="37">
        <f t="shared" si="14"/>
        <v>0</v>
      </c>
      <c r="AE92" s="23" t="e">
        <f t="shared" si="15"/>
        <v>#N/A</v>
      </c>
      <c r="AF92" s="24" t="e">
        <f t="shared" si="16"/>
        <v>#N/A</v>
      </c>
      <c r="AG92" s="24" t="e">
        <f t="shared" si="17"/>
        <v>#N/A</v>
      </c>
      <c r="AH92" s="24" t="e">
        <f t="shared" si="18"/>
        <v>#N/A</v>
      </c>
      <c r="AI92" s="24" t="e">
        <f t="shared" si="19"/>
        <v>#N/A</v>
      </c>
      <c r="AJ92" s="25" t="e">
        <f t="shared" si="20"/>
        <v>#N/A</v>
      </c>
      <c r="AK92" s="23">
        <f t="shared" si="21"/>
        <v>0</v>
      </c>
      <c r="AL92" s="24">
        <f t="shared" si="22"/>
        <v>0</v>
      </c>
      <c r="AM92" s="24">
        <f t="shared" si="23"/>
        <v>0</v>
      </c>
      <c r="AN92" s="24">
        <f t="shared" si="24"/>
        <v>0</v>
      </c>
      <c r="AO92" s="24">
        <f t="shared" si="25"/>
        <v>0</v>
      </c>
      <c r="AP92" s="24">
        <f t="shared" si="26"/>
        <v>0</v>
      </c>
      <c r="AQ92" s="35">
        <f t="shared" si="27"/>
        <v>0</v>
      </c>
      <c r="AR92" s="40" t="e">
        <f t="shared" si="28"/>
        <v>#N/A</v>
      </c>
      <c r="AS92" s="37" t="e">
        <f t="shared" si="29"/>
        <v>#N/A</v>
      </c>
      <c r="AT92" s="36" t="e">
        <f t="shared" si="30"/>
        <v>#N/A</v>
      </c>
      <c r="AU92" s="36" t="e">
        <f t="shared" si="31"/>
        <v>#N/A</v>
      </c>
      <c r="AV92" s="37" t="e">
        <f t="shared" si="32"/>
        <v>#N/A</v>
      </c>
      <c r="AW92" s="37" t="e">
        <f t="shared" si="35"/>
        <v>#N/A</v>
      </c>
    </row>
    <row r="93" spans="1:49" x14ac:dyDescent="0.2">
      <c r="A93" s="165">
        <f t="shared" si="4"/>
        <v>357</v>
      </c>
      <c r="B93" s="50" t="str">
        <f t="shared" si="5"/>
        <v>Dragonfly</v>
      </c>
      <c r="C93" s="50" t="str">
        <f t="shared" si="6"/>
        <v>Chris Johnson&lt;br /&gt;Annapolis, MD</v>
      </c>
      <c r="D93" s="47" t="e">
        <f t="shared" ref="D93:U93" si="52">IF(OR(D55="dns",D55="dnf",D55="dsq",D55="ocs",D55="raf"),D$71+1,IF(D55="dnc",IF($AQ93=3,"bye",D$71+1),D55))</f>
        <v>#N/A</v>
      </c>
      <c r="E93" s="47" t="e">
        <f t="shared" si="52"/>
        <v>#N/A</v>
      </c>
      <c r="F93" s="47" t="e">
        <f t="shared" si="52"/>
        <v>#N/A</v>
      </c>
      <c r="G93" s="47" t="e">
        <f t="shared" si="52"/>
        <v>#N/A</v>
      </c>
      <c r="H93" s="47" t="e">
        <f t="shared" si="52"/>
        <v>#N/A</v>
      </c>
      <c r="I93" s="47" t="e">
        <f t="shared" si="52"/>
        <v>#N/A</v>
      </c>
      <c r="J93" s="47" t="e">
        <f t="shared" si="52"/>
        <v>#N/A</v>
      </c>
      <c r="K93" s="47" t="e">
        <f t="shared" si="52"/>
        <v>#N/A</v>
      </c>
      <c r="L93" s="47" t="e">
        <f t="shared" si="52"/>
        <v>#N/A</v>
      </c>
      <c r="M93" s="47" t="e">
        <f t="shared" si="52"/>
        <v>#N/A</v>
      </c>
      <c r="N93" s="47" t="e">
        <f t="shared" si="52"/>
        <v>#N/A</v>
      </c>
      <c r="O93" s="47" t="e">
        <f t="shared" si="52"/>
        <v>#N/A</v>
      </c>
      <c r="P93" s="47" t="e">
        <f t="shared" si="52"/>
        <v>#N/A</v>
      </c>
      <c r="Q93" s="47" t="e">
        <f t="shared" si="52"/>
        <v>#N/A</v>
      </c>
      <c r="R93" s="47" t="e">
        <f t="shared" si="52"/>
        <v>#N/A</v>
      </c>
      <c r="S93" s="47" t="e">
        <f t="shared" si="52"/>
        <v>#N/A</v>
      </c>
      <c r="T93" s="47" t="e">
        <f t="shared" si="52"/>
        <v>#N/A</v>
      </c>
      <c r="U93" s="47" t="e">
        <f t="shared" si="52"/>
        <v>#N/A</v>
      </c>
      <c r="V93" s="47">
        <f t="shared" ref="V93:V107" si="53">COUNTIF(D93:U93,"bye")</f>
        <v>0</v>
      </c>
      <c r="W93" s="47" t="e">
        <f t="shared" si="9"/>
        <v>#N/A</v>
      </c>
      <c r="X93" s="47" t="e">
        <f t="shared" si="10"/>
        <v>#N/A</v>
      </c>
      <c r="Y93" s="47" t="e">
        <f t="shared" si="11"/>
        <v>#N/A</v>
      </c>
      <c r="Z93" s="48" t="e">
        <f t="shared" si="34"/>
        <v>#N/A</v>
      </c>
      <c r="AA93" s="49" t="e">
        <f t="shared" si="12"/>
        <v>#N/A</v>
      </c>
      <c r="AB93" s="50" t="str">
        <f t="shared" si="13"/>
        <v>Dragonfly</v>
      </c>
      <c r="AC93" s="85"/>
      <c r="AD93" s="37">
        <f t="shared" si="14"/>
        <v>0</v>
      </c>
      <c r="AE93" s="23" t="e">
        <f t="shared" si="15"/>
        <v>#N/A</v>
      </c>
      <c r="AF93" s="24" t="e">
        <f t="shared" si="16"/>
        <v>#N/A</v>
      </c>
      <c r="AG93" s="24" t="e">
        <f t="shared" si="17"/>
        <v>#N/A</v>
      </c>
      <c r="AH93" s="24" t="e">
        <f t="shared" si="18"/>
        <v>#N/A</v>
      </c>
      <c r="AI93" s="24" t="e">
        <f t="shared" si="19"/>
        <v>#N/A</v>
      </c>
      <c r="AJ93" s="25" t="e">
        <f t="shared" si="20"/>
        <v>#N/A</v>
      </c>
      <c r="AK93" s="23">
        <f t="shared" si="21"/>
        <v>0</v>
      </c>
      <c r="AL93" s="24">
        <f t="shared" si="22"/>
        <v>0</v>
      </c>
      <c r="AM93" s="24">
        <f t="shared" si="23"/>
        <v>0</v>
      </c>
      <c r="AN93" s="24">
        <f t="shared" si="24"/>
        <v>0</v>
      </c>
      <c r="AO93" s="24">
        <f t="shared" si="25"/>
        <v>0</v>
      </c>
      <c r="AP93" s="24">
        <f t="shared" si="26"/>
        <v>0</v>
      </c>
      <c r="AQ93" s="35">
        <f t="shared" si="27"/>
        <v>0</v>
      </c>
      <c r="AR93" s="40" t="e">
        <f t="shared" si="28"/>
        <v>#N/A</v>
      </c>
      <c r="AS93" s="37" t="e">
        <f t="shared" si="29"/>
        <v>#N/A</v>
      </c>
      <c r="AT93" s="36" t="e">
        <f t="shared" si="30"/>
        <v>#N/A</v>
      </c>
      <c r="AU93" s="36" t="e">
        <f t="shared" si="31"/>
        <v>#N/A</v>
      </c>
      <c r="AV93" s="37" t="e">
        <f t="shared" si="32"/>
        <v>#N/A</v>
      </c>
      <c r="AW93" s="37" t="e">
        <f t="shared" si="35"/>
        <v>#N/A</v>
      </c>
    </row>
    <row r="94" spans="1:49" x14ac:dyDescent="0.2">
      <c r="A94" s="165">
        <f t="shared" si="4"/>
        <v>674</v>
      </c>
      <c r="B94" s="50" t="str">
        <f t="shared" si="5"/>
        <v>Boom Boom</v>
      </c>
      <c r="C94" s="50" t="str">
        <f t="shared" si="6"/>
        <v>Michel FORGET&lt;br /&gt;Montréal, Qc</v>
      </c>
      <c r="D94" s="47" t="e">
        <f t="shared" ref="D94:U94" si="54">IF(OR(D56="dns",D56="dnf",D56="dsq",D56="ocs",D56="raf"),D$71+1,IF(D56="dnc",IF($AQ94=3,"bye",D$71+1),D56))</f>
        <v>#N/A</v>
      </c>
      <c r="E94" s="47" t="e">
        <f t="shared" si="54"/>
        <v>#N/A</v>
      </c>
      <c r="F94" s="47" t="e">
        <f t="shared" si="54"/>
        <v>#N/A</v>
      </c>
      <c r="G94" s="47" t="e">
        <f t="shared" si="54"/>
        <v>#N/A</v>
      </c>
      <c r="H94" s="47" t="e">
        <f t="shared" si="54"/>
        <v>#N/A</v>
      </c>
      <c r="I94" s="47" t="e">
        <f t="shared" si="54"/>
        <v>#N/A</v>
      </c>
      <c r="J94" s="47" t="e">
        <f t="shared" si="54"/>
        <v>#N/A</v>
      </c>
      <c r="K94" s="47" t="e">
        <f t="shared" si="54"/>
        <v>#N/A</v>
      </c>
      <c r="L94" s="47" t="e">
        <f t="shared" si="54"/>
        <v>#N/A</v>
      </c>
      <c r="M94" s="47" t="e">
        <f t="shared" si="54"/>
        <v>#N/A</v>
      </c>
      <c r="N94" s="47" t="e">
        <f t="shared" si="54"/>
        <v>#N/A</v>
      </c>
      <c r="O94" s="47" t="e">
        <f t="shared" si="54"/>
        <v>#N/A</v>
      </c>
      <c r="P94" s="47" t="e">
        <f t="shared" si="54"/>
        <v>#N/A</v>
      </c>
      <c r="Q94" s="47" t="e">
        <f t="shared" si="54"/>
        <v>#N/A</v>
      </c>
      <c r="R94" s="47" t="e">
        <f t="shared" si="54"/>
        <v>#N/A</v>
      </c>
      <c r="S94" s="47" t="e">
        <f t="shared" si="54"/>
        <v>#N/A</v>
      </c>
      <c r="T94" s="47" t="e">
        <f t="shared" si="54"/>
        <v>#N/A</v>
      </c>
      <c r="U94" s="47" t="e">
        <f t="shared" si="54"/>
        <v>#N/A</v>
      </c>
      <c r="V94" s="47">
        <f t="shared" si="53"/>
        <v>0</v>
      </c>
      <c r="W94" s="47" t="e">
        <f t="shared" si="9"/>
        <v>#N/A</v>
      </c>
      <c r="X94" s="47" t="e">
        <f t="shared" si="10"/>
        <v>#N/A</v>
      </c>
      <c r="Y94" s="47" t="e">
        <f t="shared" si="11"/>
        <v>#N/A</v>
      </c>
      <c r="Z94" s="48" t="e">
        <f t="shared" si="34"/>
        <v>#N/A</v>
      </c>
      <c r="AA94" s="49" t="e">
        <f t="shared" si="12"/>
        <v>#N/A</v>
      </c>
      <c r="AB94" s="50" t="str">
        <f t="shared" si="13"/>
        <v>Boom Boom</v>
      </c>
      <c r="AC94" s="85"/>
      <c r="AD94" s="37">
        <f t="shared" si="14"/>
        <v>0</v>
      </c>
      <c r="AE94" s="23" t="e">
        <f t="shared" si="15"/>
        <v>#N/A</v>
      </c>
      <c r="AF94" s="24" t="e">
        <f t="shared" si="16"/>
        <v>#N/A</v>
      </c>
      <c r="AG94" s="24" t="e">
        <f t="shared" si="17"/>
        <v>#N/A</v>
      </c>
      <c r="AH94" s="24" t="e">
        <f t="shared" si="18"/>
        <v>#N/A</v>
      </c>
      <c r="AI94" s="24" t="e">
        <f t="shared" si="19"/>
        <v>#N/A</v>
      </c>
      <c r="AJ94" s="25" t="e">
        <f t="shared" si="20"/>
        <v>#N/A</v>
      </c>
      <c r="AK94" s="23">
        <f t="shared" si="21"/>
        <v>0</v>
      </c>
      <c r="AL94" s="24">
        <f t="shared" si="22"/>
        <v>0</v>
      </c>
      <c r="AM94" s="24">
        <f t="shared" si="23"/>
        <v>0</v>
      </c>
      <c r="AN94" s="24">
        <f t="shared" si="24"/>
        <v>0</v>
      </c>
      <c r="AO94" s="24">
        <f t="shared" si="25"/>
        <v>0</v>
      </c>
      <c r="AP94" s="24">
        <f t="shared" si="26"/>
        <v>0</v>
      </c>
      <c r="AQ94" s="35">
        <f t="shared" si="27"/>
        <v>0</v>
      </c>
      <c r="AR94" s="40" t="e">
        <f t="shared" si="28"/>
        <v>#N/A</v>
      </c>
      <c r="AS94" s="37" t="e">
        <f t="shared" si="29"/>
        <v>#N/A</v>
      </c>
      <c r="AT94" s="36" t="e">
        <f t="shared" si="30"/>
        <v>#N/A</v>
      </c>
      <c r="AU94" s="36" t="e">
        <f t="shared" si="31"/>
        <v>#N/A</v>
      </c>
      <c r="AV94" s="37" t="e">
        <f t="shared" si="32"/>
        <v>#N/A</v>
      </c>
      <c r="AW94" s="37" t="e">
        <f t="shared" si="35"/>
        <v>#N/A</v>
      </c>
    </row>
    <row r="95" spans="1:49" x14ac:dyDescent="0.2">
      <c r="A95" s="165">
        <f t="shared" si="4"/>
        <v>249</v>
      </c>
      <c r="B95" s="50" t="str">
        <f t="shared" si="5"/>
        <v>Dolce</v>
      </c>
      <c r="C95" s="50" t="str">
        <f t="shared" si="6"/>
        <v>Ed Sonn&lt;br /&gt;Braun Bay, NH</v>
      </c>
      <c r="D95" s="47" t="e">
        <f t="shared" ref="D95:U95" si="55">IF(OR(D57="dns",D57="dnf",D57="dsq",D57="ocs",D57="raf"),D$71+1,IF(D57="dnc",IF($AQ95=3,"bye",D$71+1),D57))</f>
        <v>#N/A</v>
      </c>
      <c r="E95" s="47" t="e">
        <f t="shared" si="55"/>
        <v>#N/A</v>
      </c>
      <c r="F95" s="47" t="e">
        <f t="shared" si="55"/>
        <v>#N/A</v>
      </c>
      <c r="G95" s="47" t="e">
        <f t="shared" si="55"/>
        <v>#N/A</v>
      </c>
      <c r="H95" s="47" t="e">
        <f t="shared" si="55"/>
        <v>#N/A</v>
      </c>
      <c r="I95" s="47" t="e">
        <f t="shared" si="55"/>
        <v>#N/A</v>
      </c>
      <c r="J95" s="47" t="e">
        <f t="shared" si="55"/>
        <v>#N/A</v>
      </c>
      <c r="K95" s="47" t="e">
        <f t="shared" si="55"/>
        <v>#N/A</v>
      </c>
      <c r="L95" s="47" t="e">
        <f t="shared" si="55"/>
        <v>#N/A</v>
      </c>
      <c r="M95" s="47" t="e">
        <f t="shared" si="55"/>
        <v>#N/A</v>
      </c>
      <c r="N95" s="47" t="e">
        <f t="shared" si="55"/>
        <v>#N/A</v>
      </c>
      <c r="O95" s="47" t="e">
        <f t="shared" si="55"/>
        <v>#N/A</v>
      </c>
      <c r="P95" s="47" t="e">
        <f t="shared" si="55"/>
        <v>#N/A</v>
      </c>
      <c r="Q95" s="47" t="e">
        <f t="shared" si="55"/>
        <v>#N/A</v>
      </c>
      <c r="R95" s="47" t="e">
        <f t="shared" si="55"/>
        <v>#N/A</v>
      </c>
      <c r="S95" s="47" t="e">
        <f t="shared" si="55"/>
        <v>#N/A</v>
      </c>
      <c r="T95" s="47" t="e">
        <f t="shared" si="55"/>
        <v>#N/A</v>
      </c>
      <c r="U95" s="47" t="e">
        <f t="shared" si="55"/>
        <v>#N/A</v>
      </c>
      <c r="V95" s="47">
        <f t="shared" si="53"/>
        <v>0</v>
      </c>
      <c r="W95" s="47" t="e">
        <f t="shared" si="9"/>
        <v>#N/A</v>
      </c>
      <c r="X95" s="47" t="e">
        <f t="shared" si="10"/>
        <v>#N/A</v>
      </c>
      <c r="Y95" s="47" t="e">
        <f t="shared" si="11"/>
        <v>#N/A</v>
      </c>
      <c r="Z95" s="48" t="e">
        <f t="shared" si="34"/>
        <v>#N/A</v>
      </c>
      <c r="AA95" s="49" t="e">
        <f t="shared" si="12"/>
        <v>#N/A</v>
      </c>
      <c r="AB95" s="50" t="str">
        <f t="shared" si="13"/>
        <v>Dolce</v>
      </c>
      <c r="AC95" s="85"/>
      <c r="AD95" s="37">
        <f t="shared" si="14"/>
        <v>0</v>
      </c>
      <c r="AE95" s="23" t="e">
        <f t="shared" si="15"/>
        <v>#N/A</v>
      </c>
      <c r="AF95" s="24" t="e">
        <f t="shared" si="16"/>
        <v>#N/A</v>
      </c>
      <c r="AG95" s="24" t="e">
        <f t="shared" si="17"/>
        <v>#N/A</v>
      </c>
      <c r="AH95" s="24" t="e">
        <f t="shared" si="18"/>
        <v>#N/A</v>
      </c>
      <c r="AI95" s="24" t="e">
        <f t="shared" si="19"/>
        <v>#N/A</v>
      </c>
      <c r="AJ95" s="25" t="e">
        <f t="shared" si="20"/>
        <v>#N/A</v>
      </c>
      <c r="AK95" s="23">
        <f t="shared" si="21"/>
        <v>0</v>
      </c>
      <c r="AL95" s="24">
        <f t="shared" si="22"/>
        <v>0</v>
      </c>
      <c r="AM95" s="24">
        <f t="shared" si="23"/>
        <v>0</v>
      </c>
      <c r="AN95" s="24">
        <f t="shared" si="24"/>
        <v>0</v>
      </c>
      <c r="AO95" s="24">
        <f t="shared" si="25"/>
        <v>0</v>
      </c>
      <c r="AP95" s="24">
        <f t="shared" si="26"/>
        <v>0</v>
      </c>
      <c r="AQ95" s="35">
        <f t="shared" si="27"/>
        <v>0</v>
      </c>
      <c r="AR95" s="40" t="e">
        <f t="shared" si="28"/>
        <v>#N/A</v>
      </c>
      <c r="AS95" s="37" t="e">
        <f t="shared" si="29"/>
        <v>#N/A</v>
      </c>
      <c r="AT95" s="36" t="e">
        <f t="shared" si="30"/>
        <v>#N/A</v>
      </c>
      <c r="AU95" s="36" t="e">
        <f t="shared" si="31"/>
        <v>#N/A</v>
      </c>
      <c r="AV95" s="37" t="e">
        <f t="shared" si="32"/>
        <v>#N/A</v>
      </c>
      <c r="AW95" s="37" t="e">
        <f t="shared" si="35"/>
        <v>#N/A</v>
      </c>
    </row>
    <row r="96" spans="1:49" x14ac:dyDescent="0.2">
      <c r="A96" s="165">
        <f t="shared" si="4"/>
        <v>1001</v>
      </c>
      <c r="B96" s="50" t="str">
        <f t="shared" si="5"/>
        <v>USA 1001</v>
      </c>
      <c r="C96" s="50" t="str">
        <f t="shared" si="6"/>
        <v>Kerry Klingler&lt;br /&gt;Larchmont, NY</v>
      </c>
      <c r="D96" s="47" t="e">
        <f t="shared" ref="D96:U96" si="56">IF(OR(D58="dns",D58="dnf",D58="dsq",D58="ocs",D58="raf"),D$71+1,IF(D58="dnc",IF($AQ96=3,"bye",D$71+1),D58))</f>
        <v>#N/A</v>
      </c>
      <c r="E96" s="47" t="e">
        <f t="shared" si="56"/>
        <v>#N/A</v>
      </c>
      <c r="F96" s="47" t="e">
        <f t="shared" si="56"/>
        <v>#N/A</v>
      </c>
      <c r="G96" s="47" t="e">
        <f t="shared" si="56"/>
        <v>#N/A</v>
      </c>
      <c r="H96" s="47" t="e">
        <f t="shared" si="56"/>
        <v>#N/A</v>
      </c>
      <c r="I96" s="47" t="e">
        <f t="shared" si="56"/>
        <v>#N/A</v>
      </c>
      <c r="J96" s="47" t="e">
        <f t="shared" si="56"/>
        <v>#N/A</v>
      </c>
      <c r="K96" s="47" t="e">
        <f t="shared" si="56"/>
        <v>#N/A</v>
      </c>
      <c r="L96" s="47" t="e">
        <f t="shared" si="56"/>
        <v>#N/A</v>
      </c>
      <c r="M96" s="47" t="e">
        <f t="shared" si="56"/>
        <v>#N/A</v>
      </c>
      <c r="N96" s="47" t="e">
        <f t="shared" si="56"/>
        <v>#N/A</v>
      </c>
      <c r="O96" s="47" t="e">
        <f t="shared" si="56"/>
        <v>#N/A</v>
      </c>
      <c r="P96" s="47" t="e">
        <f t="shared" si="56"/>
        <v>#N/A</v>
      </c>
      <c r="Q96" s="47" t="e">
        <f t="shared" si="56"/>
        <v>#N/A</v>
      </c>
      <c r="R96" s="47" t="e">
        <f t="shared" si="56"/>
        <v>#N/A</v>
      </c>
      <c r="S96" s="47" t="e">
        <f t="shared" si="56"/>
        <v>#N/A</v>
      </c>
      <c r="T96" s="47" t="e">
        <f t="shared" si="56"/>
        <v>#N/A</v>
      </c>
      <c r="U96" s="47" t="e">
        <f t="shared" si="56"/>
        <v>#N/A</v>
      </c>
      <c r="V96" s="47">
        <f t="shared" si="53"/>
        <v>0</v>
      </c>
      <c r="W96" s="47" t="e">
        <f t="shared" si="9"/>
        <v>#N/A</v>
      </c>
      <c r="X96" s="47" t="e">
        <f t="shared" si="10"/>
        <v>#N/A</v>
      </c>
      <c r="Y96" s="47" t="e">
        <f t="shared" si="11"/>
        <v>#N/A</v>
      </c>
      <c r="Z96" s="48" t="e">
        <f t="shared" si="34"/>
        <v>#N/A</v>
      </c>
      <c r="AA96" s="49" t="e">
        <f t="shared" si="12"/>
        <v>#N/A</v>
      </c>
      <c r="AB96" s="50" t="str">
        <f t="shared" si="13"/>
        <v>USA 1001</v>
      </c>
      <c r="AC96" s="86"/>
      <c r="AD96" s="37">
        <f t="shared" si="14"/>
        <v>0</v>
      </c>
      <c r="AE96" s="23" t="e">
        <f t="shared" si="15"/>
        <v>#N/A</v>
      </c>
      <c r="AF96" s="24" t="e">
        <f t="shared" si="16"/>
        <v>#N/A</v>
      </c>
      <c r="AG96" s="24" t="e">
        <f t="shared" si="17"/>
        <v>#N/A</v>
      </c>
      <c r="AH96" s="24" t="e">
        <f t="shared" si="18"/>
        <v>#N/A</v>
      </c>
      <c r="AI96" s="24" t="e">
        <f t="shared" si="19"/>
        <v>#N/A</v>
      </c>
      <c r="AJ96" s="25" t="e">
        <f t="shared" si="20"/>
        <v>#N/A</v>
      </c>
      <c r="AK96" s="23">
        <f t="shared" si="21"/>
        <v>0</v>
      </c>
      <c r="AL96" s="24">
        <f t="shared" si="22"/>
        <v>0</v>
      </c>
      <c r="AM96" s="24">
        <f t="shared" si="23"/>
        <v>0</v>
      </c>
      <c r="AN96" s="24">
        <f t="shared" si="24"/>
        <v>0</v>
      </c>
      <c r="AO96" s="24">
        <f t="shared" si="25"/>
        <v>0</v>
      </c>
      <c r="AP96" s="24">
        <f t="shared" si="26"/>
        <v>0</v>
      </c>
      <c r="AQ96" s="35">
        <f t="shared" si="27"/>
        <v>0</v>
      </c>
      <c r="AR96" s="40" t="e">
        <f t="shared" si="28"/>
        <v>#N/A</v>
      </c>
      <c r="AS96" s="37" t="e">
        <f t="shared" si="29"/>
        <v>#N/A</v>
      </c>
      <c r="AT96" s="36" t="e">
        <f t="shared" si="30"/>
        <v>#N/A</v>
      </c>
      <c r="AU96" s="36" t="e">
        <f t="shared" si="31"/>
        <v>#N/A</v>
      </c>
      <c r="AV96" s="37" t="e">
        <f t="shared" si="32"/>
        <v>#N/A</v>
      </c>
      <c r="AW96" s="37" t="e">
        <f t="shared" si="35"/>
        <v>#N/A</v>
      </c>
    </row>
    <row r="97" spans="1:49" x14ac:dyDescent="0.2">
      <c r="A97" s="176">
        <f t="shared" si="4"/>
        <v>679</v>
      </c>
      <c r="B97" s="177" t="str">
        <f t="shared" si="5"/>
        <v>Misty Two Six</v>
      </c>
      <c r="C97" s="177" t="str">
        <f t="shared" si="6"/>
        <v>Don Sibson&lt;br /&gt;Gilford, NH</v>
      </c>
      <c r="D97" s="178" t="e">
        <f t="shared" ref="D97:U97" si="57">IF(OR(D59="dns",D59="dnf",D59="dsq",D59="ocs",D59="raf"),D$71+1,IF(D59="dnc",IF($AQ97=3,"bye",D$71+1),D59))</f>
        <v>#N/A</v>
      </c>
      <c r="E97" s="178" t="e">
        <f t="shared" si="57"/>
        <v>#N/A</v>
      </c>
      <c r="F97" s="178" t="e">
        <f t="shared" si="57"/>
        <v>#N/A</v>
      </c>
      <c r="G97" s="178" t="e">
        <f t="shared" si="57"/>
        <v>#N/A</v>
      </c>
      <c r="H97" s="178" t="e">
        <f t="shared" si="57"/>
        <v>#N/A</v>
      </c>
      <c r="I97" s="178" t="e">
        <f t="shared" si="57"/>
        <v>#N/A</v>
      </c>
      <c r="J97" s="178" t="e">
        <f t="shared" si="57"/>
        <v>#N/A</v>
      </c>
      <c r="K97" s="47" t="e">
        <f t="shared" si="57"/>
        <v>#N/A</v>
      </c>
      <c r="L97" s="47" t="e">
        <f t="shared" si="57"/>
        <v>#N/A</v>
      </c>
      <c r="M97" s="47" t="e">
        <f t="shared" si="57"/>
        <v>#N/A</v>
      </c>
      <c r="N97" s="47" t="e">
        <f t="shared" si="57"/>
        <v>#N/A</v>
      </c>
      <c r="O97" s="47" t="e">
        <f t="shared" si="57"/>
        <v>#N/A</v>
      </c>
      <c r="P97" s="47" t="e">
        <f t="shared" si="57"/>
        <v>#N/A</v>
      </c>
      <c r="Q97" s="47" t="e">
        <f t="shared" si="57"/>
        <v>#N/A</v>
      </c>
      <c r="R97" s="47" t="e">
        <f t="shared" si="57"/>
        <v>#N/A</v>
      </c>
      <c r="S97" s="47" t="e">
        <f t="shared" si="57"/>
        <v>#N/A</v>
      </c>
      <c r="T97" s="47" t="e">
        <f t="shared" si="57"/>
        <v>#N/A</v>
      </c>
      <c r="U97" s="47" t="e">
        <f t="shared" si="57"/>
        <v>#N/A</v>
      </c>
      <c r="V97" s="47">
        <f t="shared" si="53"/>
        <v>0</v>
      </c>
      <c r="W97" s="47" t="e">
        <f t="shared" si="9"/>
        <v>#N/A</v>
      </c>
      <c r="X97" s="47" t="e">
        <f t="shared" si="10"/>
        <v>#N/A</v>
      </c>
      <c r="Y97" s="47" t="e">
        <f t="shared" si="11"/>
        <v>#N/A</v>
      </c>
      <c r="Z97" s="48" t="e">
        <f t="shared" si="34"/>
        <v>#N/A</v>
      </c>
      <c r="AA97" s="49" t="e">
        <f t="shared" si="12"/>
        <v>#N/A</v>
      </c>
      <c r="AB97" s="50" t="str">
        <f t="shared" si="13"/>
        <v>Misty Two Six</v>
      </c>
      <c r="AC97" s="86"/>
      <c r="AD97" s="37">
        <f t="shared" si="14"/>
        <v>0</v>
      </c>
      <c r="AE97" s="23" t="e">
        <f t="shared" si="15"/>
        <v>#N/A</v>
      </c>
      <c r="AF97" s="24" t="e">
        <f t="shared" si="16"/>
        <v>#N/A</v>
      </c>
      <c r="AG97" s="24" t="e">
        <f t="shared" si="17"/>
        <v>#N/A</v>
      </c>
      <c r="AH97" s="24" t="e">
        <f t="shared" si="18"/>
        <v>#N/A</v>
      </c>
      <c r="AI97" s="24" t="e">
        <f t="shared" si="19"/>
        <v>#N/A</v>
      </c>
      <c r="AJ97" s="25" t="e">
        <f t="shared" si="20"/>
        <v>#N/A</v>
      </c>
      <c r="AK97" s="23">
        <f t="shared" si="21"/>
        <v>0</v>
      </c>
      <c r="AL97" s="24">
        <f t="shared" si="22"/>
        <v>0</v>
      </c>
      <c r="AM97" s="24">
        <f t="shared" si="23"/>
        <v>0</v>
      </c>
      <c r="AN97" s="24">
        <f t="shared" si="24"/>
        <v>0</v>
      </c>
      <c r="AO97" s="24">
        <f t="shared" si="25"/>
        <v>0</v>
      </c>
      <c r="AP97" s="24">
        <f t="shared" si="26"/>
        <v>0</v>
      </c>
      <c r="AQ97" s="35">
        <f t="shared" si="27"/>
        <v>0</v>
      </c>
      <c r="AR97" s="40" t="e">
        <f t="shared" si="28"/>
        <v>#N/A</v>
      </c>
      <c r="AS97" s="37" t="e">
        <f t="shared" si="29"/>
        <v>#N/A</v>
      </c>
      <c r="AT97" s="36" t="e">
        <f t="shared" si="30"/>
        <v>#N/A</v>
      </c>
      <c r="AU97" s="36" t="e">
        <f t="shared" si="31"/>
        <v>#N/A</v>
      </c>
      <c r="AV97" s="37" t="e">
        <f t="shared" si="32"/>
        <v>#N/A</v>
      </c>
      <c r="AW97" s="37" t="e">
        <f t="shared" si="35"/>
        <v>#N/A</v>
      </c>
    </row>
    <row r="98" spans="1:49" x14ac:dyDescent="0.2">
      <c r="A98" s="165">
        <f t="shared" si="4"/>
        <v>158</v>
      </c>
      <c r="B98" s="50" t="str">
        <f t="shared" si="5"/>
        <v>Excitable Boy</v>
      </c>
      <c r="C98" s="50" t="str">
        <f t="shared" si="6"/>
        <v>Paul Delgado/Ed Philpot&lt;br /&gt;Laconia N.H.</v>
      </c>
      <c r="D98" s="47" t="e">
        <f t="shared" ref="D98:U98" si="58">IF(OR(D60="dns",D60="dnf",D60="dsq",D60="ocs",D60="raf"),D$71+1,IF(D60="dnc",IF($AQ98=3,"bye",D$71+1),D60))</f>
        <v>#N/A</v>
      </c>
      <c r="E98" s="47" t="e">
        <f t="shared" si="58"/>
        <v>#N/A</v>
      </c>
      <c r="F98" s="47" t="e">
        <f t="shared" si="58"/>
        <v>#N/A</v>
      </c>
      <c r="G98" s="47" t="e">
        <f t="shared" si="58"/>
        <v>#N/A</v>
      </c>
      <c r="H98" s="47" t="e">
        <f t="shared" si="58"/>
        <v>#N/A</v>
      </c>
      <c r="I98" s="47" t="e">
        <f t="shared" si="58"/>
        <v>#N/A</v>
      </c>
      <c r="J98" s="47" t="e">
        <f t="shared" si="58"/>
        <v>#N/A</v>
      </c>
      <c r="K98" s="47" t="e">
        <f t="shared" si="58"/>
        <v>#N/A</v>
      </c>
      <c r="L98" s="47" t="e">
        <f t="shared" si="58"/>
        <v>#N/A</v>
      </c>
      <c r="M98" s="47" t="e">
        <f t="shared" si="58"/>
        <v>#N/A</v>
      </c>
      <c r="N98" s="47" t="e">
        <f t="shared" si="58"/>
        <v>#N/A</v>
      </c>
      <c r="O98" s="47" t="e">
        <f t="shared" si="58"/>
        <v>#N/A</v>
      </c>
      <c r="P98" s="47" t="e">
        <f t="shared" si="58"/>
        <v>#N/A</v>
      </c>
      <c r="Q98" s="47" t="e">
        <f t="shared" si="58"/>
        <v>#N/A</v>
      </c>
      <c r="R98" s="47" t="e">
        <f t="shared" si="58"/>
        <v>#N/A</v>
      </c>
      <c r="S98" s="47" t="e">
        <f t="shared" si="58"/>
        <v>#N/A</v>
      </c>
      <c r="T98" s="47" t="e">
        <f t="shared" si="58"/>
        <v>#N/A</v>
      </c>
      <c r="U98" s="47" t="e">
        <f t="shared" si="58"/>
        <v>#N/A</v>
      </c>
      <c r="V98" s="47">
        <f t="shared" si="53"/>
        <v>0</v>
      </c>
      <c r="W98" s="47" t="e">
        <f t="shared" si="9"/>
        <v>#N/A</v>
      </c>
      <c r="X98" s="47" t="e">
        <f t="shared" si="10"/>
        <v>#N/A</v>
      </c>
      <c r="Y98" s="47" t="e">
        <f t="shared" si="11"/>
        <v>#N/A</v>
      </c>
      <c r="Z98" s="48" t="e">
        <f t="shared" si="34"/>
        <v>#N/A</v>
      </c>
      <c r="AA98" s="49" t="e">
        <f t="shared" si="12"/>
        <v>#N/A</v>
      </c>
      <c r="AB98" s="50" t="str">
        <f t="shared" si="13"/>
        <v>Excitable Boy</v>
      </c>
      <c r="AC98" s="86"/>
      <c r="AD98" s="37">
        <f t="shared" si="14"/>
        <v>0</v>
      </c>
      <c r="AE98" s="23" t="e">
        <f t="shared" si="15"/>
        <v>#N/A</v>
      </c>
      <c r="AF98" s="24" t="e">
        <f t="shared" si="16"/>
        <v>#N/A</v>
      </c>
      <c r="AG98" s="24" t="e">
        <f t="shared" si="17"/>
        <v>#N/A</v>
      </c>
      <c r="AH98" s="24" t="e">
        <f t="shared" si="18"/>
        <v>#N/A</v>
      </c>
      <c r="AI98" s="24" t="e">
        <f t="shared" si="19"/>
        <v>#N/A</v>
      </c>
      <c r="AJ98" s="25" t="e">
        <f t="shared" si="20"/>
        <v>#N/A</v>
      </c>
      <c r="AK98" s="23">
        <f t="shared" si="21"/>
        <v>0</v>
      </c>
      <c r="AL98" s="24">
        <f t="shared" si="22"/>
        <v>0</v>
      </c>
      <c r="AM98" s="24">
        <f t="shared" si="23"/>
        <v>0</v>
      </c>
      <c r="AN98" s="24">
        <f t="shared" si="24"/>
        <v>0</v>
      </c>
      <c r="AO98" s="24">
        <f t="shared" si="25"/>
        <v>0</v>
      </c>
      <c r="AP98" s="24">
        <f t="shared" si="26"/>
        <v>0</v>
      </c>
      <c r="AQ98" s="35">
        <f t="shared" si="27"/>
        <v>0</v>
      </c>
      <c r="AR98" s="40" t="e">
        <f t="shared" si="28"/>
        <v>#N/A</v>
      </c>
      <c r="AS98" s="37" t="e">
        <f t="shared" si="29"/>
        <v>#N/A</v>
      </c>
      <c r="AT98" s="36" t="e">
        <f t="shared" si="30"/>
        <v>#N/A</v>
      </c>
      <c r="AU98" s="36" t="e">
        <f t="shared" si="31"/>
        <v>#N/A</v>
      </c>
      <c r="AV98" s="37" t="e">
        <f t="shared" si="32"/>
        <v>#N/A</v>
      </c>
      <c r="AW98" s="37" t="e">
        <f t="shared" si="35"/>
        <v>#N/A</v>
      </c>
    </row>
    <row r="99" spans="1:49" x14ac:dyDescent="0.2">
      <c r="A99" s="165">
        <f t="shared" si="4"/>
        <v>31</v>
      </c>
      <c r="B99" s="50" t="str">
        <f t="shared" si="5"/>
        <v>Forecheck</v>
      </c>
      <c r="C99" s="50" t="str">
        <f t="shared" si="6"/>
        <v>William W. Higgins Jr.&lt;br /&gt;Alton, NH</v>
      </c>
      <c r="D99" s="47" t="e">
        <f t="shared" ref="D99:U99" si="59">IF(OR(D61="dns",D61="dnf",D61="dsq",D61="ocs",D61="raf"),D$71+1,IF(D61="dnc",IF($AQ99=3,"bye",D$71+1),D61))</f>
        <v>#N/A</v>
      </c>
      <c r="E99" s="47" t="e">
        <f t="shared" si="59"/>
        <v>#N/A</v>
      </c>
      <c r="F99" s="47" t="e">
        <f t="shared" si="59"/>
        <v>#N/A</v>
      </c>
      <c r="G99" s="47" t="e">
        <f t="shared" si="59"/>
        <v>#N/A</v>
      </c>
      <c r="H99" s="47" t="e">
        <f t="shared" si="59"/>
        <v>#N/A</v>
      </c>
      <c r="I99" s="47" t="e">
        <f t="shared" si="59"/>
        <v>#N/A</v>
      </c>
      <c r="J99" s="47" t="e">
        <f t="shared" si="59"/>
        <v>#N/A</v>
      </c>
      <c r="K99" s="47" t="e">
        <f t="shared" si="59"/>
        <v>#N/A</v>
      </c>
      <c r="L99" s="47" t="e">
        <f t="shared" si="59"/>
        <v>#N/A</v>
      </c>
      <c r="M99" s="47" t="e">
        <f t="shared" si="59"/>
        <v>#N/A</v>
      </c>
      <c r="N99" s="47" t="e">
        <f t="shared" si="59"/>
        <v>#N/A</v>
      </c>
      <c r="O99" s="47" t="e">
        <f t="shared" si="59"/>
        <v>#N/A</v>
      </c>
      <c r="P99" s="47" t="e">
        <f t="shared" si="59"/>
        <v>#N/A</v>
      </c>
      <c r="Q99" s="47" t="e">
        <f t="shared" si="59"/>
        <v>#N/A</v>
      </c>
      <c r="R99" s="47" t="e">
        <f t="shared" si="59"/>
        <v>#N/A</v>
      </c>
      <c r="S99" s="47" t="e">
        <f t="shared" si="59"/>
        <v>#N/A</v>
      </c>
      <c r="T99" s="47" t="e">
        <f t="shared" si="59"/>
        <v>#N/A</v>
      </c>
      <c r="U99" s="47" t="e">
        <f t="shared" si="59"/>
        <v>#N/A</v>
      </c>
      <c r="V99" s="47">
        <f t="shared" si="53"/>
        <v>0</v>
      </c>
      <c r="W99" s="47" t="e">
        <f t="shared" ref="W99:W107" si="60">IF(SUM(D99:U99)&gt;0,SUM(D99:U99),"")</f>
        <v>#N/A</v>
      </c>
      <c r="X99" s="47" t="e">
        <f t="shared" ref="X99:X107" si="61">IF(Throwouts&gt;0,LARGE((D99:U99),1),0)+IF(Throwouts&gt;1,LARGE((D99:U99),2),0)+IF(Throwouts&gt;2,LARGE((D99:U99),2),0)+IF(Throwouts&gt;3,LARGE((D99:U99),3),0)</f>
        <v>#N/A</v>
      </c>
      <c r="Y99" s="47" t="e">
        <f t="shared" ref="Y99:Y107" si="62">IF(W99="",0,W99-X99)</f>
        <v>#N/A</v>
      </c>
      <c r="Z99" s="48" t="e">
        <f t="shared" si="34"/>
        <v>#N/A</v>
      </c>
      <c r="AA99" s="49" t="e">
        <f t="shared" si="12"/>
        <v>#N/A</v>
      </c>
      <c r="AB99" s="50" t="str">
        <f t="shared" si="13"/>
        <v>Forecheck</v>
      </c>
      <c r="AC99" s="86"/>
      <c r="AD99" s="37">
        <f t="shared" si="14"/>
        <v>0</v>
      </c>
      <c r="AE99" s="23" t="e">
        <f t="shared" si="15"/>
        <v>#N/A</v>
      </c>
      <c r="AF99" s="24" t="e">
        <f t="shared" si="16"/>
        <v>#N/A</v>
      </c>
      <c r="AG99" s="24" t="e">
        <f t="shared" si="17"/>
        <v>#N/A</v>
      </c>
      <c r="AH99" s="24" t="e">
        <f t="shared" si="18"/>
        <v>#N/A</v>
      </c>
      <c r="AI99" s="24" t="e">
        <f t="shared" si="19"/>
        <v>#N/A</v>
      </c>
      <c r="AJ99" s="25" t="e">
        <f t="shared" si="20"/>
        <v>#N/A</v>
      </c>
      <c r="AK99" s="23">
        <f t="shared" ref="AK99:AK107" si="63">COUNTIF(D61:F61,"dnc")</f>
        <v>0</v>
      </c>
      <c r="AL99" s="24">
        <f t="shared" ref="AL99:AL107" si="64">COUNTIF(G61:I61,"dnc")</f>
        <v>0</v>
      </c>
      <c r="AM99" s="24">
        <f t="shared" ref="AM99:AM107" si="65">COUNTIF(J61:L61,"dnc")</f>
        <v>0</v>
      </c>
      <c r="AN99" s="24">
        <f t="shared" ref="AN99:AN107" si="66">COUNTIF(M61:O61,"dnc")</f>
        <v>0</v>
      </c>
      <c r="AO99" s="24">
        <f t="shared" ref="AO99:AO107" si="67">COUNTIF(P61:R61,"dnc")</f>
        <v>0</v>
      </c>
      <c r="AP99" s="24">
        <f t="shared" ref="AP99:AP107" si="68">COUNTIF(S61:U61,"dnc")</f>
        <v>0</v>
      </c>
      <c r="AQ99" s="35">
        <f t="shared" si="27"/>
        <v>0</v>
      </c>
      <c r="AR99" s="40" t="e">
        <f t="shared" si="28"/>
        <v>#N/A</v>
      </c>
      <c r="AS99" s="37" t="e">
        <f t="shared" si="29"/>
        <v>#N/A</v>
      </c>
      <c r="AT99" s="36" t="e">
        <f t="shared" si="30"/>
        <v>#N/A</v>
      </c>
      <c r="AU99" s="36" t="e">
        <f t="shared" si="31"/>
        <v>#N/A</v>
      </c>
      <c r="AV99" s="37" t="e">
        <f t="shared" ref="AV99:AV107" si="69">AT99*100+AU99</f>
        <v>#N/A</v>
      </c>
      <c r="AW99" s="37" t="e">
        <f t="shared" si="35"/>
        <v>#N/A</v>
      </c>
    </row>
    <row r="100" spans="1:49" x14ac:dyDescent="0.2">
      <c r="A100" s="165">
        <f t="shared" si="4"/>
        <v>259</v>
      </c>
      <c r="B100" s="50" t="str">
        <f t="shared" si="5"/>
        <v>Spank Me</v>
      </c>
      <c r="C100" s="50" t="str">
        <f t="shared" si="6"/>
        <v>Robert Limoggio&lt;br /&gt;New York, New York</v>
      </c>
      <c r="D100" s="47" t="e">
        <f t="shared" ref="D100:U100" si="70">IF(OR(D62="dns",D62="dnf",D62="dsq",D62="ocs",D62="raf"),D$71+1,IF(D62="dnc",IF($AQ100=3,"bye",D$71+1),D62))</f>
        <v>#N/A</v>
      </c>
      <c r="E100" s="47" t="e">
        <f t="shared" si="70"/>
        <v>#N/A</v>
      </c>
      <c r="F100" s="47" t="e">
        <f t="shared" si="70"/>
        <v>#N/A</v>
      </c>
      <c r="G100" s="47" t="e">
        <f t="shared" si="70"/>
        <v>#N/A</v>
      </c>
      <c r="H100" s="47" t="e">
        <f t="shared" si="70"/>
        <v>#N/A</v>
      </c>
      <c r="I100" s="47" t="e">
        <f t="shared" si="70"/>
        <v>#N/A</v>
      </c>
      <c r="J100" s="47" t="e">
        <f t="shared" si="70"/>
        <v>#N/A</v>
      </c>
      <c r="K100" s="47" t="e">
        <f t="shared" si="70"/>
        <v>#N/A</v>
      </c>
      <c r="L100" s="47" t="e">
        <f t="shared" si="70"/>
        <v>#N/A</v>
      </c>
      <c r="M100" s="47" t="e">
        <f t="shared" si="70"/>
        <v>#N/A</v>
      </c>
      <c r="N100" s="47" t="e">
        <f t="shared" si="70"/>
        <v>#N/A</v>
      </c>
      <c r="O100" s="47" t="e">
        <f t="shared" si="70"/>
        <v>#N/A</v>
      </c>
      <c r="P100" s="47" t="e">
        <f t="shared" si="70"/>
        <v>#N/A</v>
      </c>
      <c r="Q100" s="47" t="e">
        <f t="shared" si="70"/>
        <v>#N/A</v>
      </c>
      <c r="R100" s="47" t="e">
        <f t="shared" si="70"/>
        <v>#N/A</v>
      </c>
      <c r="S100" s="47" t="e">
        <f t="shared" si="70"/>
        <v>#N/A</v>
      </c>
      <c r="T100" s="47" t="e">
        <f t="shared" si="70"/>
        <v>#N/A</v>
      </c>
      <c r="U100" s="47" t="e">
        <f t="shared" si="70"/>
        <v>#N/A</v>
      </c>
      <c r="V100" s="47">
        <f t="shared" si="53"/>
        <v>0</v>
      </c>
      <c r="W100" s="47" t="e">
        <f t="shared" si="60"/>
        <v>#N/A</v>
      </c>
      <c r="X100" s="47" t="e">
        <f t="shared" si="61"/>
        <v>#N/A</v>
      </c>
      <c r="Y100" s="47" t="e">
        <f t="shared" si="62"/>
        <v>#N/A</v>
      </c>
      <c r="Z100" s="48" t="e">
        <f t="shared" si="34"/>
        <v>#N/A</v>
      </c>
      <c r="AA100" s="49" t="e">
        <f t="shared" si="12"/>
        <v>#N/A</v>
      </c>
      <c r="AB100" s="50" t="str">
        <f t="shared" si="13"/>
        <v>Spank Me</v>
      </c>
      <c r="AC100" s="86"/>
      <c r="AD100" s="37">
        <f t="shared" si="14"/>
        <v>0</v>
      </c>
      <c r="AE100" s="23" t="e">
        <f t="shared" si="15"/>
        <v>#N/A</v>
      </c>
      <c r="AF100" s="24" t="e">
        <f t="shared" si="16"/>
        <v>#N/A</v>
      </c>
      <c r="AG100" s="24" t="e">
        <f t="shared" si="17"/>
        <v>#N/A</v>
      </c>
      <c r="AH100" s="24" t="e">
        <f t="shared" si="18"/>
        <v>#N/A</v>
      </c>
      <c r="AI100" s="24" t="e">
        <f t="shared" si="19"/>
        <v>#N/A</v>
      </c>
      <c r="AJ100" s="25" t="e">
        <f t="shared" si="20"/>
        <v>#N/A</v>
      </c>
      <c r="AK100" s="23">
        <f t="shared" si="63"/>
        <v>0</v>
      </c>
      <c r="AL100" s="24">
        <f t="shared" si="64"/>
        <v>0</v>
      </c>
      <c r="AM100" s="24">
        <f t="shared" si="65"/>
        <v>0</v>
      </c>
      <c r="AN100" s="24">
        <f t="shared" si="66"/>
        <v>0</v>
      </c>
      <c r="AO100" s="24">
        <f t="shared" si="67"/>
        <v>0</v>
      </c>
      <c r="AP100" s="24">
        <f t="shared" si="68"/>
        <v>0</v>
      </c>
      <c r="AQ100" s="35">
        <f t="shared" si="27"/>
        <v>0</v>
      </c>
      <c r="AR100" s="40" t="e">
        <f t="shared" si="28"/>
        <v>#N/A</v>
      </c>
      <c r="AS100" s="37" t="e">
        <f t="shared" si="29"/>
        <v>#N/A</v>
      </c>
      <c r="AT100" s="36" t="e">
        <f t="shared" si="30"/>
        <v>#N/A</v>
      </c>
      <c r="AU100" s="36" t="e">
        <f t="shared" si="31"/>
        <v>#N/A</v>
      </c>
      <c r="AV100" s="37" t="e">
        <f t="shared" si="69"/>
        <v>#N/A</v>
      </c>
      <c r="AW100" s="37" t="e">
        <f t="shared" si="35"/>
        <v>#N/A</v>
      </c>
    </row>
    <row r="101" spans="1:49" x14ac:dyDescent="0.2">
      <c r="A101" s="165">
        <f t="shared" si="4"/>
        <v>1003</v>
      </c>
      <c r="B101" s="50" t="str">
        <f t="shared" si="5"/>
        <v>Tempus Fugit</v>
      </c>
      <c r="C101" s="50" t="str">
        <f t="shared" si="6"/>
        <v>Andrew Macken&lt;br /&gt;Barrington, RI</v>
      </c>
      <c r="D101" s="47" t="e">
        <f t="shared" ref="D101:U101" si="71">IF(OR(D63="dns",D63="dnf",D63="dsq",D63="ocs",D63="raf"),D$71+1,IF(D63="dnc",IF($AQ101=3,"bye",D$71+1),D63))</f>
        <v>#N/A</v>
      </c>
      <c r="E101" s="47" t="e">
        <f t="shared" si="71"/>
        <v>#N/A</v>
      </c>
      <c r="F101" s="47" t="e">
        <f t="shared" si="71"/>
        <v>#N/A</v>
      </c>
      <c r="G101" s="47" t="e">
        <f t="shared" si="71"/>
        <v>#N/A</v>
      </c>
      <c r="H101" s="47" t="e">
        <f t="shared" si="71"/>
        <v>#N/A</v>
      </c>
      <c r="I101" s="47" t="e">
        <f t="shared" si="71"/>
        <v>#N/A</v>
      </c>
      <c r="J101" s="47" t="e">
        <f t="shared" si="71"/>
        <v>#N/A</v>
      </c>
      <c r="K101" s="47" t="e">
        <f t="shared" si="71"/>
        <v>#N/A</v>
      </c>
      <c r="L101" s="47" t="e">
        <f t="shared" si="71"/>
        <v>#N/A</v>
      </c>
      <c r="M101" s="47" t="e">
        <f t="shared" si="71"/>
        <v>#N/A</v>
      </c>
      <c r="N101" s="47" t="e">
        <f t="shared" si="71"/>
        <v>#N/A</v>
      </c>
      <c r="O101" s="47" t="e">
        <f t="shared" si="71"/>
        <v>#N/A</v>
      </c>
      <c r="P101" s="47" t="e">
        <f t="shared" si="71"/>
        <v>#N/A</v>
      </c>
      <c r="Q101" s="47" t="e">
        <f t="shared" si="71"/>
        <v>#N/A</v>
      </c>
      <c r="R101" s="47" t="e">
        <f t="shared" si="71"/>
        <v>#N/A</v>
      </c>
      <c r="S101" s="47" t="e">
        <f t="shared" si="71"/>
        <v>#N/A</v>
      </c>
      <c r="T101" s="47" t="e">
        <f t="shared" si="71"/>
        <v>#N/A</v>
      </c>
      <c r="U101" s="47" t="e">
        <f t="shared" si="71"/>
        <v>#N/A</v>
      </c>
      <c r="V101" s="47">
        <f t="shared" si="53"/>
        <v>0</v>
      </c>
      <c r="W101" s="47" t="e">
        <f t="shared" si="60"/>
        <v>#N/A</v>
      </c>
      <c r="X101" s="47" t="e">
        <f t="shared" si="61"/>
        <v>#N/A</v>
      </c>
      <c r="Y101" s="47" t="e">
        <f t="shared" si="62"/>
        <v>#N/A</v>
      </c>
      <c r="Z101" s="48" t="e">
        <f t="shared" si="34"/>
        <v>#N/A</v>
      </c>
      <c r="AA101" s="49" t="e">
        <f t="shared" si="12"/>
        <v>#N/A</v>
      </c>
      <c r="AB101" s="50" t="str">
        <f t="shared" si="13"/>
        <v>Tempus Fugit</v>
      </c>
      <c r="AC101" s="86">
        <v>1</v>
      </c>
      <c r="AD101" s="37">
        <f t="shared" si="14"/>
        <v>0</v>
      </c>
      <c r="AE101" s="23" t="e">
        <f t="shared" si="15"/>
        <v>#N/A</v>
      </c>
      <c r="AF101" s="24" t="e">
        <f t="shared" si="16"/>
        <v>#N/A</v>
      </c>
      <c r="AG101" s="24" t="e">
        <f t="shared" si="17"/>
        <v>#N/A</v>
      </c>
      <c r="AH101" s="24" t="e">
        <f t="shared" si="18"/>
        <v>#N/A</v>
      </c>
      <c r="AI101" s="24" t="e">
        <f t="shared" si="19"/>
        <v>#N/A</v>
      </c>
      <c r="AJ101" s="25" t="e">
        <f t="shared" si="20"/>
        <v>#N/A</v>
      </c>
      <c r="AK101" s="23">
        <f t="shared" si="63"/>
        <v>0</v>
      </c>
      <c r="AL101" s="24">
        <f t="shared" si="64"/>
        <v>0</v>
      </c>
      <c r="AM101" s="24">
        <f t="shared" si="65"/>
        <v>0</v>
      </c>
      <c r="AN101" s="24">
        <f t="shared" si="66"/>
        <v>0</v>
      </c>
      <c r="AO101" s="24">
        <f t="shared" si="67"/>
        <v>0</v>
      </c>
      <c r="AP101" s="24">
        <f t="shared" si="68"/>
        <v>0</v>
      </c>
      <c r="AQ101" s="35">
        <f t="shared" si="27"/>
        <v>0</v>
      </c>
      <c r="AR101" s="40" t="e">
        <f t="shared" si="28"/>
        <v>#N/A</v>
      </c>
      <c r="AS101" s="37" t="e">
        <f t="shared" si="29"/>
        <v>#N/A</v>
      </c>
      <c r="AT101" s="36" t="e">
        <f t="shared" si="30"/>
        <v>#N/A</v>
      </c>
      <c r="AU101" s="36" t="e">
        <f t="shared" si="31"/>
        <v>#N/A</v>
      </c>
      <c r="AV101" s="37" t="e">
        <f t="shared" si="69"/>
        <v>#N/A</v>
      </c>
      <c r="AW101" s="37" t="e">
        <f t="shared" si="35"/>
        <v>#N/A</v>
      </c>
    </row>
    <row r="102" spans="1:49" x14ac:dyDescent="0.2">
      <c r="A102" s="165">
        <f t="shared" si="4"/>
        <v>404</v>
      </c>
      <c r="B102" s="50" t="str">
        <f t="shared" si="5"/>
        <v>Clipper</v>
      </c>
      <c r="C102" s="50" t="str">
        <f t="shared" si="6"/>
        <v>Paul Rendich</v>
      </c>
      <c r="D102" s="47" t="e">
        <f t="shared" ref="D102:U102" si="72">IF(OR(D64="dns",D64="dnf",D64="dsq",D64="ocs",D64="raf"),D$71+1,IF(D64="dnc",IF($AQ102=3,"bye",D$71+1),D64))</f>
        <v>#N/A</v>
      </c>
      <c r="E102" s="47" t="e">
        <f t="shared" si="72"/>
        <v>#N/A</v>
      </c>
      <c r="F102" s="47" t="e">
        <f t="shared" si="72"/>
        <v>#N/A</v>
      </c>
      <c r="G102" s="47" t="e">
        <f t="shared" si="72"/>
        <v>#N/A</v>
      </c>
      <c r="H102" s="47" t="e">
        <f t="shared" si="72"/>
        <v>#N/A</v>
      </c>
      <c r="I102" s="47" t="e">
        <f t="shared" si="72"/>
        <v>#N/A</v>
      </c>
      <c r="J102" s="47" t="e">
        <f t="shared" si="72"/>
        <v>#N/A</v>
      </c>
      <c r="K102" s="47" t="e">
        <f t="shared" si="72"/>
        <v>#N/A</v>
      </c>
      <c r="L102" s="47" t="e">
        <f t="shared" si="72"/>
        <v>#N/A</v>
      </c>
      <c r="M102" s="47" t="e">
        <f t="shared" si="72"/>
        <v>#N/A</v>
      </c>
      <c r="N102" s="47" t="e">
        <f t="shared" si="72"/>
        <v>#N/A</v>
      </c>
      <c r="O102" s="47" t="e">
        <f t="shared" si="72"/>
        <v>#N/A</v>
      </c>
      <c r="P102" s="47" t="e">
        <f t="shared" si="72"/>
        <v>#N/A</v>
      </c>
      <c r="Q102" s="47" t="e">
        <f t="shared" si="72"/>
        <v>#N/A</v>
      </c>
      <c r="R102" s="47" t="e">
        <f t="shared" si="72"/>
        <v>#N/A</v>
      </c>
      <c r="S102" s="47" t="e">
        <f t="shared" si="72"/>
        <v>#N/A</v>
      </c>
      <c r="T102" s="47" t="e">
        <f t="shared" si="72"/>
        <v>#N/A</v>
      </c>
      <c r="U102" s="47" t="e">
        <f t="shared" si="72"/>
        <v>#N/A</v>
      </c>
      <c r="V102" s="47">
        <f t="shared" si="53"/>
        <v>0</v>
      </c>
      <c r="W102" s="47" t="e">
        <f t="shared" si="60"/>
        <v>#N/A</v>
      </c>
      <c r="X102" s="47" t="e">
        <f t="shared" si="61"/>
        <v>#N/A</v>
      </c>
      <c r="Y102" s="47" t="e">
        <f t="shared" si="62"/>
        <v>#N/A</v>
      </c>
      <c r="Z102" s="48" t="e">
        <f t="shared" si="34"/>
        <v>#N/A</v>
      </c>
      <c r="AA102" s="49" t="e">
        <f t="shared" si="12"/>
        <v>#N/A</v>
      </c>
      <c r="AB102" s="50" t="str">
        <f t="shared" si="13"/>
        <v>Clipper</v>
      </c>
      <c r="AC102" s="86"/>
      <c r="AD102" s="37">
        <f t="shared" si="14"/>
        <v>0</v>
      </c>
      <c r="AE102" s="23" t="e">
        <f t="shared" si="15"/>
        <v>#N/A</v>
      </c>
      <c r="AF102" s="24" t="e">
        <f t="shared" si="16"/>
        <v>#N/A</v>
      </c>
      <c r="AG102" s="24" t="e">
        <f t="shared" si="17"/>
        <v>#N/A</v>
      </c>
      <c r="AH102" s="24" t="e">
        <f t="shared" si="18"/>
        <v>#N/A</v>
      </c>
      <c r="AI102" s="24" t="e">
        <f t="shared" si="19"/>
        <v>#N/A</v>
      </c>
      <c r="AJ102" s="25" t="e">
        <f t="shared" si="20"/>
        <v>#N/A</v>
      </c>
      <c r="AK102" s="23">
        <f t="shared" si="63"/>
        <v>0</v>
      </c>
      <c r="AL102" s="24">
        <f t="shared" si="64"/>
        <v>0</v>
      </c>
      <c r="AM102" s="24">
        <f t="shared" si="65"/>
        <v>0</v>
      </c>
      <c r="AN102" s="24">
        <f t="shared" si="66"/>
        <v>0</v>
      </c>
      <c r="AO102" s="24">
        <f t="shared" si="67"/>
        <v>0</v>
      </c>
      <c r="AP102" s="24">
        <f t="shared" si="68"/>
        <v>0</v>
      </c>
      <c r="AQ102" s="35">
        <f t="shared" si="27"/>
        <v>0</v>
      </c>
      <c r="AR102" s="40" t="e">
        <f t="shared" si="28"/>
        <v>#N/A</v>
      </c>
      <c r="AS102" s="37" t="e">
        <f t="shared" si="29"/>
        <v>#N/A</v>
      </c>
      <c r="AT102" s="36" t="e">
        <f t="shared" si="30"/>
        <v>#N/A</v>
      </c>
      <c r="AU102" s="36" t="e">
        <f t="shared" si="31"/>
        <v>#N/A</v>
      </c>
      <c r="AV102" s="37" t="e">
        <f t="shared" si="69"/>
        <v>#N/A</v>
      </c>
      <c r="AW102" s="37" t="e">
        <f t="shared" si="35"/>
        <v>#N/A</v>
      </c>
    </row>
    <row r="103" spans="1:49" x14ac:dyDescent="0.2">
      <c r="A103" s="165" t="str">
        <f t="shared" si="4"/>
        <v/>
      </c>
      <c r="B103" s="50" t="str">
        <f t="shared" si="5"/>
        <v/>
      </c>
      <c r="C103" s="50" t="str">
        <f t="shared" si="6"/>
        <v/>
      </c>
      <c r="D103" s="47" t="e">
        <f t="shared" ref="D103:U103" si="73">IF(OR(D65="dns",D65="dnf",D65="dsq",D65="ocs",D65="raf"),D$71+1,IF(D65="dnc",IF($AQ103=3,"bye",D$71+1),D65))</f>
        <v>#N/A</v>
      </c>
      <c r="E103" s="47" t="e">
        <f t="shared" si="73"/>
        <v>#N/A</v>
      </c>
      <c r="F103" s="47" t="e">
        <f t="shared" si="73"/>
        <v>#N/A</v>
      </c>
      <c r="G103" s="47" t="e">
        <f t="shared" si="73"/>
        <v>#N/A</v>
      </c>
      <c r="H103" s="47" t="e">
        <f t="shared" si="73"/>
        <v>#N/A</v>
      </c>
      <c r="I103" s="47" t="e">
        <f t="shared" si="73"/>
        <v>#N/A</v>
      </c>
      <c r="J103" s="47" t="e">
        <f t="shared" si="73"/>
        <v>#N/A</v>
      </c>
      <c r="K103" s="47" t="e">
        <f t="shared" si="73"/>
        <v>#N/A</v>
      </c>
      <c r="L103" s="47" t="e">
        <f t="shared" si="73"/>
        <v>#N/A</v>
      </c>
      <c r="M103" s="47" t="e">
        <f t="shared" si="73"/>
        <v>#N/A</v>
      </c>
      <c r="N103" s="47" t="e">
        <f t="shared" si="73"/>
        <v>#N/A</v>
      </c>
      <c r="O103" s="47" t="e">
        <f t="shared" si="73"/>
        <v>#N/A</v>
      </c>
      <c r="P103" s="47" t="e">
        <f t="shared" si="73"/>
        <v>#N/A</v>
      </c>
      <c r="Q103" s="47" t="e">
        <f t="shared" si="73"/>
        <v>#N/A</v>
      </c>
      <c r="R103" s="47" t="e">
        <f t="shared" si="73"/>
        <v>#N/A</v>
      </c>
      <c r="S103" s="47" t="e">
        <f t="shared" si="73"/>
        <v>#N/A</v>
      </c>
      <c r="T103" s="47" t="e">
        <f t="shared" si="73"/>
        <v>#N/A</v>
      </c>
      <c r="U103" s="47" t="e">
        <f t="shared" si="73"/>
        <v>#N/A</v>
      </c>
      <c r="V103" s="47">
        <f t="shared" si="53"/>
        <v>0</v>
      </c>
      <c r="W103" s="47" t="e">
        <f t="shared" si="60"/>
        <v>#N/A</v>
      </c>
      <c r="X103" s="47" t="e">
        <f t="shared" si="61"/>
        <v>#N/A</v>
      </c>
      <c r="Y103" s="47" t="e">
        <f t="shared" si="62"/>
        <v>#N/A</v>
      </c>
      <c r="Z103" s="48" t="e">
        <f t="shared" si="34"/>
        <v>#N/A</v>
      </c>
      <c r="AA103" s="49" t="e">
        <f t="shared" si="12"/>
        <v>#N/A</v>
      </c>
      <c r="AB103" s="50" t="str">
        <f t="shared" si="13"/>
        <v/>
      </c>
      <c r="AC103" s="86"/>
      <c r="AD103" s="37">
        <f t="shared" si="14"/>
        <v>0</v>
      </c>
      <c r="AE103" s="23" t="e">
        <f t="shared" si="15"/>
        <v>#N/A</v>
      </c>
      <c r="AF103" s="24" t="e">
        <f t="shared" si="16"/>
        <v>#N/A</v>
      </c>
      <c r="AG103" s="24" t="e">
        <f t="shared" si="17"/>
        <v>#N/A</v>
      </c>
      <c r="AH103" s="24" t="e">
        <f t="shared" si="18"/>
        <v>#N/A</v>
      </c>
      <c r="AI103" s="24" t="e">
        <f t="shared" si="19"/>
        <v>#N/A</v>
      </c>
      <c r="AJ103" s="25" t="e">
        <f t="shared" si="20"/>
        <v>#N/A</v>
      </c>
      <c r="AK103" s="23">
        <f t="shared" si="63"/>
        <v>0</v>
      </c>
      <c r="AL103" s="24">
        <f t="shared" si="64"/>
        <v>0</v>
      </c>
      <c r="AM103" s="24">
        <f t="shared" si="65"/>
        <v>0</v>
      </c>
      <c r="AN103" s="24">
        <f t="shared" si="66"/>
        <v>0</v>
      </c>
      <c r="AO103" s="24">
        <f t="shared" si="67"/>
        <v>0</v>
      </c>
      <c r="AP103" s="24">
        <f t="shared" si="68"/>
        <v>0</v>
      </c>
      <c r="AQ103" s="35">
        <f t="shared" si="27"/>
        <v>0</v>
      </c>
      <c r="AR103" s="40" t="e">
        <f t="shared" si="28"/>
        <v>#N/A</v>
      </c>
      <c r="AS103" s="37" t="e">
        <f t="shared" si="29"/>
        <v>#N/A</v>
      </c>
      <c r="AT103" s="36" t="e">
        <f t="shared" si="30"/>
        <v>#N/A</v>
      </c>
      <c r="AU103" s="36" t="e">
        <f t="shared" si="31"/>
        <v>#N/A</v>
      </c>
      <c r="AV103" s="37" t="e">
        <f t="shared" si="69"/>
        <v>#N/A</v>
      </c>
      <c r="AW103" s="37" t="e">
        <f t="shared" si="35"/>
        <v>#N/A</v>
      </c>
    </row>
    <row r="104" spans="1:49" x14ac:dyDescent="0.2">
      <c r="A104" s="165" t="str">
        <f t="shared" si="4"/>
        <v/>
      </c>
      <c r="B104" s="50" t="str">
        <f t="shared" si="5"/>
        <v/>
      </c>
      <c r="C104" s="50" t="str">
        <f t="shared" si="6"/>
        <v/>
      </c>
      <c r="D104" s="47" t="e">
        <f t="shared" ref="D104:U104" si="74">IF(OR(D66="dns",D66="dnf",D66="dsq",D66="ocs",D66="raf"),D$71+1,IF(D66="dnc",IF($AQ104=3,"bye",D$71+1),D66))</f>
        <v>#N/A</v>
      </c>
      <c r="E104" s="47" t="e">
        <f t="shared" si="74"/>
        <v>#N/A</v>
      </c>
      <c r="F104" s="47" t="e">
        <f t="shared" si="74"/>
        <v>#N/A</v>
      </c>
      <c r="G104" s="47" t="e">
        <f t="shared" si="74"/>
        <v>#N/A</v>
      </c>
      <c r="H104" s="47" t="e">
        <f t="shared" si="74"/>
        <v>#N/A</v>
      </c>
      <c r="I104" s="47" t="e">
        <f t="shared" si="74"/>
        <v>#N/A</v>
      </c>
      <c r="J104" s="47" t="e">
        <f t="shared" si="74"/>
        <v>#N/A</v>
      </c>
      <c r="K104" s="47" t="e">
        <f t="shared" si="74"/>
        <v>#N/A</v>
      </c>
      <c r="L104" s="47" t="e">
        <f t="shared" si="74"/>
        <v>#N/A</v>
      </c>
      <c r="M104" s="47" t="e">
        <f t="shared" si="74"/>
        <v>#N/A</v>
      </c>
      <c r="N104" s="47" t="e">
        <f t="shared" si="74"/>
        <v>#N/A</v>
      </c>
      <c r="O104" s="47" t="e">
        <f t="shared" si="74"/>
        <v>#N/A</v>
      </c>
      <c r="P104" s="47" t="e">
        <f t="shared" si="74"/>
        <v>#N/A</v>
      </c>
      <c r="Q104" s="47" t="e">
        <f t="shared" si="74"/>
        <v>#N/A</v>
      </c>
      <c r="R104" s="47" t="e">
        <f t="shared" si="74"/>
        <v>#N/A</v>
      </c>
      <c r="S104" s="47" t="e">
        <f t="shared" si="74"/>
        <v>#N/A</v>
      </c>
      <c r="T104" s="47" t="e">
        <f t="shared" si="74"/>
        <v>#N/A</v>
      </c>
      <c r="U104" s="47" t="e">
        <f t="shared" si="74"/>
        <v>#N/A</v>
      </c>
      <c r="V104" s="47">
        <f t="shared" si="53"/>
        <v>0</v>
      </c>
      <c r="W104" s="47" t="e">
        <f t="shared" si="60"/>
        <v>#N/A</v>
      </c>
      <c r="X104" s="47" t="e">
        <f t="shared" si="61"/>
        <v>#N/A</v>
      </c>
      <c r="Y104" s="47" t="e">
        <f t="shared" si="62"/>
        <v>#N/A</v>
      </c>
      <c r="Z104" s="48" t="e">
        <f t="shared" si="34"/>
        <v>#N/A</v>
      </c>
      <c r="AA104" s="49" t="e">
        <f t="shared" si="12"/>
        <v>#N/A</v>
      </c>
      <c r="AB104" s="50" t="str">
        <f t="shared" si="13"/>
        <v/>
      </c>
      <c r="AC104" s="86"/>
      <c r="AD104" s="37">
        <f t="shared" si="14"/>
        <v>0</v>
      </c>
      <c r="AE104" s="23" t="e">
        <f t="shared" si="15"/>
        <v>#N/A</v>
      </c>
      <c r="AF104" s="24" t="e">
        <f t="shared" si="16"/>
        <v>#N/A</v>
      </c>
      <c r="AG104" s="24" t="e">
        <f t="shared" si="17"/>
        <v>#N/A</v>
      </c>
      <c r="AH104" s="24" t="e">
        <f t="shared" si="18"/>
        <v>#N/A</v>
      </c>
      <c r="AI104" s="24" t="e">
        <f t="shared" si="19"/>
        <v>#N/A</v>
      </c>
      <c r="AJ104" s="25" t="e">
        <f t="shared" si="20"/>
        <v>#N/A</v>
      </c>
      <c r="AK104" s="23">
        <f t="shared" si="63"/>
        <v>0</v>
      </c>
      <c r="AL104" s="24">
        <f t="shared" si="64"/>
        <v>0</v>
      </c>
      <c r="AM104" s="24">
        <f t="shared" si="65"/>
        <v>0</v>
      </c>
      <c r="AN104" s="24">
        <f t="shared" si="66"/>
        <v>0</v>
      </c>
      <c r="AO104" s="24">
        <f t="shared" si="67"/>
        <v>0</v>
      </c>
      <c r="AP104" s="24">
        <f t="shared" si="68"/>
        <v>0</v>
      </c>
      <c r="AQ104" s="35">
        <f t="shared" si="27"/>
        <v>0</v>
      </c>
      <c r="AR104" s="40" t="e">
        <f t="shared" si="28"/>
        <v>#N/A</v>
      </c>
      <c r="AS104" s="37" t="e">
        <f t="shared" si="29"/>
        <v>#N/A</v>
      </c>
      <c r="AT104" s="36" t="e">
        <f t="shared" si="30"/>
        <v>#N/A</v>
      </c>
      <c r="AU104" s="36" t="e">
        <f t="shared" si="31"/>
        <v>#N/A</v>
      </c>
      <c r="AV104" s="37" t="e">
        <f t="shared" si="69"/>
        <v>#N/A</v>
      </c>
      <c r="AW104" s="37" t="e">
        <f t="shared" si="35"/>
        <v>#N/A</v>
      </c>
    </row>
    <row r="105" spans="1:49" x14ac:dyDescent="0.2">
      <c r="A105" s="165" t="str">
        <f t="shared" si="4"/>
        <v/>
      </c>
      <c r="B105" s="50" t="str">
        <f t="shared" si="5"/>
        <v/>
      </c>
      <c r="C105" s="50" t="str">
        <f t="shared" si="6"/>
        <v/>
      </c>
      <c r="D105" s="47" t="e">
        <f t="shared" ref="D105:U105" si="75">IF(OR(D67="dns",D67="dnf",D67="dsq",D67="ocs",D67="raf"),D$71+1,IF(D67="dnc",IF($AQ105=3,"bye",D$71+1),D67))</f>
        <v>#N/A</v>
      </c>
      <c r="E105" s="47" t="e">
        <f t="shared" si="75"/>
        <v>#N/A</v>
      </c>
      <c r="F105" s="47" t="e">
        <f t="shared" si="75"/>
        <v>#N/A</v>
      </c>
      <c r="G105" s="47" t="e">
        <f t="shared" si="75"/>
        <v>#N/A</v>
      </c>
      <c r="H105" s="47" t="e">
        <f t="shared" si="75"/>
        <v>#N/A</v>
      </c>
      <c r="I105" s="47" t="e">
        <f t="shared" si="75"/>
        <v>#N/A</v>
      </c>
      <c r="J105" s="47" t="e">
        <f t="shared" si="75"/>
        <v>#N/A</v>
      </c>
      <c r="K105" s="47" t="e">
        <f t="shared" si="75"/>
        <v>#N/A</v>
      </c>
      <c r="L105" s="47" t="e">
        <f t="shared" si="75"/>
        <v>#N/A</v>
      </c>
      <c r="M105" s="47" t="e">
        <f t="shared" si="75"/>
        <v>#N/A</v>
      </c>
      <c r="N105" s="47" t="e">
        <f t="shared" si="75"/>
        <v>#N/A</v>
      </c>
      <c r="O105" s="47" t="e">
        <f t="shared" si="75"/>
        <v>#N/A</v>
      </c>
      <c r="P105" s="47" t="e">
        <f t="shared" si="75"/>
        <v>#N/A</v>
      </c>
      <c r="Q105" s="47" t="e">
        <f t="shared" si="75"/>
        <v>#N/A</v>
      </c>
      <c r="R105" s="47" t="e">
        <f t="shared" si="75"/>
        <v>#N/A</v>
      </c>
      <c r="S105" s="47" t="e">
        <f t="shared" si="75"/>
        <v>#N/A</v>
      </c>
      <c r="T105" s="47" t="e">
        <f t="shared" si="75"/>
        <v>#N/A</v>
      </c>
      <c r="U105" s="47" t="e">
        <f t="shared" si="75"/>
        <v>#N/A</v>
      </c>
      <c r="V105" s="47">
        <f t="shared" si="53"/>
        <v>0</v>
      </c>
      <c r="W105" s="47" t="e">
        <f t="shared" si="60"/>
        <v>#N/A</v>
      </c>
      <c r="X105" s="47" t="e">
        <f t="shared" si="61"/>
        <v>#N/A</v>
      </c>
      <c r="Y105" s="47" t="e">
        <f t="shared" si="62"/>
        <v>#N/A</v>
      </c>
      <c r="Z105" s="48" t="e">
        <f t="shared" si="34"/>
        <v>#N/A</v>
      </c>
      <c r="AA105" s="49" t="e">
        <f t="shared" si="12"/>
        <v>#N/A</v>
      </c>
      <c r="AB105" s="50" t="str">
        <f t="shared" si="13"/>
        <v/>
      </c>
      <c r="AC105" s="86"/>
      <c r="AD105" s="37">
        <f t="shared" si="14"/>
        <v>0</v>
      </c>
      <c r="AE105" s="23" t="e">
        <f t="shared" si="15"/>
        <v>#N/A</v>
      </c>
      <c r="AF105" s="24" t="e">
        <f t="shared" si="16"/>
        <v>#N/A</v>
      </c>
      <c r="AG105" s="24" t="e">
        <f t="shared" si="17"/>
        <v>#N/A</v>
      </c>
      <c r="AH105" s="24" t="e">
        <f t="shared" si="18"/>
        <v>#N/A</v>
      </c>
      <c r="AI105" s="24" t="e">
        <f t="shared" si="19"/>
        <v>#N/A</v>
      </c>
      <c r="AJ105" s="25" t="e">
        <f t="shared" si="20"/>
        <v>#N/A</v>
      </c>
      <c r="AK105" s="23">
        <f t="shared" si="63"/>
        <v>0</v>
      </c>
      <c r="AL105" s="24">
        <f t="shared" si="64"/>
        <v>0</v>
      </c>
      <c r="AM105" s="24">
        <f t="shared" si="65"/>
        <v>0</v>
      </c>
      <c r="AN105" s="24">
        <f t="shared" si="66"/>
        <v>0</v>
      </c>
      <c r="AO105" s="24">
        <f t="shared" si="67"/>
        <v>0</v>
      </c>
      <c r="AP105" s="24">
        <f t="shared" si="68"/>
        <v>0</v>
      </c>
      <c r="AQ105" s="35">
        <f t="shared" si="27"/>
        <v>0</v>
      </c>
      <c r="AR105" s="40" t="e">
        <f t="shared" si="28"/>
        <v>#N/A</v>
      </c>
      <c r="AS105" s="37" t="e">
        <f t="shared" si="29"/>
        <v>#N/A</v>
      </c>
      <c r="AT105" s="36" t="e">
        <f t="shared" si="30"/>
        <v>#N/A</v>
      </c>
      <c r="AU105" s="36" t="e">
        <f t="shared" si="31"/>
        <v>#N/A</v>
      </c>
      <c r="AV105" s="37" t="e">
        <f t="shared" si="69"/>
        <v>#N/A</v>
      </c>
      <c r="AW105" s="37" t="e">
        <f t="shared" si="35"/>
        <v>#N/A</v>
      </c>
    </row>
    <row r="106" spans="1:49" x14ac:dyDescent="0.2">
      <c r="A106" s="165" t="str">
        <f t="shared" si="4"/>
        <v/>
      </c>
      <c r="B106" s="50" t="str">
        <f t="shared" si="5"/>
        <v/>
      </c>
      <c r="C106" s="50" t="str">
        <f t="shared" si="6"/>
        <v/>
      </c>
      <c r="D106" s="47" t="e">
        <f t="shared" ref="D106:U106" si="76">IF(OR(D68="dns",D68="dnf",D68="dsq",D68="ocs",D68="raf"),D$71+1,IF(D68="dnc",IF($AQ106=3,"bye",D$71+1),D68))</f>
        <v>#N/A</v>
      </c>
      <c r="E106" s="47" t="e">
        <f t="shared" si="76"/>
        <v>#N/A</v>
      </c>
      <c r="F106" s="47" t="e">
        <f t="shared" si="76"/>
        <v>#N/A</v>
      </c>
      <c r="G106" s="47" t="e">
        <f t="shared" si="76"/>
        <v>#N/A</v>
      </c>
      <c r="H106" s="47" t="e">
        <f t="shared" si="76"/>
        <v>#N/A</v>
      </c>
      <c r="I106" s="47" t="e">
        <f t="shared" si="76"/>
        <v>#N/A</v>
      </c>
      <c r="J106" s="47" t="e">
        <f t="shared" si="76"/>
        <v>#N/A</v>
      </c>
      <c r="K106" s="47" t="e">
        <f t="shared" si="76"/>
        <v>#N/A</v>
      </c>
      <c r="L106" s="47" t="e">
        <f t="shared" si="76"/>
        <v>#N/A</v>
      </c>
      <c r="M106" s="47" t="e">
        <f t="shared" si="76"/>
        <v>#N/A</v>
      </c>
      <c r="N106" s="47" t="e">
        <f t="shared" si="76"/>
        <v>#N/A</v>
      </c>
      <c r="O106" s="47" t="e">
        <f t="shared" si="76"/>
        <v>#N/A</v>
      </c>
      <c r="P106" s="47" t="e">
        <f t="shared" si="76"/>
        <v>#N/A</v>
      </c>
      <c r="Q106" s="47" t="e">
        <f t="shared" si="76"/>
        <v>#N/A</v>
      </c>
      <c r="R106" s="47" t="e">
        <f t="shared" si="76"/>
        <v>#N/A</v>
      </c>
      <c r="S106" s="47" t="e">
        <f t="shared" si="76"/>
        <v>#N/A</v>
      </c>
      <c r="T106" s="47" t="e">
        <f t="shared" si="76"/>
        <v>#N/A</v>
      </c>
      <c r="U106" s="47" t="e">
        <f t="shared" si="76"/>
        <v>#N/A</v>
      </c>
      <c r="V106" s="47">
        <f t="shared" si="53"/>
        <v>0</v>
      </c>
      <c r="W106" s="47" t="e">
        <f t="shared" si="60"/>
        <v>#N/A</v>
      </c>
      <c r="X106" s="47" t="e">
        <f t="shared" si="61"/>
        <v>#N/A</v>
      </c>
      <c r="Y106" s="47" t="e">
        <f t="shared" si="62"/>
        <v>#N/A</v>
      </c>
      <c r="Z106" s="48" t="e">
        <f t="shared" si="34"/>
        <v>#N/A</v>
      </c>
      <c r="AA106" s="49" t="e">
        <f t="shared" si="12"/>
        <v>#N/A</v>
      </c>
      <c r="AB106" s="50" t="str">
        <f t="shared" si="13"/>
        <v/>
      </c>
      <c r="AC106" s="86"/>
      <c r="AD106" s="37">
        <f t="shared" si="14"/>
        <v>0</v>
      </c>
      <c r="AE106" s="23" t="e">
        <f t="shared" si="15"/>
        <v>#N/A</v>
      </c>
      <c r="AF106" s="24" t="e">
        <f t="shared" si="16"/>
        <v>#N/A</v>
      </c>
      <c r="AG106" s="24" t="e">
        <f t="shared" si="17"/>
        <v>#N/A</v>
      </c>
      <c r="AH106" s="24" t="e">
        <f t="shared" si="18"/>
        <v>#N/A</v>
      </c>
      <c r="AI106" s="24" t="e">
        <f t="shared" si="19"/>
        <v>#N/A</v>
      </c>
      <c r="AJ106" s="25" t="e">
        <f t="shared" si="20"/>
        <v>#N/A</v>
      </c>
      <c r="AK106" s="23">
        <f t="shared" si="63"/>
        <v>0</v>
      </c>
      <c r="AL106" s="24">
        <f t="shared" si="64"/>
        <v>0</v>
      </c>
      <c r="AM106" s="24">
        <f t="shared" si="65"/>
        <v>0</v>
      </c>
      <c r="AN106" s="24">
        <f t="shared" si="66"/>
        <v>0</v>
      </c>
      <c r="AO106" s="24">
        <f t="shared" si="67"/>
        <v>0</v>
      </c>
      <c r="AP106" s="24">
        <f t="shared" si="68"/>
        <v>0</v>
      </c>
      <c r="AQ106" s="35">
        <f t="shared" si="27"/>
        <v>0</v>
      </c>
      <c r="AR106" s="40" t="e">
        <f t="shared" si="28"/>
        <v>#N/A</v>
      </c>
      <c r="AS106" s="37" t="e">
        <f t="shared" si="29"/>
        <v>#N/A</v>
      </c>
      <c r="AT106" s="36" t="e">
        <f t="shared" si="30"/>
        <v>#N/A</v>
      </c>
      <c r="AU106" s="36" t="e">
        <f t="shared" si="31"/>
        <v>#N/A</v>
      </c>
      <c r="AV106" s="37" t="e">
        <f t="shared" si="69"/>
        <v>#N/A</v>
      </c>
      <c r="AW106" s="37" t="e">
        <f t="shared" si="35"/>
        <v>#N/A</v>
      </c>
    </row>
    <row r="107" spans="1:49" x14ac:dyDescent="0.2">
      <c r="A107" s="165" t="str">
        <f t="shared" si="4"/>
        <v/>
      </c>
      <c r="B107" s="50" t="str">
        <f t="shared" si="5"/>
        <v/>
      </c>
      <c r="C107" s="50" t="str">
        <f t="shared" si="6"/>
        <v/>
      </c>
      <c r="D107" s="47" t="e">
        <f t="shared" ref="D107:U107" si="77">IF(OR(D69="dns",D69="dnf",D69="dsq",D69="ocs",D69="raf"),D$71+1,IF(D69="dnc",IF($AQ107=3,"bye",D$71+1),D69))</f>
        <v>#N/A</v>
      </c>
      <c r="E107" s="47" t="e">
        <f t="shared" si="77"/>
        <v>#N/A</v>
      </c>
      <c r="F107" s="47" t="e">
        <f t="shared" si="77"/>
        <v>#N/A</v>
      </c>
      <c r="G107" s="47" t="e">
        <f t="shared" si="77"/>
        <v>#N/A</v>
      </c>
      <c r="H107" s="47" t="e">
        <f t="shared" si="77"/>
        <v>#N/A</v>
      </c>
      <c r="I107" s="47" t="e">
        <f t="shared" si="77"/>
        <v>#N/A</v>
      </c>
      <c r="J107" s="47" t="e">
        <f t="shared" si="77"/>
        <v>#N/A</v>
      </c>
      <c r="K107" s="47" t="e">
        <f t="shared" si="77"/>
        <v>#N/A</v>
      </c>
      <c r="L107" s="47" t="e">
        <f t="shared" si="77"/>
        <v>#N/A</v>
      </c>
      <c r="M107" s="47" t="e">
        <f t="shared" si="77"/>
        <v>#N/A</v>
      </c>
      <c r="N107" s="47" t="e">
        <f t="shared" si="77"/>
        <v>#N/A</v>
      </c>
      <c r="O107" s="47" t="e">
        <f t="shared" si="77"/>
        <v>#N/A</v>
      </c>
      <c r="P107" s="47" t="e">
        <f t="shared" si="77"/>
        <v>#N/A</v>
      </c>
      <c r="Q107" s="47" t="e">
        <f t="shared" si="77"/>
        <v>#N/A</v>
      </c>
      <c r="R107" s="47" t="e">
        <f t="shared" si="77"/>
        <v>#N/A</v>
      </c>
      <c r="S107" s="47" t="e">
        <f t="shared" si="77"/>
        <v>#N/A</v>
      </c>
      <c r="T107" s="47" t="e">
        <f t="shared" si="77"/>
        <v>#N/A</v>
      </c>
      <c r="U107" s="47" t="e">
        <f t="shared" si="77"/>
        <v>#N/A</v>
      </c>
      <c r="V107" s="47">
        <f t="shared" si="53"/>
        <v>0</v>
      </c>
      <c r="W107" s="47" t="e">
        <f t="shared" si="60"/>
        <v>#N/A</v>
      </c>
      <c r="X107" s="47" t="e">
        <f t="shared" si="61"/>
        <v>#N/A</v>
      </c>
      <c r="Y107" s="47" t="e">
        <f t="shared" si="62"/>
        <v>#N/A</v>
      </c>
      <c r="Z107" s="48" t="e">
        <f t="shared" si="34"/>
        <v>#N/A</v>
      </c>
      <c r="AA107" s="49" t="e">
        <f t="shared" si="12"/>
        <v>#N/A</v>
      </c>
      <c r="AB107" s="50" t="str">
        <f t="shared" si="13"/>
        <v/>
      </c>
      <c r="AC107" s="86"/>
      <c r="AD107" s="37">
        <f t="shared" si="14"/>
        <v>0</v>
      </c>
      <c r="AE107" s="23" t="e">
        <f t="shared" si="15"/>
        <v>#N/A</v>
      </c>
      <c r="AF107" s="24" t="e">
        <f t="shared" si="16"/>
        <v>#N/A</v>
      </c>
      <c r="AG107" s="24" t="e">
        <f t="shared" si="17"/>
        <v>#N/A</v>
      </c>
      <c r="AH107" s="24" t="e">
        <f t="shared" si="18"/>
        <v>#N/A</v>
      </c>
      <c r="AI107" s="24" t="e">
        <f t="shared" si="19"/>
        <v>#N/A</v>
      </c>
      <c r="AJ107" s="25" t="e">
        <f t="shared" si="20"/>
        <v>#N/A</v>
      </c>
      <c r="AK107" s="23">
        <f t="shared" si="63"/>
        <v>0</v>
      </c>
      <c r="AL107" s="24">
        <f t="shared" si="64"/>
        <v>0</v>
      </c>
      <c r="AM107" s="24">
        <f t="shared" si="65"/>
        <v>0</v>
      </c>
      <c r="AN107" s="24">
        <f t="shared" si="66"/>
        <v>0</v>
      </c>
      <c r="AO107" s="24">
        <f t="shared" si="67"/>
        <v>0</v>
      </c>
      <c r="AP107" s="24">
        <f t="shared" si="68"/>
        <v>0</v>
      </c>
      <c r="AQ107" s="35">
        <f t="shared" si="27"/>
        <v>0</v>
      </c>
      <c r="AR107" s="40" t="e">
        <f t="shared" si="28"/>
        <v>#N/A</v>
      </c>
      <c r="AS107" s="37" t="e">
        <f t="shared" si="29"/>
        <v>#N/A</v>
      </c>
      <c r="AT107" s="36" t="e">
        <f t="shared" si="30"/>
        <v>#N/A</v>
      </c>
      <c r="AU107" s="36" t="e">
        <f t="shared" si="31"/>
        <v>#N/A</v>
      </c>
      <c r="AV107" s="37" t="e">
        <f t="shared" si="69"/>
        <v>#N/A</v>
      </c>
      <c r="AW107" s="37" t="e">
        <f t="shared" si="35"/>
        <v>#N/A</v>
      </c>
    </row>
    <row r="108" spans="1:49" s="38" customFormat="1" x14ac:dyDescent="0.2">
      <c r="A108" s="147"/>
      <c r="B108" s="8" t="s">
        <v>88</v>
      </c>
      <c r="C108" s="124" t="s">
        <v>89</v>
      </c>
      <c r="AJ108" s="39"/>
    </row>
    <row r="109" spans="1:49" s="38" customFormat="1" x14ac:dyDescent="0.2">
      <c r="A109" s="147"/>
      <c r="B109" s="86"/>
      <c r="C109" s="124"/>
      <c r="AJ109" s="39"/>
    </row>
    <row r="110" spans="1:49" s="38" customFormat="1" ht="24.95" customHeight="1" x14ac:dyDescent="0.35">
      <c r="A110" s="166"/>
      <c r="B110" s="122" t="s">
        <v>84</v>
      </c>
      <c r="C110" s="123"/>
      <c r="D110" s="123"/>
      <c r="E110" s="123"/>
      <c r="F110" s="123"/>
      <c r="G110" s="123"/>
      <c r="H110" s="123"/>
      <c r="I110" s="123"/>
      <c r="J110" s="123"/>
      <c r="K110" s="123"/>
      <c r="L110" s="123"/>
      <c r="M110" s="123"/>
      <c r="N110" s="123"/>
      <c r="O110" s="123"/>
      <c r="W110" s="1" t="s">
        <v>58</v>
      </c>
      <c r="X110" s="1" t="s">
        <v>5</v>
      </c>
      <c r="Y110" s="1" t="s">
        <v>8</v>
      </c>
      <c r="Z110" s="1" t="s">
        <v>6</v>
      </c>
    </row>
    <row r="111" spans="1:49" s="38" customFormat="1" x14ac:dyDescent="0.2">
      <c r="A111" s="166" t="s">
        <v>113</v>
      </c>
      <c r="B111" s="38" t="s">
        <v>74</v>
      </c>
      <c r="C111" s="38" t="s">
        <v>76</v>
      </c>
      <c r="D111" s="57">
        <f t="shared" ref="D111:U111" si="78">D74</f>
        <v>39697</v>
      </c>
      <c r="E111" s="57">
        <f t="shared" si="78"/>
        <v>39697</v>
      </c>
      <c r="F111" s="57">
        <f t="shared" si="78"/>
        <v>39697</v>
      </c>
      <c r="G111" s="57">
        <f t="shared" si="78"/>
        <v>0</v>
      </c>
      <c r="H111" s="57">
        <f t="shared" si="78"/>
        <v>39697</v>
      </c>
      <c r="I111" s="57">
        <f t="shared" si="78"/>
        <v>39697</v>
      </c>
      <c r="J111" s="57">
        <f t="shared" si="78"/>
        <v>39697</v>
      </c>
      <c r="K111" s="57">
        <f t="shared" si="78"/>
        <v>39698</v>
      </c>
      <c r="L111" s="57">
        <f t="shared" si="78"/>
        <v>39698</v>
      </c>
      <c r="M111" s="57">
        <f t="shared" si="78"/>
        <v>39698</v>
      </c>
      <c r="N111" s="57">
        <f t="shared" si="78"/>
        <v>39698</v>
      </c>
      <c r="O111" s="57">
        <f t="shared" si="78"/>
        <v>39698</v>
      </c>
      <c r="P111" s="57">
        <f t="shared" si="78"/>
        <v>39698</v>
      </c>
      <c r="Q111" s="57">
        <f t="shared" si="78"/>
        <v>39698</v>
      </c>
      <c r="R111" s="57">
        <f t="shared" si="78"/>
        <v>39698</v>
      </c>
      <c r="S111" s="57">
        <f t="shared" si="78"/>
        <v>39698</v>
      </c>
      <c r="T111" s="57">
        <f t="shared" si="78"/>
        <v>39698</v>
      </c>
      <c r="U111" s="57">
        <f t="shared" si="78"/>
        <v>39698</v>
      </c>
      <c r="V111" s="58" t="s">
        <v>7</v>
      </c>
      <c r="W111" s="58" t="s">
        <v>4</v>
      </c>
      <c r="X111" s="58" t="s">
        <v>49</v>
      </c>
      <c r="Y111" s="58" t="s">
        <v>9</v>
      </c>
      <c r="Z111" s="58" t="s">
        <v>7</v>
      </c>
      <c r="AA111" s="58" t="s">
        <v>16</v>
      </c>
      <c r="AB111" s="84" t="s">
        <v>74</v>
      </c>
      <c r="AQ111" s="58"/>
      <c r="AR111" s="58"/>
      <c r="AS111" s="58"/>
      <c r="AT111" s="58"/>
      <c r="AU111" s="58"/>
      <c r="AV111" s="58"/>
      <c r="AW111" s="58"/>
    </row>
    <row r="112" spans="1:49" x14ac:dyDescent="0.2">
      <c r="A112" s="167" t="str">
        <f t="shared" ref="A112:Z112" si="79">IF($AD75&gt;0,INDEX(A$75:A$107,$AD75),"")</f>
        <v/>
      </c>
      <c r="B112" s="52" t="str">
        <f t="shared" si="79"/>
        <v/>
      </c>
      <c r="C112" s="52" t="str">
        <f t="shared" si="79"/>
        <v/>
      </c>
      <c r="D112" s="54" t="str">
        <f t="shared" si="79"/>
        <v/>
      </c>
      <c r="E112" s="54" t="str">
        <f t="shared" si="79"/>
        <v/>
      </c>
      <c r="F112" s="54" t="str">
        <f t="shared" si="79"/>
        <v/>
      </c>
      <c r="G112" s="54" t="str">
        <f t="shared" si="79"/>
        <v/>
      </c>
      <c r="H112" s="54" t="str">
        <f t="shared" si="79"/>
        <v/>
      </c>
      <c r="I112" s="54" t="str">
        <f t="shared" si="79"/>
        <v/>
      </c>
      <c r="J112" s="54" t="str">
        <f t="shared" si="79"/>
        <v/>
      </c>
      <c r="K112" s="54" t="str">
        <f t="shared" si="79"/>
        <v/>
      </c>
      <c r="L112" s="54" t="str">
        <f t="shared" si="79"/>
        <v/>
      </c>
      <c r="M112" s="54" t="str">
        <f t="shared" si="79"/>
        <v/>
      </c>
      <c r="N112" s="54" t="str">
        <f t="shared" si="79"/>
        <v/>
      </c>
      <c r="O112" s="54" t="str">
        <f t="shared" si="79"/>
        <v/>
      </c>
      <c r="P112" s="54" t="str">
        <f t="shared" si="79"/>
        <v/>
      </c>
      <c r="Q112" s="54" t="str">
        <f t="shared" si="79"/>
        <v/>
      </c>
      <c r="R112" s="54" t="str">
        <f t="shared" si="79"/>
        <v/>
      </c>
      <c r="S112" s="54" t="str">
        <f t="shared" si="79"/>
        <v/>
      </c>
      <c r="T112" s="54" t="str">
        <f t="shared" si="79"/>
        <v/>
      </c>
      <c r="U112" s="54" t="str">
        <f t="shared" si="79"/>
        <v/>
      </c>
      <c r="V112" s="54" t="str">
        <f t="shared" si="79"/>
        <v/>
      </c>
      <c r="W112" s="54" t="str">
        <f t="shared" si="79"/>
        <v/>
      </c>
      <c r="X112" s="54" t="str">
        <f t="shared" si="79"/>
        <v/>
      </c>
      <c r="Y112" s="54" t="str">
        <f t="shared" si="79"/>
        <v/>
      </c>
      <c r="Z112" s="55" t="str">
        <f t="shared" si="79"/>
        <v/>
      </c>
      <c r="AA112" s="53" t="str">
        <f>IF(ScoredBoats&gt;0,1,"")</f>
        <v/>
      </c>
      <c r="AB112" s="52" t="str">
        <f t="shared" ref="AB112:AB145" si="80">IF($AD75&gt;0,INDEX(AB$75:AB$107,$AD75),"")</f>
        <v/>
      </c>
      <c r="AC112" s="13"/>
    </row>
    <row r="113" spans="1:29" x14ac:dyDescent="0.2">
      <c r="A113" s="167" t="str">
        <f t="shared" ref="A113:Z113" si="81">IF($AD76&gt;0,INDEX(A$75:A$107,$AD76),"")</f>
        <v/>
      </c>
      <c r="B113" s="52" t="str">
        <f t="shared" si="81"/>
        <v/>
      </c>
      <c r="C113" s="52" t="str">
        <f t="shared" si="81"/>
        <v/>
      </c>
      <c r="D113" s="54" t="str">
        <f t="shared" si="81"/>
        <v/>
      </c>
      <c r="E113" s="54" t="str">
        <f t="shared" si="81"/>
        <v/>
      </c>
      <c r="F113" s="54" t="str">
        <f t="shared" si="81"/>
        <v/>
      </c>
      <c r="G113" s="54" t="str">
        <f t="shared" si="81"/>
        <v/>
      </c>
      <c r="H113" s="54" t="str">
        <f t="shared" si="81"/>
        <v/>
      </c>
      <c r="I113" s="54" t="str">
        <f t="shared" si="81"/>
        <v/>
      </c>
      <c r="J113" s="54" t="str">
        <f t="shared" si="81"/>
        <v/>
      </c>
      <c r="K113" s="54" t="str">
        <f t="shared" si="81"/>
        <v/>
      </c>
      <c r="L113" s="54" t="str">
        <f t="shared" si="81"/>
        <v/>
      </c>
      <c r="M113" s="54" t="str">
        <f t="shared" si="81"/>
        <v/>
      </c>
      <c r="N113" s="54" t="str">
        <f t="shared" si="81"/>
        <v/>
      </c>
      <c r="O113" s="54" t="str">
        <f t="shared" si="81"/>
        <v/>
      </c>
      <c r="P113" s="54" t="str">
        <f t="shared" si="81"/>
        <v/>
      </c>
      <c r="Q113" s="54" t="str">
        <f t="shared" si="81"/>
        <v/>
      </c>
      <c r="R113" s="54" t="str">
        <f t="shared" si="81"/>
        <v/>
      </c>
      <c r="S113" s="54" t="str">
        <f t="shared" si="81"/>
        <v/>
      </c>
      <c r="T113" s="54" t="str">
        <f t="shared" si="81"/>
        <v/>
      </c>
      <c r="U113" s="54" t="str">
        <f t="shared" si="81"/>
        <v/>
      </c>
      <c r="V113" s="54" t="str">
        <f t="shared" si="81"/>
        <v/>
      </c>
      <c r="W113" s="54" t="str">
        <f t="shared" si="81"/>
        <v/>
      </c>
      <c r="X113" s="54" t="str">
        <f t="shared" si="81"/>
        <v/>
      </c>
      <c r="Y113" s="54" t="str">
        <f t="shared" si="81"/>
        <v/>
      </c>
      <c r="Z113" s="55" t="str">
        <f t="shared" si="81"/>
        <v/>
      </c>
      <c r="AA113" s="53" t="str">
        <f t="shared" ref="AA113:AA135" si="82">IF(AA112&lt;ScoredBoats,AA112+1,"")</f>
        <v/>
      </c>
      <c r="AB113" s="52" t="str">
        <f t="shared" si="80"/>
        <v/>
      </c>
      <c r="AC113" s="13"/>
    </row>
    <row r="114" spans="1:29" x14ac:dyDescent="0.2">
      <c r="A114" s="167" t="str">
        <f t="shared" ref="A114:Z114" si="83">IF($AD77&gt;0,INDEX(A$75:A$107,$AD77),"")</f>
        <v/>
      </c>
      <c r="B114" s="52" t="str">
        <f t="shared" si="83"/>
        <v/>
      </c>
      <c r="C114" s="52" t="str">
        <f t="shared" si="83"/>
        <v/>
      </c>
      <c r="D114" s="54" t="str">
        <f t="shared" si="83"/>
        <v/>
      </c>
      <c r="E114" s="54" t="str">
        <f t="shared" si="83"/>
        <v/>
      </c>
      <c r="F114" s="54" t="str">
        <f t="shared" si="83"/>
        <v/>
      </c>
      <c r="G114" s="54" t="str">
        <f t="shared" si="83"/>
        <v/>
      </c>
      <c r="H114" s="54" t="str">
        <f t="shared" si="83"/>
        <v/>
      </c>
      <c r="I114" s="54" t="str">
        <f t="shared" si="83"/>
        <v/>
      </c>
      <c r="J114" s="54" t="str">
        <f t="shared" si="83"/>
        <v/>
      </c>
      <c r="K114" s="54" t="str">
        <f t="shared" si="83"/>
        <v/>
      </c>
      <c r="L114" s="54" t="str">
        <f t="shared" si="83"/>
        <v/>
      </c>
      <c r="M114" s="54" t="str">
        <f t="shared" si="83"/>
        <v/>
      </c>
      <c r="N114" s="54" t="str">
        <f t="shared" si="83"/>
        <v/>
      </c>
      <c r="O114" s="54" t="str">
        <f t="shared" si="83"/>
        <v/>
      </c>
      <c r="P114" s="54" t="str">
        <f t="shared" si="83"/>
        <v/>
      </c>
      <c r="Q114" s="54" t="str">
        <f t="shared" si="83"/>
        <v/>
      </c>
      <c r="R114" s="54" t="str">
        <f t="shared" si="83"/>
        <v/>
      </c>
      <c r="S114" s="54" t="str">
        <f t="shared" si="83"/>
        <v/>
      </c>
      <c r="T114" s="54" t="str">
        <f t="shared" si="83"/>
        <v/>
      </c>
      <c r="U114" s="54" t="str">
        <f t="shared" si="83"/>
        <v/>
      </c>
      <c r="V114" s="54" t="str">
        <f t="shared" si="83"/>
        <v/>
      </c>
      <c r="W114" s="54" t="str">
        <f t="shared" si="83"/>
        <v/>
      </c>
      <c r="X114" s="54" t="str">
        <f t="shared" si="83"/>
        <v/>
      </c>
      <c r="Y114" s="54" t="str">
        <f t="shared" si="83"/>
        <v/>
      </c>
      <c r="Z114" s="55" t="str">
        <f t="shared" si="83"/>
        <v/>
      </c>
      <c r="AA114" s="53" t="str">
        <f t="shared" si="82"/>
        <v/>
      </c>
      <c r="AB114" s="52" t="str">
        <f t="shared" si="80"/>
        <v/>
      </c>
      <c r="AC114" s="13"/>
    </row>
    <row r="115" spans="1:29" x14ac:dyDescent="0.2">
      <c r="A115" s="167" t="str">
        <f t="shared" ref="A115:Z115" si="84">IF($AD78&gt;0,INDEX(A$75:A$107,$AD78),"")</f>
        <v/>
      </c>
      <c r="B115" s="52" t="str">
        <f t="shared" si="84"/>
        <v/>
      </c>
      <c r="C115" s="52" t="str">
        <f t="shared" si="84"/>
        <v/>
      </c>
      <c r="D115" s="54" t="str">
        <f t="shared" si="84"/>
        <v/>
      </c>
      <c r="E115" s="54" t="str">
        <f t="shared" si="84"/>
        <v/>
      </c>
      <c r="F115" s="54" t="str">
        <f t="shared" si="84"/>
        <v/>
      </c>
      <c r="G115" s="54" t="str">
        <f t="shared" si="84"/>
        <v/>
      </c>
      <c r="H115" s="54" t="str">
        <f t="shared" si="84"/>
        <v/>
      </c>
      <c r="I115" s="54" t="str">
        <f t="shared" si="84"/>
        <v/>
      </c>
      <c r="J115" s="54" t="str">
        <f t="shared" si="84"/>
        <v/>
      </c>
      <c r="K115" s="54" t="str">
        <f t="shared" si="84"/>
        <v/>
      </c>
      <c r="L115" s="54" t="str">
        <f t="shared" si="84"/>
        <v/>
      </c>
      <c r="M115" s="54" t="str">
        <f t="shared" si="84"/>
        <v/>
      </c>
      <c r="N115" s="54" t="str">
        <f t="shared" si="84"/>
        <v/>
      </c>
      <c r="O115" s="54" t="str">
        <f t="shared" si="84"/>
        <v/>
      </c>
      <c r="P115" s="54" t="str">
        <f t="shared" si="84"/>
        <v/>
      </c>
      <c r="Q115" s="54" t="str">
        <f t="shared" si="84"/>
        <v/>
      </c>
      <c r="R115" s="54" t="str">
        <f t="shared" si="84"/>
        <v/>
      </c>
      <c r="S115" s="54" t="str">
        <f t="shared" si="84"/>
        <v/>
      </c>
      <c r="T115" s="54" t="str">
        <f t="shared" si="84"/>
        <v/>
      </c>
      <c r="U115" s="54" t="str">
        <f t="shared" si="84"/>
        <v/>
      </c>
      <c r="V115" s="54" t="str">
        <f t="shared" si="84"/>
        <v/>
      </c>
      <c r="W115" s="54" t="str">
        <f t="shared" si="84"/>
        <v/>
      </c>
      <c r="X115" s="54" t="str">
        <f t="shared" si="84"/>
        <v/>
      </c>
      <c r="Y115" s="54" t="str">
        <f t="shared" si="84"/>
        <v/>
      </c>
      <c r="Z115" s="55" t="str">
        <f t="shared" si="84"/>
        <v/>
      </c>
      <c r="AA115" s="53" t="str">
        <f t="shared" si="82"/>
        <v/>
      </c>
      <c r="AB115" s="52" t="str">
        <f t="shared" si="80"/>
        <v/>
      </c>
      <c r="AC115" s="13"/>
    </row>
    <row r="116" spans="1:29" x14ac:dyDescent="0.2">
      <c r="A116" s="167" t="str">
        <f t="shared" ref="A116:Z116" si="85">IF($AD79&gt;0,INDEX(A$75:A$107,$AD79),"")</f>
        <v/>
      </c>
      <c r="B116" s="52" t="str">
        <f t="shared" si="85"/>
        <v/>
      </c>
      <c r="C116" s="52" t="str">
        <f t="shared" si="85"/>
        <v/>
      </c>
      <c r="D116" s="54" t="str">
        <f t="shared" si="85"/>
        <v/>
      </c>
      <c r="E116" s="54" t="str">
        <f t="shared" si="85"/>
        <v/>
      </c>
      <c r="F116" s="54" t="str">
        <f t="shared" si="85"/>
        <v/>
      </c>
      <c r="G116" s="54" t="str">
        <f t="shared" si="85"/>
        <v/>
      </c>
      <c r="H116" s="54" t="str">
        <f t="shared" si="85"/>
        <v/>
      </c>
      <c r="I116" s="54" t="str">
        <f t="shared" si="85"/>
        <v/>
      </c>
      <c r="J116" s="54" t="str">
        <f t="shared" si="85"/>
        <v/>
      </c>
      <c r="K116" s="54" t="str">
        <f t="shared" si="85"/>
        <v/>
      </c>
      <c r="L116" s="54" t="str">
        <f t="shared" si="85"/>
        <v/>
      </c>
      <c r="M116" s="54" t="str">
        <f t="shared" si="85"/>
        <v/>
      </c>
      <c r="N116" s="54" t="str">
        <f t="shared" si="85"/>
        <v/>
      </c>
      <c r="O116" s="54" t="str">
        <f t="shared" si="85"/>
        <v/>
      </c>
      <c r="P116" s="54" t="str">
        <f t="shared" si="85"/>
        <v/>
      </c>
      <c r="Q116" s="54" t="str">
        <f t="shared" si="85"/>
        <v/>
      </c>
      <c r="R116" s="54" t="str">
        <f t="shared" si="85"/>
        <v/>
      </c>
      <c r="S116" s="54" t="str">
        <f t="shared" si="85"/>
        <v/>
      </c>
      <c r="T116" s="54" t="str">
        <f t="shared" si="85"/>
        <v/>
      </c>
      <c r="U116" s="54" t="str">
        <f t="shared" si="85"/>
        <v/>
      </c>
      <c r="V116" s="54" t="str">
        <f t="shared" si="85"/>
        <v/>
      </c>
      <c r="W116" s="54" t="str">
        <f t="shared" si="85"/>
        <v/>
      </c>
      <c r="X116" s="54" t="str">
        <f t="shared" si="85"/>
        <v/>
      </c>
      <c r="Y116" s="54" t="str">
        <f t="shared" si="85"/>
        <v/>
      </c>
      <c r="Z116" s="55" t="str">
        <f t="shared" si="85"/>
        <v/>
      </c>
      <c r="AA116" s="53" t="str">
        <f t="shared" si="82"/>
        <v/>
      </c>
      <c r="AB116" s="52" t="str">
        <f t="shared" si="80"/>
        <v/>
      </c>
      <c r="AC116" s="13"/>
    </row>
    <row r="117" spans="1:29" x14ac:dyDescent="0.2">
      <c r="A117" s="167" t="str">
        <f t="shared" ref="A117:Z117" si="86">IF($AD80&gt;0,INDEX(A$75:A$107,$AD80),"")</f>
        <v/>
      </c>
      <c r="B117" s="52" t="str">
        <f t="shared" si="86"/>
        <v/>
      </c>
      <c r="C117" s="52" t="str">
        <f t="shared" si="86"/>
        <v/>
      </c>
      <c r="D117" s="54" t="str">
        <f t="shared" si="86"/>
        <v/>
      </c>
      <c r="E117" s="54" t="str">
        <f t="shared" si="86"/>
        <v/>
      </c>
      <c r="F117" s="54" t="str">
        <f t="shared" si="86"/>
        <v/>
      </c>
      <c r="G117" s="54" t="str">
        <f t="shared" si="86"/>
        <v/>
      </c>
      <c r="H117" s="54" t="str">
        <f t="shared" si="86"/>
        <v/>
      </c>
      <c r="I117" s="54" t="str">
        <f t="shared" si="86"/>
        <v/>
      </c>
      <c r="J117" s="54" t="str">
        <f t="shared" si="86"/>
        <v/>
      </c>
      <c r="K117" s="54" t="str">
        <f t="shared" si="86"/>
        <v/>
      </c>
      <c r="L117" s="54" t="str">
        <f t="shared" si="86"/>
        <v/>
      </c>
      <c r="M117" s="54" t="str">
        <f t="shared" si="86"/>
        <v/>
      </c>
      <c r="N117" s="54" t="str">
        <f t="shared" si="86"/>
        <v/>
      </c>
      <c r="O117" s="54" t="str">
        <f t="shared" si="86"/>
        <v/>
      </c>
      <c r="P117" s="54" t="str">
        <f t="shared" si="86"/>
        <v/>
      </c>
      <c r="Q117" s="54" t="str">
        <f t="shared" si="86"/>
        <v/>
      </c>
      <c r="R117" s="54" t="str">
        <f t="shared" si="86"/>
        <v/>
      </c>
      <c r="S117" s="54" t="str">
        <f t="shared" si="86"/>
        <v/>
      </c>
      <c r="T117" s="54" t="str">
        <f t="shared" si="86"/>
        <v/>
      </c>
      <c r="U117" s="54" t="str">
        <f t="shared" si="86"/>
        <v/>
      </c>
      <c r="V117" s="54" t="str">
        <f t="shared" si="86"/>
        <v/>
      </c>
      <c r="W117" s="54" t="str">
        <f t="shared" si="86"/>
        <v/>
      </c>
      <c r="X117" s="54" t="str">
        <f t="shared" si="86"/>
        <v/>
      </c>
      <c r="Y117" s="54" t="str">
        <f t="shared" si="86"/>
        <v/>
      </c>
      <c r="Z117" s="55" t="str">
        <f t="shared" si="86"/>
        <v/>
      </c>
      <c r="AA117" s="53" t="str">
        <f t="shared" si="82"/>
        <v/>
      </c>
      <c r="AB117" s="52" t="str">
        <f t="shared" si="80"/>
        <v/>
      </c>
      <c r="AC117" s="13"/>
    </row>
    <row r="118" spans="1:29" x14ac:dyDescent="0.2">
      <c r="A118" s="167" t="str">
        <f t="shared" ref="A118:Z118" si="87">IF($AD81&gt;0,INDEX(A$75:A$107,$AD81),"")</f>
        <v/>
      </c>
      <c r="B118" s="52" t="str">
        <f t="shared" si="87"/>
        <v/>
      </c>
      <c r="C118" s="52" t="str">
        <f t="shared" si="87"/>
        <v/>
      </c>
      <c r="D118" s="54" t="str">
        <f t="shared" si="87"/>
        <v/>
      </c>
      <c r="E118" s="54" t="str">
        <f t="shared" si="87"/>
        <v/>
      </c>
      <c r="F118" s="54" t="str">
        <f t="shared" si="87"/>
        <v/>
      </c>
      <c r="G118" s="54" t="str">
        <f t="shared" si="87"/>
        <v/>
      </c>
      <c r="H118" s="54" t="str">
        <f t="shared" si="87"/>
        <v/>
      </c>
      <c r="I118" s="54" t="str">
        <f t="shared" si="87"/>
        <v/>
      </c>
      <c r="J118" s="54" t="str">
        <f t="shared" si="87"/>
        <v/>
      </c>
      <c r="K118" s="54" t="str">
        <f t="shared" si="87"/>
        <v/>
      </c>
      <c r="L118" s="54" t="str">
        <f t="shared" si="87"/>
        <v/>
      </c>
      <c r="M118" s="54" t="str">
        <f t="shared" si="87"/>
        <v/>
      </c>
      <c r="N118" s="54" t="str">
        <f t="shared" si="87"/>
        <v/>
      </c>
      <c r="O118" s="54" t="str">
        <f t="shared" si="87"/>
        <v/>
      </c>
      <c r="P118" s="54" t="str">
        <f t="shared" si="87"/>
        <v/>
      </c>
      <c r="Q118" s="54" t="str">
        <f t="shared" si="87"/>
        <v/>
      </c>
      <c r="R118" s="54" t="str">
        <f t="shared" si="87"/>
        <v/>
      </c>
      <c r="S118" s="54" t="str">
        <f t="shared" si="87"/>
        <v/>
      </c>
      <c r="T118" s="54" t="str">
        <f t="shared" si="87"/>
        <v/>
      </c>
      <c r="U118" s="54" t="str">
        <f t="shared" si="87"/>
        <v/>
      </c>
      <c r="V118" s="54" t="str">
        <f t="shared" si="87"/>
        <v/>
      </c>
      <c r="W118" s="54" t="str">
        <f t="shared" si="87"/>
        <v/>
      </c>
      <c r="X118" s="54" t="str">
        <f t="shared" si="87"/>
        <v/>
      </c>
      <c r="Y118" s="54" t="str">
        <f t="shared" si="87"/>
        <v/>
      </c>
      <c r="Z118" s="55" t="str">
        <f t="shared" si="87"/>
        <v/>
      </c>
      <c r="AA118" s="53" t="str">
        <f t="shared" si="82"/>
        <v/>
      </c>
      <c r="AB118" s="52" t="str">
        <f t="shared" si="80"/>
        <v/>
      </c>
      <c r="AC118" s="13"/>
    </row>
    <row r="119" spans="1:29" x14ac:dyDescent="0.2">
      <c r="A119" s="167" t="str">
        <f t="shared" ref="A119:Z119" si="88">IF($AD82&gt;0,INDEX(A$75:A$107,$AD82),"")</f>
        <v/>
      </c>
      <c r="B119" s="52" t="str">
        <f t="shared" si="88"/>
        <v/>
      </c>
      <c r="C119" s="52" t="str">
        <f t="shared" si="88"/>
        <v/>
      </c>
      <c r="D119" s="54" t="str">
        <f t="shared" si="88"/>
        <v/>
      </c>
      <c r="E119" s="54" t="str">
        <f t="shared" si="88"/>
        <v/>
      </c>
      <c r="F119" s="54" t="str">
        <f t="shared" si="88"/>
        <v/>
      </c>
      <c r="G119" s="54" t="str">
        <f t="shared" si="88"/>
        <v/>
      </c>
      <c r="H119" s="54" t="str">
        <f t="shared" si="88"/>
        <v/>
      </c>
      <c r="I119" s="54" t="str">
        <f t="shared" si="88"/>
        <v/>
      </c>
      <c r="J119" s="54" t="str">
        <f t="shared" si="88"/>
        <v/>
      </c>
      <c r="K119" s="54" t="str">
        <f t="shared" si="88"/>
        <v/>
      </c>
      <c r="L119" s="54" t="str">
        <f t="shared" si="88"/>
        <v/>
      </c>
      <c r="M119" s="54" t="str">
        <f t="shared" si="88"/>
        <v/>
      </c>
      <c r="N119" s="54" t="str">
        <f t="shared" si="88"/>
        <v/>
      </c>
      <c r="O119" s="54" t="str">
        <f t="shared" si="88"/>
        <v/>
      </c>
      <c r="P119" s="54" t="str">
        <f t="shared" si="88"/>
        <v/>
      </c>
      <c r="Q119" s="54" t="str">
        <f t="shared" si="88"/>
        <v/>
      </c>
      <c r="R119" s="54" t="str">
        <f t="shared" si="88"/>
        <v/>
      </c>
      <c r="S119" s="54" t="str">
        <f t="shared" si="88"/>
        <v/>
      </c>
      <c r="T119" s="54" t="str">
        <f t="shared" si="88"/>
        <v/>
      </c>
      <c r="U119" s="54" t="str">
        <f t="shared" si="88"/>
        <v/>
      </c>
      <c r="V119" s="54" t="str">
        <f t="shared" si="88"/>
        <v/>
      </c>
      <c r="W119" s="54" t="str">
        <f t="shared" si="88"/>
        <v/>
      </c>
      <c r="X119" s="54" t="str">
        <f t="shared" si="88"/>
        <v/>
      </c>
      <c r="Y119" s="54" t="str">
        <f t="shared" si="88"/>
        <v/>
      </c>
      <c r="Z119" s="55" t="str">
        <f t="shared" si="88"/>
        <v/>
      </c>
      <c r="AA119" s="53" t="str">
        <f t="shared" si="82"/>
        <v/>
      </c>
      <c r="AB119" s="52" t="str">
        <f t="shared" si="80"/>
        <v/>
      </c>
      <c r="AC119" s="13"/>
    </row>
    <row r="120" spans="1:29" x14ac:dyDescent="0.2">
      <c r="A120" s="167" t="str">
        <f t="shared" ref="A120:Z120" si="89">IF($AD83&gt;0,INDEX(A$75:A$107,$AD83),"")</f>
        <v/>
      </c>
      <c r="B120" s="52" t="str">
        <f t="shared" si="89"/>
        <v/>
      </c>
      <c r="C120" s="52" t="str">
        <f t="shared" si="89"/>
        <v/>
      </c>
      <c r="D120" s="54" t="str">
        <f t="shared" si="89"/>
        <v/>
      </c>
      <c r="E120" s="54" t="str">
        <f t="shared" si="89"/>
        <v/>
      </c>
      <c r="F120" s="54" t="str">
        <f t="shared" si="89"/>
        <v/>
      </c>
      <c r="G120" s="54" t="str">
        <f t="shared" si="89"/>
        <v/>
      </c>
      <c r="H120" s="54" t="str">
        <f t="shared" si="89"/>
        <v/>
      </c>
      <c r="I120" s="54" t="str">
        <f t="shared" si="89"/>
        <v/>
      </c>
      <c r="J120" s="54" t="str">
        <f t="shared" si="89"/>
        <v/>
      </c>
      <c r="K120" s="54" t="str">
        <f t="shared" si="89"/>
        <v/>
      </c>
      <c r="L120" s="54" t="str">
        <f t="shared" si="89"/>
        <v/>
      </c>
      <c r="M120" s="54" t="str">
        <f t="shared" si="89"/>
        <v/>
      </c>
      <c r="N120" s="54" t="str">
        <f t="shared" si="89"/>
        <v/>
      </c>
      <c r="O120" s="54" t="str">
        <f t="shared" si="89"/>
        <v/>
      </c>
      <c r="P120" s="54" t="str">
        <f t="shared" si="89"/>
        <v/>
      </c>
      <c r="Q120" s="54" t="str">
        <f t="shared" si="89"/>
        <v/>
      </c>
      <c r="R120" s="54" t="str">
        <f t="shared" si="89"/>
        <v/>
      </c>
      <c r="S120" s="54" t="str">
        <f t="shared" si="89"/>
        <v/>
      </c>
      <c r="T120" s="54" t="str">
        <f t="shared" si="89"/>
        <v/>
      </c>
      <c r="U120" s="54" t="str">
        <f t="shared" si="89"/>
        <v/>
      </c>
      <c r="V120" s="54" t="str">
        <f t="shared" si="89"/>
        <v/>
      </c>
      <c r="W120" s="54" t="str">
        <f t="shared" si="89"/>
        <v/>
      </c>
      <c r="X120" s="54" t="str">
        <f t="shared" si="89"/>
        <v/>
      </c>
      <c r="Y120" s="54" t="str">
        <f t="shared" si="89"/>
        <v/>
      </c>
      <c r="Z120" s="55" t="str">
        <f t="shared" si="89"/>
        <v/>
      </c>
      <c r="AA120" s="53" t="str">
        <f t="shared" si="82"/>
        <v/>
      </c>
      <c r="AB120" s="52" t="str">
        <f t="shared" si="80"/>
        <v/>
      </c>
      <c r="AC120" s="13"/>
    </row>
    <row r="121" spans="1:29" x14ac:dyDescent="0.2">
      <c r="A121" s="167" t="str">
        <f t="shared" ref="A121:Z121" si="90">IF($AD84&gt;0,INDEX(A$75:A$107,$AD84),"")</f>
        <v/>
      </c>
      <c r="B121" s="52" t="str">
        <f t="shared" si="90"/>
        <v/>
      </c>
      <c r="C121" s="52" t="str">
        <f t="shared" si="90"/>
        <v/>
      </c>
      <c r="D121" s="54" t="str">
        <f t="shared" si="90"/>
        <v/>
      </c>
      <c r="E121" s="54" t="str">
        <f t="shared" si="90"/>
        <v/>
      </c>
      <c r="F121" s="54" t="str">
        <f t="shared" si="90"/>
        <v/>
      </c>
      <c r="G121" s="54" t="str">
        <f t="shared" si="90"/>
        <v/>
      </c>
      <c r="H121" s="54" t="str">
        <f t="shared" si="90"/>
        <v/>
      </c>
      <c r="I121" s="54" t="str">
        <f t="shared" si="90"/>
        <v/>
      </c>
      <c r="J121" s="54" t="str">
        <f t="shared" si="90"/>
        <v/>
      </c>
      <c r="K121" s="54" t="str">
        <f t="shared" si="90"/>
        <v/>
      </c>
      <c r="L121" s="54" t="str">
        <f t="shared" si="90"/>
        <v/>
      </c>
      <c r="M121" s="54" t="str">
        <f t="shared" si="90"/>
        <v/>
      </c>
      <c r="N121" s="54" t="str">
        <f t="shared" si="90"/>
        <v/>
      </c>
      <c r="O121" s="54" t="str">
        <f t="shared" si="90"/>
        <v/>
      </c>
      <c r="P121" s="54" t="str">
        <f t="shared" si="90"/>
        <v/>
      </c>
      <c r="Q121" s="54" t="str">
        <f t="shared" si="90"/>
        <v/>
      </c>
      <c r="R121" s="54" t="str">
        <f t="shared" si="90"/>
        <v/>
      </c>
      <c r="S121" s="54" t="str">
        <f t="shared" si="90"/>
        <v/>
      </c>
      <c r="T121" s="54" t="str">
        <f t="shared" si="90"/>
        <v/>
      </c>
      <c r="U121" s="54" t="str">
        <f t="shared" si="90"/>
        <v/>
      </c>
      <c r="V121" s="54" t="str">
        <f t="shared" si="90"/>
        <v/>
      </c>
      <c r="W121" s="54" t="str">
        <f t="shared" si="90"/>
        <v/>
      </c>
      <c r="X121" s="54" t="str">
        <f t="shared" si="90"/>
        <v/>
      </c>
      <c r="Y121" s="54" t="str">
        <f t="shared" si="90"/>
        <v/>
      </c>
      <c r="Z121" s="55" t="str">
        <f t="shared" si="90"/>
        <v/>
      </c>
      <c r="AA121" s="53" t="str">
        <f t="shared" si="82"/>
        <v/>
      </c>
      <c r="AB121" s="52" t="str">
        <f t="shared" si="80"/>
        <v/>
      </c>
      <c r="AC121" s="13"/>
    </row>
    <row r="122" spans="1:29" x14ac:dyDescent="0.2">
      <c r="A122" s="167" t="str">
        <f t="shared" ref="A122:Z122" si="91">IF($AD85&gt;0,INDEX(A$75:A$107,$AD85),"")</f>
        <v/>
      </c>
      <c r="B122" s="52" t="str">
        <f t="shared" si="91"/>
        <v/>
      </c>
      <c r="C122" s="52" t="str">
        <f t="shared" si="91"/>
        <v/>
      </c>
      <c r="D122" s="54" t="str">
        <f t="shared" si="91"/>
        <v/>
      </c>
      <c r="E122" s="54" t="str">
        <f t="shared" si="91"/>
        <v/>
      </c>
      <c r="F122" s="54" t="str">
        <f t="shared" si="91"/>
        <v/>
      </c>
      <c r="G122" s="54" t="str">
        <f t="shared" si="91"/>
        <v/>
      </c>
      <c r="H122" s="54" t="str">
        <f t="shared" si="91"/>
        <v/>
      </c>
      <c r="I122" s="54" t="str">
        <f t="shared" si="91"/>
        <v/>
      </c>
      <c r="J122" s="54" t="str">
        <f t="shared" si="91"/>
        <v/>
      </c>
      <c r="K122" s="54" t="str">
        <f t="shared" si="91"/>
        <v/>
      </c>
      <c r="L122" s="54" t="str">
        <f t="shared" si="91"/>
        <v/>
      </c>
      <c r="M122" s="54" t="str">
        <f t="shared" si="91"/>
        <v/>
      </c>
      <c r="N122" s="54" t="str">
        <f t="shared" si="91"/>
        <v/>
      </c>
      <c r="O122" s="54" t="str">
        <f t="shared" si="91"/>
        <v/>
      </c>
      <c r="P122" s="54" t="str">
        <f t="shared" si="91"/>
        <v/>
      </c>
      <c r="Q122" s="54" t="str">
        <f t="shared" si="91"/>
        <v/>
      </c>
      <c r="R122" s="54" t="str">
        <f t="shared" si="91"/>
        <v/>
      </c>
      <c r="S122" s="54" t="str">
        <f t="shared" si="91"/>
        <v/>
      </c>
      <c r="T122" s="54" t="str">
        <f t="shared" si="91"/>
        <v/>
      </c>
      <c r="U122" s="54" t="str">
        <f t="shared" si="91"/>
        <v/>
      </c>
      <c r="V122" s="54" t="str">
        <f t="shared" si="91"/>
        <v/>
      </c>
      <c r="W122" s="54" t="str">
        <f t="shared" si="91"/>
        <v/>
      </c>
      <c r="X122" s="54" t="str">
        <f t="shared" si="91"/>
        <v/>
      </c>
      <c r="Y122" s="54" t="str">
        <f t="shared" si="91"/>
        <v/>
      </c>
      <c r="Z122" s="55" t="str">
        <f t="shared" si="91"/>
        <v/>
      </c>
      <c r="AA122" s="53" t="str">
        <f t="shared" si="82"/>
        <v/>
      </c>
      <c r="AB122" s="52" t="str">
        <f t="shared" si="80"/>
        <v/>
      </c>
      <c r="AC122" s="13"/>
    </row>
    <row r="123" spans="1:29" x14ac:dyDescent="0.2">
      <c r="A123" s="167" t="str">
        <f t="shared" ref="A123:Z123" si="92">IF($AD86&gt;0,INDEX(A$75:A$107,$AD86),"")</f>
        <v/>
      </c>
      <c r="B123" s="52" t="str">
        <f t="shared" si="92"/>
        <v/>
      </c>
      <c r="C123" s="52" t="str">
        <f t="shared" si="92"/>
        <v/>
      </c>
      <c r="D123" s="54" t="str">
        <f t="shared" si="92"/>
        <v/>
      </c>
      <c r="E123" s="54" t="str">
        <f t="shared" si="92"/>
        <v/>
      </c>
      <c r="F123" s="54" t="str">
        <f t="shared" si="92"/>
        <v/>
      </c>
      <c r="G123" s="54" t="str">
        <f t="shared" si="92"/>
        <v/>
      </c>
      <c r="H123" s="54" t="str">
        <f t="shared" si="92"/>
        <v/>
      </c>
      <c r="I123" s="54" t="str">
        <f t="shared" si="92"/>
        <v/>
      </c>
      <c r="J123" s="54" t="str">
        <f t="shared" si="92"/>
        <v/>
      </c>
      <c r="K123" s="54" t="str">
        <f t="shared" si="92"/>
        <v/>
      </c>
      <c r="L123" s="54" t="str">
        <f t="shared" si="92"/>
        <v/>
      </c>
      <c r="M123" s="54" t="str">
        <f t="shared" si="92"/>
        <v/>
      </c>
      <c r="N123" s="54" t="str">
        <f t="shared" si="92"/>
        <v/>
      </c>
      <c r="O123" s="54" t="str">
        <f t="shared" si="92"/>
        <v/>
      </c>
      <c r="P123" s="54" t="str">
        <f t="shared" si="92"/>
        <v/>
      </c>
      <c r="Q123" s="54" t="str">
        <f t="shared" si="92"/>
        <v/>
      </c>
      <c r="R123" s="54" t="str">
        <f t="shared" si="92"/>
        <v/>
      </c>
      <c r="S123" s="54" t="str">
        <f t="shared" si="92"/>
        <v/>
      </c>
      <c r="T123" s="54" t="str">
        <f t="shared" si="92"/>
        <v/>
      </c>
      <c r="U123" s="54" t="str">
        <f t="shared" si="92"/>
        <v/>
      </c>
      <c r="V123" s="54" t="str">
        <f t="shared" si="92"/>
        <v/>
      </c>
      <c r="W123" s="54" t="str">
        <f t="shared" si="92"/>
        <v/>
      </c>
      <c r="X123" s="54" t="str">
        <f t="shared" si="92"/>
        <v/>
      </c>
      <c r="Y123" s="54" t="str">
        <f t="shared" si="92"/>
        <v/>
      </c>
      <c r="Z123" s="55" t="str">
        <f t="shared" si="92"/>
        <v/>
      </c>
      <c r="AA123" s="53" t="str">
        <f t="shared" si="82"/>
        <v/>
      </c>
      <c r="AB123" s="52" t="str">
        <f t="shared" si="80"/>
        <v/>
      </c>
      <c r="AC123" s="13"/>
    </row>
    <row r="124" spans="1:29" x14ac:dyDescent="0.2">
      <c r="A124" s="167" t="str">
        <f t="shared" ref="A124:Z124" si="93">IF($AD87&gt;0,INDEX(A$75:A$107,$AD87),"")</f>
        <v/>
      </c>
      <c r="B124" s="52" t="str">
        <f t="shared" si="93"/>
        <v/>
      </c>
      <c r="C124" s="52" t="str">
        <f t="shared" si="93"/>
        <v/>
      </c>
      <c r="D124" s="54" t="str">
        <f t="shared" si="93"/>
        <v/>
      </c>
      <c r="E124" s="54" t="str">
        <f t="shared" si="93"/>
        <v/>
      </c>
      <c r="F124" s="54" t="str">
        <f t="shared" si="93"/>
        <v/>
      </c>
      <c r="G124" s="54" t="str">
        <f t="shared" si="93"/>
        <v/>
      </c>
      <c r="H124" s="54" t="str">
        <f t="shared" si="93"/>
        <v/>
      </c>
      <c r="I124" s="54" t="str">
        <f t="shared" si="93"/>
        <v/>
      </c>
      <c r="J124" s="54" t="str">
        <f t="shared" si="93"/>
        <v/>
      </c>
      <c r="K124" s="54" t="str">
        <f t="shared" si="93"/>
        <v/>
      </c>
      <c r="L124" s="54" t="str">
        <f t="shared" si="93"/>
        <v/>
      </c>
      <c r="M124" s="54" t="str">
        <f t="shared" si="93"/>
        <v/>
      </c>
      <c r="N124" s="54" t="str">
        <f t="shared" si="93"/>
        <v/>
      </c>
      <c r="O124" s="54" t="str">
        <f t="shared" si="93"/>
        <v/>
      </c>
      <c r="P124" s="54" t="str">
        <f t="shared" si="93"/>
        <v/>
      </c>
      <c r="Q124" s="54" t="str">
        <f t="shared" si="93"/>
        <v/>
      </c>
      <c r="R124" s="54" t="str">
        <f t="shared" si="93"/>
        <v/>
      </c>
      <c r="S124" s="54" t="str">
        <f t="shared" si="93"/>
        <v/>
      </c>
      <c r="T124" s="54" t="str">
        <f t="shared" si="93"/>
        <v/>
      </c>
      <c r="U124" s="54" t="str">
        <f t="shared" si="93"/>
        <v/>
      </c>
      <c r="V124" s="54" t="str">
        <f t="shared" si="93"/>
        <v/>
      </c>
      <c r="W124" s="54" t="str">
        <f t="shared" si="93"/>
        <v/>
      </c>
      <c r="X124" s="54" t="str">
        <f t="shared" si="93"/>
        <v/>
      </c>
      <c r="Y124" s="54" t="str">
        <f t="shared" si="93"/>
        <v/>
      </c>
      <c r="Z124" s="55" t="str">
        <f t="shared" si="93"/>
        <v/>
      </c>
      <c r="AA124" s="53" t="str">
        <f t="shared" si="82"/>
        <v/>
      </c>
      <c r="AB124" s="52" t="str">
        <f t="shared" si="80"/>
        <v/>
      </c>
      <c r="AC124" s="13"/>
    </row>
    <row r="125" spans="1:29" x14ac:dyDescent="0.2">
      <c r="A125" s="167" t="str">
        <f t="shared" ref="A125:Z125" si="94">IF($AD88&gt;0,INDEX(A$75:A$107,$AD88),"")</f>
        <v/>
      </c>
      <c r="B125" s="52" t="str">
        <f t="shared" si="94"/>
        <v/>
      </c>
      <c r="C125" s="52" t="str">
        <f t="shared" si="94"/>
        <v/>
      </c>
      <c r="D125" s="54" t="str">
        <f t="shared" si="94"/>
        <v/>
      </c>
      <c r="E125" s="54" t="str">
        <f t="shared" si="94"/>
        <v/>
      </c>
      <c r="F125" s="54" t="str">
        <f t="shared" si="94"/>
        <v/>
      </c>
      <c r="G125" s="54" t="str">
        <f t="shared" si="94"/>
        <v/>
      </c>
      <c r="H125" s="54" t="str">
        <f t="shared" si="94"/>
        <v/>
      </c>
      <c r="I125" s="54" t="str">
        <f t="shared" si="94"/>
        <v/>
      </c>
      <c r="J125" s="54" t="str">
        <f t="shared" si="94"/>
        <v/>
      </c>
      <c r="K125" s="54" t="str">
        <f t="shared" si="94"/>
        <v/>
      </c>
      <c r="L125" s="54" t="str">
        <f t="shared" si="94"/>
        <v/>
      </c>
      <c r="M125" s="54" t="str">
        <f t="shared" si="94"/>
        <v/>
      </c>
      <c r="N125" s="54" t="str">
        <f t="shared" si="94"/>
        <v/>
      </c>
      <c r="O125" s="54" t="str">
        <f t="shared" si="94"/>
        <v/>
      </c>
      <c r="P125" s="54" t="str">
        <f t="shared" si="94"/>
        <v/>
      </c>
      <c r="Q125" s="54" t="str">
        <f t="shared" si="94"/>
        <v/>
      </c>
      <c r="R125" s="54" t="str">
        <f t="shared" si="94"/>
        <v/>
      </c>
      <c r="S125" s="54" t="str">
        <f t="shared" si="94"/>
        <v/>
      </c>
      <c r="T125" s="54" t="str">
        <f t="shared" si="94"/>
        <v/>
      </c>
      <c r="U125" s="54" t="str">
        <f t="shared" si="94"/>
        <v/>
      </c>
      <c r="V125" s="54" t="str">
        <f t="shared" si="94"/>
        <v/>
      </c>
      <c r="W125" s="54" t="str">
        <f t="shared" si="94"/>
        <v/>
      </c>
      <c r="X125" s="54" t="str">
        <f t="shared" si="94"/>
        <v/>
      </c>
      <c r="Y125" s="54" t="str">
        <f t="shared" si="94"/>
        <v/>
      </c>
      <c r="Z125" s="55" t="str">
        <f t="shared" si="94"/>
        <v/>
      </c>
      <c r="AA125" s="53" t="str">
        <f t="shared" si="82"/>
        <v/>
      </c>
      <c r="AB125" s="52" t="str">
        <f t="shared" si="80"/>
        <v/>
      </c>
      <c r="AC125" s="13"/>
    </row>
    <row r="126" spans="1:29" x14ac:dyDescent="0.2">
      <c r="A126" s="167" t="str">
        <f t="shared" ref="A126:Z126" si="95">IF($AD89&gt;0,INDEX(A$75:A$107,$AD89),"")</f>
        <v/>
      </c>
      <c r="B126" s="52" t="str">
        <f t="shared" si="95"/>
        <v/>
      </c>
      <c r="C126" s="52" t="str">
        <f t="shared" si="95"/>
        <v/>
      </c>
      <c r="D126" s="54" t="str">
        <f t="shared" si="95"/>
        <v/>
      </c>
      <c r="E126" s="54" t="str">
        <f t="shared" si="95"/>
        <v/>
      </c>
      <c r="F126" s="54" t="str">
        <f t="shared" si="95"/>
        <v/>
      </c>
      <c r="G126" s="54" t="str">
        <f t="shared" si="95"/>
        <v/>
      </c>
      <c r="H126" s="54" t="str">
        <f t="shared" si="95"/>
        <v/>
      </c>
      <c r="I126" s="54" t="str">
        <f t="shared" si="95"/>
        <v/>
      </c>
      <c r="J126" s="54" t="str">
        <f t="shared" si="95"/>
        <v/>
      </c>
      <c r="K126" s="54" t="str">
        <f t="shared" si="95"/>
        <v/>
      </c>
      <c r="L126" s="54" t="str">
        <f t="shared" si="95"/>
        <v/>
      </c>
      <c r="M126" s="54" t="str">
        <f t="shared" si="95"/>
        <v/>
      </c>
      <c r="N126" s="54" t="str">
        <f t="shared" si="95"/>
        <v/>
      </c>
      <c r="O126" s="54" t="str">
        <f t="shared" si="95"/>
        <v/>
      </c>
      <c r="P126" s="54" t="str">
        <f t="shared" si="95"/>
        <v/>
      </c>
      <c r="Q126" s="54" t="str">
        <f t="shared" si="95"/>
        <v/>
      </c>
      <c r="R126" s="54" t="str">
        <f t="shared" si="95"/>
        <v/>
      </c>
      <c r="S126" s="54" t="str">
        <f t="shared" si="95"/>
        <v/>
      </c>
      <c r="T126" s="54" t="str">
        <f t="shared" si="95"/>
        <v/>
      </c>
      <c r="U126" s="54" t="str">
        <f t="shared" si="95"/>
        <v/>
      </c>
      <c r="V126" s="54" t="str">
        <f t="shared" si="95"/>
        <v/>
      </c>
      <c r="W126" s="54" t="str">
        <f t="shared" si="95"/>
        <v/>
      </c>
      <c r="X126" s="54" t="str">
        <f t="shared" si="95"/>
        <v/>
      </c>
      <c r="Y126" s="54" t="str">
        <f t="shared" si="95"/>
        <v/>
      </c>
      <c r="Z126" s="55" t="str">
        <f t="shared" si="95"/>
        <v/>
      </c>
      <c r="AA126" s="53" t="str">
        <f t="shared" si="82"/>
        <v/>
      </c>
      <c r="AB126" s="52" t="str">
        <f t="shared" si="80"/>
        <v/>
      </c>
      <c r="AC126" s="13"/>
    </row>
    <row r="127" spans="1:29" x14ac:dyDescent="0.2">
      <c r="A127" s="167" t="str">
        <f t="shared" ref="A127:Z127" si="96">IF($AD90&gt;0,INDEX(A$75:A$107,$AD90),"")</f>
        <v/>
      </c>
      <c r="B127" s="52" t="str">
        <f t="shared" si="96"/>
        <v/>
      </c>
      <c r="C127" s="52" t="str">
        <f t="shared" si="96"/>
        <v/>
      </c>
      <c r="D127" s="54" t="str">
        <f t="shared" si="96"/>
        <v/>
      </c>
      <c r="E127" s="54" t="str">
        <f t="shared" si="96"/>
        <v/>
      </c>
      <c r="F127" s="54" t="str">
        <f t="shared" si="96"/>
        <v/>
      </c>
      <c r="G127" s="54" t="str">
        <f t="shared" si="96"/>
        <v/>
      </c>
      <c r="H127" s="54" t="str">
        <f t="shared" si="96"/>
        <v/>
      </c>
      <c r="I127" s="54" t="str">
        <f t="shared" si="96"/>
        <v/>
      </c>
      <c r="J127" s="54" t="str">
        <f t="shared" si="96"/>
        <v/>
      </c>
      <c r="K127" s="54" t="str">
        <f t="shared" si="96"/>
        <v/>
      </c>
      <c r="L127" s="54" t="str">
        <f t="shared" si="96"/>
        <v/>
      </c>
      <c r="M127" s="54" t="str">
        <f t="shared" si="96"/>
        <v/>
      </c>
      <c r="N127" s="54" t="str">
        <f t="shared" si="96"/>
        <v/>
      </c>
      <c r="O127" s="54" t="str">
        <f t="shared" si="96"/>
        <v/>
      </c>
      <c r="P127" s="54" t="str">
        <f t="shared" si="96"/>
        <v/>
      </c>
      <c r="Q127" s="54" t="str">
        <f t="shared" si="96"/>
        <v/>
      </c>
      <c r="R127" s="54" t="str">
        <f t="shared" si="96"/>
        <v/>
      </c>
      <c r="S127" s="54" t="str">
        <f t="shared" si="96"/>
        <v/>
      </c>
      <c r="T127" s="54" t="str">
        <f t="shared" si="96"/>
        <v/>
      </c>
      <c r="U127" s="54" t="str">
        <f t="shared" si="96"/>
        <v/>
      </c>
      <c r="V127" s="54" t="str">
        <f t="shared" si="96"/>
        <v/>
      </c>
      <c r="W127" s="54" t="str">
        <f t="shared" si="96"/>
        <v/>
      </c>
      <c r="X127" s="54" t="str">
        <f t="shared" si="96"/>
        <v/>
      </c>
      <c r="Y127" s="54" t="str">
        <f t="shared" si="96"/>
        <v/>
      </c>
      <c r="Z127" s="55" t="str">
        <f t="shared" si="96"/>
        <v/>
      </c>
      <c r="AA127" s="53" t="str">
        <f t="shared" si="82"/>
        <v/>
      </c>
      <c r="AB127" s="52" t="str">
        <f t="shared" si="80"/>
        <v/>
      </c>
      <c r="AC127" s="13"/>
    </row>
    <row r="128" spans="1:29" x14ac:dyDescent="0.2">
      <c r="A128" s="167" t="str">
        <f t="shared" ref="A128:Z128" si="97">IF($AD91&gt;0,INDEX(A$75:A$107,$AD91),"")</f>
        <v/>
      </c>
      <c r="B128" s="52" t="str">
        <f t="shared" si="97"/>
        <v/>
      </c>
      <c r="C128" s="52" t="str">
        <f t="shared" si="97"/>
        <v/>
      </c>
      <c r="D128" s="54" t="str">
        <f t="shared" si="97"/>
        <v/>
      </c>
      <c r="E128" s="54" t="str">
        <f t="shared" si="97"/>
        <v/>
      </c>
      <c r="F128" s="54" t="str">
        <f t="shared" si="97"/>
        <v/>
      </c>
      <c r="G128" s="54" t="str">
        <f t="shared" si="97"/>
        <v/>
      </c>
      <c r="H128" s="54" t="str">
        <f t="shared" si="97"/>
        <v/>
      </c>
      <c r="I128" s="54" t="str">
        <f t="shared" si="97"/>
        <v/>
      </c>
      <c r="J128" s="54" t="str">
        <f t="shared" si="97"/>
        <v/>
      </c>
      <c r="K128" s="54" t="str">
        <f t="shared" si="97"/>
        <v/>
      </c>
      <c r="L128" s="54" t="str">
        <f t="shared" si="97"/>
        <v/>
      </c>
      <c r="M128" s="54" t="str">
        <f t="shared" si="97"/>
        <v/>
      </c>
      <c r="N128" s="54" t="str">
        <f t="shared" si="97"/>
        <v/>
      </c>
      <c r="O128" s="54" t="str">
        <f t="shared" si="97"/>
        <v/>
      </c>
      <c r="P128" s="54" t="str">
        <f t="shared" si="97"/>
        <v/>
      </c>
      <c r="Q128" s="54" t="str">
        <f t="shared" si="97"/>
        <v/>
      </c>
      <c r="R128" s="54" t="str">
        <f t="shared" si="97"/>
        <v/>
      </c>
      <c r="S128" s="54" t="str">
        <f t="shared" si="97"/>
        <v/>
      </c>
      <c r="T128" s="54" t="str">
        <f t="shared" si="97"/>
        <v/>
      </c>
      <c r="U128" s="54" t="str">
        <f t="shared" si="97"/>
        <v/>
      </c>
      <c r="V128" s="54" t="str">
        <f t="shared" si="97"/>
        <v/>
      </c>
      <c r="W128" s="54" t="str">
        <f t="shared" si="97"/>
        <v/>
      </c>
      <c r="X128" s="54" t="str">
        <f t="shared" si="97"/>
        <v/>
      </c>
      <c r="Y128" s="54" t="str">
        <f t="shared" si="97"/>
        <v/>
      </c>
      <c r="Z128" s="55" t="str">
        <f t="shared" si="97"/>
        <v/>
      </c>
      <c r="AA128" s="53" t="str">
        <f t="shared" si="82"/>
        <v/>
      </c>
      <c r="AB128" s="52" t="str">
        <f t="shared" si="80"/>
        <v/>
      </c>
      <c r="AC128" s="13"/>
    </row>
    <row r="129" spans="1:29" x14ac:dyDescent="0.2">
      <c r="A129" s="167" t="str">
        <f t="shared" ref="A129:Z129" si="98">IF($AD92&gt;0,INDEX(A$75:A$107,$AD92),"")</f>
        <v/>
      </c>
      <c r="B129" s="52" t="str">
        <f t="shared" si="98"/>
        <v/>
      </c>
      <c r="C129" s="52" t="str">
        <f t="shared" si="98"/>
        <v/>
      </c>
      <c r="D129" s="54" t="str">
        <f t="shared" si="98"/>
        <v/>
      </c>
      <c r="E129" s="54" t="str">
        <f t="shared" si="98"/>
        <v/>
      </c>
      <c r="F129" s="54" t="str">
        <f t="shared" si="98"/>
        <v/>
      </c>
      <c r="G129" s="54" t="str">
        <f t="shared" si="98"/>
        <v/>
      </c>
      <c r="H129" s="54" t="str">
        <f t="shared" si="98"/>
        <v/>
      </c>
      <c r="I129" s="54" t="str">
        <f t="shared" si="98"/>
        <v/>
      </c>
      <c r="J129" s="54" t="str">
        <f t="shared" si="98"/>
        <v/>
      </c>
      <c r="K129" s="54" t="str">
        <f t="shared" si="98"/>
        <v/>
      </c>
      <c r="L129" s="54" t="str">
        <f t="shared" si="98"/>
        <v/>
      </c>
      <c r="M129" s="54" t="str">
        <f t="shared" si="98"/>
        <v/>
      </c>
      <c r="N129" s="54" t="str">
        <f t="shared" si="98"/>
        <v/>
      </c>
      <c r="O129" s="54" t="str">
        <f t="shared" si="98"/>
        <v/>
      </c>
      <c r="P129" s="54" t="str">
        <f t="shared" si="98"/>
        <v/>
      </c>
      <c r="Q129" s="54" t="str">
        <f t="shared" si="98"/>
        <v/>
      </c>
      <c r="R129" s="54" t="str">
        <f t="shared" si="98"/>
        <v/>
      </c>
      <c r="S129" s="54" t="str">
        <f t="shared" si="98"/>
        <v/>
      </c>
      <c r="T129" s="54" t="str">
        <f t="shared" si="98"/>
        <v/>
      </c>
      <c r="U129" s="54" t="str">
        <f t="shared" si="98"/>
        <v/>
      </c>
      <c r="V129" s="54" t="str">
        <f t="shared" si="98"/>
        <v/>
      </c>
      <c r="W129" s="54" t="str">
        <f t="shared" si="98"/>
        <v/>
      </c>
      <c r="X129" s="54" t="str">
        <f t="shared" si="98"/>
        <v/>
      </c>
      <c r="Y129" s="54" t="str">
        <f t="shared" si="98"/>
        <v/>
      </c>
      <c r="Z129" s="55" t="str">
        <f t="shared" si="98"/>
        <v/>
      </c>
      <c r="AA129" s="53" t="str">
        <f t="shared" si="82"/>
        <v/>
      </c>
      <c r="AB129" s="52" t="str">
        <f t="shared" si="80"/>
        <v/>
      </c>
      <c r="AC129" s="13"/>
    </row>
    <row r="130" spans="1:29" x14ac:dyDescent="0.2">
      <c r="A130" s="167" t="str">
        <f t="shared" ref="A130:Z130" si="99">IF($AD93&gt;0,INDEX(A$75:A$107,$AD93),"")</f>
        <v/>
      </c>
      <c r="B130" s="52" t="str">
        <f t="shared" si="99"/>
        <v/>
      </c>
      <c r="C130" s="52" t="str">
        <f t="shared" si="99"/>
        <v/>
      </c>
      <c r="D130" s="54" t="str">
        <f t="shared" si="99"/>
        <v/>
      </c>
      <c r="E130" s="54" t="str">
        <f t="shared" si="99"/>
        <v/>
      </c>
      <c r="F130" s="54" t="str">
        <f t="shared" si="99"/>
        <v/>
      </c>
      <c r="G130" s="54" t="str">
        <f t="shared" si="99"/>
        <v/>
      </c>
      <c r="H130" s="54" t="str">
        <f t="shared" si="99"/>
        <v/>
      </c>
      <c r="I130" s="54" t="str">
        <f t="shared" si="99"/>
        <v/>
      </c>
      <c r="J130" s="54" t="str">
        <f t="shared" si="99"/>
        <v/>
      </c>
      <c r="K130" s="54" t="str">
        <f t="shared" si="99"/>
        <v/>
      </c>
      <c r="L130" s="54" t="str">
        <f t="shared" si="99"/>
        <v/>
      </c>
      <c r="M130" s="54" t="str">
        <f t="shared" si="99"/>
        <v/>
      </c>
      <c r="N130" s="54" t="str">
        <f t="shared" si="99"/>
        <v/>
      </c>
      <c r="O130" s="54" t="str">
        <f t="shared" si="99"/>
        <v/>
      </c>
      <c r="P130" s="54" t="str">
        <f t="shared" si="99"/>
        <v/>
      </c>
      <c r="Q130" s="54" t="str">
        <f t="shared" si="99"/>
        <v/>
      </c>
      <c r="R130" s="54" t="str">
        <f t="shared" si="99"/>
        <v/>
      </c>
      <c r="S130" s="54" t="str">
        <f t="shared" si="99"/>
        <v/>
      </c>
      <c r="T130" s="54" t="str">
        <f t="shared" si="99"/>
        <v/>
      </c>
      <c r="U130" s="54" t="str">
        <f t="shared" si="99"/>
        <v/>
      </c>
      <c r="V130" s="54" t="str">
        <f t="shared" si="99"/>
        <v/>
      </c>
      <c r="W130" s="54" t="str">
        <f t="shared" si="99"/>
        <v/>
      </c>
      <c r="X130" s="54" t="str">
        <f t="shared" si="99"/>
        <v/>
      </c>
      <c r="Y130" s="54" t="str">
        <f t="shared" si="99"/>
        <v/>
      </c>
      <c r="Z130" s="55" t="str">
        <f t="shared" si="99"/>
        <v/>
      </c>
      <c r="AA130" s="53" t="str">
        <f t="shared" si="82"/>
        <v/>
      </c>
      <c r="AB130" s="52" t="str">
        <f t="shared" si="80"/>
        <v/>
      </c>
      <c r="AC130" s="13"/>
    </row>
    <row r="131" spans="1:29" x14ac:dyDescent="0.2">
      <c r="A131" s="167" t="str">
        <f t="shared" ref="A131:Z131" si="100">IF($AD94&gt;0,INDEX(A$75:A$107,$AD94),"")</f>
        <v/>
      </c>
      <c r="B131" s="52" t="str">
        <f t="shared" si="100"/>
        <v/>
      </c>
      <c r="C131" s="52" t="str">
        <f t="shared" si="100"/>
        <v/>
      </c>
      <c r="D131" s="54" t="str">
        <f t="shared" si="100"/>
        <v/>
      </c>
      <c r="E131" s="54" t="str">
        <f t="shared" si="100"/>
        <v/>
      </c>
      <c r="F131" s="54" t="str">
        <f t="shared" si="100"/>
        <v/>
      </c>
      <c r="G131" s="54" t="str">
        <f t="shared" si="100"/>
        <v/>
      </c>
      <c r="H131" s="54" t="str">
        <f t="shared" si="100"/>
        <v/>
      </c>
      <c r="I131" s="54" t="str">
        <f t="shared" si="100"/>
        <v/>
      </c>
      <c r="J131" s="54" t="str">
        <f t="shared" si="100"/>
        <v/>
      </c>
      <c r="K131" s="54" t="str">
        <f t="shared" si="100"/>
        <v/>
      </c>
      <c r="L131" s="54" t="str">
        <f t="shared" si="100"/>
        <v/>
      </c>
      <c r="M131" s="54" t="str">
        <f t="shared" si="100"/>
        <v/>
      </c>
      <c r="N131" s="54" t="str">
        <f t="shared" si="100"/>
        <v/>
      </c>
      <c r="O131" s="54" t="str">
        <f t="shared" si="100"/>
        <v/>
      </c>
      <c r="P131" s="54" t="str">
        <f t="shared" si="100"/>
        <v/>
      </c>
      <c r="Q131" s="54" t="str">
        <f t="shared" si="100"/>
        <v/>
      </c>
      <c r="R131" s="54" t="str">
        <f t="shared" si="100"/>
        <v/>
      </c>
      <c r="S131" s="54" t="str">
        <f t="shared" si="100"/>
        <v/>
      </c>
      <c r="T131" s="54" t="str">
        <f t="shared" si="100"/>
        <v/>
      </c>
      <c r="U131" s="54" t="str">
        <f t="shared" si="100"/>
        <v/>
      </c>
      <c r="V131" s="54" t="str">
        <f t="shared" si="100"/>
        <v/>
      </c>
      <c r="W131" s="54" t="str">
        <f t="shared" si="100"/>
        <v/>
      </c>
      <c r="X131" s="54" t="str">
        <f t="shared" si="100"/>
        <v/>
      </c>
      <c r="Y131" s="54" t="str">
        <f t="shared" si="100"/>
        <v/>
      </c>
      <c r="Z131" s="55" t="str">
        <f t="shared" si="100"/>
        <v/>
      </c>
      <c r="AA131" s="53" t="str">
        <f t="shared" si="82"/>
        <v/>
      </c>
      <c r="AB131" s="52" t="str">
        <f t="shared" si="80"/>
        <v/>
      </c>
      <c r="AC131" s="13"/>
    </row>
    <row r="132" spans="1:29" x14ac:dyDescent="0.2">
      <c r="A132" s="167" t="str">
        <f t="shared" ref="A132:Z132" si="101">IF($AD95&gt;0,INDEX(A$75:A$107,$AD95),"")</f>
        <v/>
      </c>
      <c r="B132" s="52" t="str">
        <f t="shared" si="101"/>
        <v/>
      </c>
      <c r="C132" s="52" t="str">
        <f t="shared" si="101"/>
        <v/>
      </c>
      <c r="D132" s="54" t="str">
        <f t="shared" si="101"/>
        <v/>
      </c>
      <c r="E132" s="54" t="str">
        <f t="shared" si="101"/>
        <v/>
      </c>
      <c r="F132" s="54" t="str">
        <f t="shared" si="101"/>
        <v/>
      </c>
      <c r="G132" s="54" t="str">
        <f t="shared" si="101"/>
        <v/>
      </c>
      <c r="H132" s="54" t="str">
        <f t="shared" si="101"/>
        <v/>
      </c>
      <c r="I132" s="54" t="str">
        <f t="shared" si="101"/>
        <v/>
      </c>
      <c r="J132" s="54" t="str">
        <f t="shared" si="101"/>
        <v/>
      </c>
      <c r="K132" s="54" t="str">
        <f t="shared" si="101"/>
        <v/>
      </c>
      <c r="L132" s="54" t="str">
        <f t="shared" si="101"/>
        <v/>
      </c>
      <c r="M132" s="54" t="str">
        <f t="shared" si="101"/>
        <v/>
      </c>
      <c r="N132" s="54" t="str">
        <f t="shared" si="101"/>
        <v/>
      </c>
      <c r="O132" s="54" t="str">
        <f t="shared" si="101"/>
        <v/>
      </c>
      <c r="P132" s="54" t="str">
        <f t="shared" si="101"/>
        <v/>
      </c>
      <c r="Q132" s="54" t="str">
        <f t="shared" si="101"/>
        <v/>
      </c>
      <c r="R132" s="54" t="str">
        <f t="shared" si="101"/>
        <v/>
      </c>
      <c r="S132" s="54" t="str">
        <f t="shared" si="101"/>
        <v/>
      </c>
      <c r="T132" s="54" t="str">
        <f t="shared" si="101"/>
        <v/>
      </c>
      <c r="U132" s="54" t="str">
        <f t="shared" si="101"/>
        <v/>
      </c>
      <c r="V132" s="54" t="str">
        <f t="shared" si="101"/>
        <v/>
      </c>
      <c r="W132" s="54" t="str">
        <f t="shared" si="101"/>
        <v/>
      </c>
      <c r="X132" s="54" t="str">
        <f t="shared" si="101"/>
        <v/>
      </c>
      <c r="Y132" s="54" t="str">
        <f t="shared" si="101"/>
        <v/>
      </c>
      <c r="Z132" s="55" t="str">
        <f t="shared" si="101"/>
        <v/>
      </c>
      <c r="AA132" s="53" t="str">
        <f t="shared" si="82"/>
        <v/>
      </c>
      <c r="AB132" s="52" t="str">
        <f t="shared" si="80"/>
        <v/>
      </c>
      <c r="AC132" s="13"/>
    </row>
    <row r="133" spans="1:29" x14ac:dyDescent="0.2">
      <c r="A133" s="167" t="str">
        <f t="shared" ref="A133:Z133" si="102">IF($AD96&gt;0,INDEX(A$75:A$107,$AD96),"")</f>
        <v/>
      </c>
      <c r="B133" s="52" t="str">
        <f t="shared" si="102"/>
        <v/>
      </c>
      <c r="C133" s="52" t="str">
        <f t="shared" si="102"/>
        <v/>
      </c>
      <c r="D133" s="54" t="str">
        <f t="shared" si="102"/>
        <v/>
      </c>
      <c r="E133" s="54" t="str">
        <f t="shared" si="102"/>
        <v/>
      </c>
      <c r="F133" s="54" t="str">
        <f t="shared" si="102"/>
        <v/>
      </c>
      <c r="G133" s="54" t="str">
        <f t="shared" si="102"/>
        <v/>
      </c>
      <c r="H133" s="54" t="str">
        <f t="shared" si="102"/>
        <v/>
      </c>
      <c r="I133" s="54" t="str">
        <f t="shared" si="102"/>
        <v/>
      </c>
      <c r="J133" s="54" t="str">
        <f t="shared" si="102"/>
        <v/>
      </c>
      <c r="K133" s="54" t="str">
        <f t="shared" si="102"/>
        <v/>
      </c>
      <c r="L133" s="54" t="str">
        <f t="shared" si="102"/>
        <v/>
      </c>
      <c r="M133" s="54" t="str">
        <f t="shared" si="102"/>
        <v/>
      </c>
      <c r="N133" s="54" t="str">
        <f t="shared" si="102"/>
        <v/>
      </c>
      <c r="O133" s="54" t="str">
        <f t="shared" si="102"/>
        <v/>
      </c>
      <c r="P133" s="54" t="str">
        <f t="shared" si="102"/>
        <v/>
      </c>
      <c r="Q133" s="54" t="str">
        <f t="shared" si="102"/>
        <v/>
      </c>
      <c r="R133" s="54" t="str">
        <f t="shared" si="102"/>
        <v/>
      </c>
      <c r="S133" s="54" t="str">
        <f t="shared" si="102"/>
        <v/>
      </c>
      <c r="T133" s="54" t="str">
        <f t="shared" si="102"/>
        <v/>
      </c>
      <c r="U133" s="54" t="str">
        <f t="shared" si="102"/>
        <v/>
      </c>
      <c r="V133" s="54" t="str">
        <f t="shared" si="102"/>
        <v/>
      </c>
      <c r="W133" s="54" t="str">
        <f t="shared" si="102"/>
        <v/>
      </c>
      <c r="X133" s="54" t="str">
        <f t="shared" si="102"/>
        <v/>
      </c>
      <c r="Y133" s="54" t="str">
        <f t="shared" si="102"/>
        <v/>
      </c>
      <c r="Z133" s="55" t="str">
        <f t="shared" si="102"/>
        <v/>
      </c>
      <c r="AA133" s="53" t="str">
        <f t="shared" si="82"/>
        <v/>
      </c>
      <c r="AB133" s="52" t="str">
        <f t="shared" si="80"/>
        <v/>
      </c>
      <c r="AC133" s="13"/>
    </row>
    <row r="134" spans="1:29" x14ac:dyDescent="0.2">
      <c r="A134" s="167" t="str">
        <f t="shared" ref="A134:Z134" si="103">IF($AD97&gt;0,INDEX(A$75:A$107,$AD97),"")</f>
        <v/>
      </c>
      <c r="B134" s="52" t="str">
        <f t="shared" si="103"/>
        <v/>
      </c>
      <c r="C134" s="52" t="str">
        <f t="shared" si="103"/>
        <v/>
      </c>
      <c r="D134" s="54" t="str">
        <f t="shared" si="103"/>
        <v/>
      </c>
      <c r="E134" s="54" t="str">
        <f t="shared" si="103"/>
        <v/>
      </c>
      <c r="F134" s="54" t="str">
        <f t="shared" si="103"/>
        <v/>
      </c>
      <c r="G134" s="54" t="str">
        <f t="shared" si="103"/>
        <v/>
      </c>
      <c r="H134" s="54" t="str">
        <f t="shared" si="103"/>
        <v/>
      </c>
      <c r="I134" s="54" t="str">
        <f t="shared" si="103"/>
        <v/>
      </c>
      <c r="J134" s="54" t="str">
        <f t="shared" si="103"/>
        <v/>
      </c>
      <c r="K134" s="54" t="str">
        <f t="shared" si="103"/>
        <v/>
      </c>
      <c r="L134" s="54" t="str">
        <f t="shared" si="103"/>
        <v/>
      </c>
      <c r="M134" s="54" t="str">
        <f t="shared" si="103"/>
        <v/>
      </c>
      <c r="N134" s="54" t="str">
        <f t="shared" si="103"/>
        <v/>
      </c>
      <c r="O134" s="54" t="str">
        <f t="shared" si="103"/>
        <v/>
      </c>
      <c r="P134" s="54" t="str">
        <f t="shared" si="103"/>
        <v/>
      </c>
      <c r="Q134" s="54" t="str">
        <f t="shared" si="103"/>
        <v/>
      </c>
      <c r="R134" s="54" t="str">
        <f t="shared" si="103"/>
        <v/>
      </c>
      <c r="S134" s="54" t="str">
        <f t="shared" si="103"/>
        <v/>
      </c>
      <c r="T134" s="54" t="str">
        <f t="shared" si="103"/>
        <v/>
      </c>
      <c r="U134" s="54" t="str">
        <f t="shared" si="103"/>
        <v/>
      </c>
      <c r="V134" s="54" t="str">
        <f t="shared" si="103"/>
        <v/>
      </c>
      <c r="W134" s="54" t="str">
        <f t="shared" si="103"/>
        <v/>
      </c>
      <c r="X134" s="54" t="str">
        <f t="shared" si="103"/>
        <v/>
      </c>
      <c r="Y134" s="54" t="str">
        <f t="shared" si="103"/>
        <v/>
      </c>
      <c r="Z134" s="55" t="str">
        <f t="shared" si="103"/>
        <v/>
      </c>
      <c r="AA134" s="53" t="str">
        <f t="shared" si="82"/>
        <v/>
      </c>
      <c r="AB134" s="52" t="str">
        <f t="shared" si="80"/>
        <v/>
      </c>
      <c r="AC134" s="13"/>
    </row>
    <row r="135" spans="1:29" x14ac:dyDescent="0.2">
      <c r="A135" s="167" t="str">
        <f t="shared" ref="A135:Z135" si="104">IF($AD98&gt;0,INDEX(A$75:A$107,$AD98),"")</f>
        <v/>
      </c>
      <c r="B135" s="52" t="str">
        <f t="shared" si="104"/>
        <v/>
      </c>
      <c r="C135" s="52" t="str">
        <f t="shared" si="104"/>
        <v/>
      </c>
      <c r="D135" s="54" t="str">
        <f t="shared" si="104"/>
        <v/>
      </c>
      <c r="E135" s="54" t="str">
        <f t="shared" si="104"/>
        <v/>
      </c>
      <c r="F135" s="54" t="str">
        <f t="shared" si="104"/>
        <v/>
      </c>
      <c r="G135" s="54" t="str">
        <f t="shared" si="104"/>
        <v/>
      </c>
      <c r="H135" s="54" t="str">
        <f t="shared" si="104"/>
        <v/>
      </c>
      <c r="I135" s="54" t="str">
        <f t="shared" si="104"/>
        <v/>
      </c>
      <c r="J135" s="54" t="str">
        <f t="shared" si="104"/>
        <v/>
      </c>
      <c r="K135" s="54" t="str">
        <f t="shared" si="104"/>
        <v/>
      </c>
      <c r="L135" s="54" t="str">
        <f t="shared" si="104"/>
        <v/>
      </c>
      <c r="M135" s="54" t="str">
        <f t="shared" si="104"/>
        <v/>
      </c>
      <c r="N135" s="54" t="str">
        <f t="shared" si="104"/>
        <v/>
      </c>
      <c r="O135" s="54" t="str">
        <f t="shared" si="104"/>
        <v/>
      </c>
      <c r="P135" s="54" t="str">
        <f t="shared" si="104"/>
        <v/>
      </c>
      <c r="Q135" s="54" t="str">
        <f t="shared" si="104"/>
        <v/>
      </c>
      <c r="R135" s="54" t="str">
        <f t="shared" si="104"/>
        <v/>
      </c>
      <c r="S135" s="54" t="str">
        <f t="shared" si="104"/>
        <v/>
      </c>
      <c r="T135" s="54" t="str">
        <f t="shared" si="104"/>
        <v/>
      </c>
      <c r="U135" s="54" t="str">
        <f t="shared" si="104"/>
        <v/>
      </c>
      <c r="V135" s="54" t="str">
        <f t="shared" si="104"/>
        <v/>
      </c>
      <c r="W135" s="54" t="str">
        <f t="shared" si="104"/>
        <v/>
      </c>
      <c r="X135" s="54" t="str">
        <f t="shared" si="104"/>
        <v/>
      </c>
      <c r="Y135" s="54" t="str">
        <f t="shared" si="104"/>
        <v/>
      </c>
      <c r="Z135" s="55" t="str">
        <f t="shared" si="104"/>
        <v/>
      </c>
      <c r="AA135" s="53" t="str">
        <f t="shared" si="82"/>
        <v/>
      </c>
      <c r="AB135" s="52" t="str">
        <f t="shared" si="80"/>
        <v/>
      </c>
      <c r="AC135" s="13"/>
    </row>
    <row r="136" spans="1:29" x14ac:dyDescent="0.2">
      <c r="A136" s="167" t="str">
        <f t="shared" ref="A136:Z136" si="105">IF($AD99&gt;0,INDEX(A$75:A$107,$AD99),"")</f>
        <v/>
      </c>
      <c r="B136" s="52" t="str">
        <f t="shared" si="105"/>
        <v/>
      </c>
      <c r="C136" s="52" t="str">
        <f t="shared" si="105"/>
        <v/>
      </c>
      <c r="D136" s="54" t="str">
        <f t="shared" si="105"/>
        <v/>
      </c>
      <c r="E136" s="54" t="str">
        <f t="shared" si="105"/>
        <v/>
      </c>
      <c r="F136" s="54" t="str">
        <f t="shared" si="105"/>
        <v/>
      </c>
      <c r="G136" s="54" t="str">
        <f t="shared" si="105"/>
        <v/>
      </c>
      <c r="H136" s="54" t="str">
        <f t="shared" si="105"/>
        <v/>
      </c>
      <c r="I136" s="54" t="str">
        <f t="shared" si="105"/>
        <v/>
      </c>
      <c r="J136" s="54" t="str">
        <f t="shared" si="105"/>
        <v/>
      </c>
      <c r="K136" s="54" t="str">
        <f t="shared" si="105"/>
        <v/>
      </c>
      <c r="L136" s="54" t="str">
        <f t="shared" si="105"/>
        <v/>
      </c>
      <c r="M136" s="54" t="str">
        <f t="shared" si="105"/>
        <v/>
      </c>
      <c r="N136" s="54" t="str">
        <f t="shared" si="105"/>
        <v/>
      </c>
      <c r="O136" s="54" t="str">
        <f t="shared" si="105"/>
        <v/>
      </c>
      <c r="P136" s="54" t="str">
        <f t="shared" si="105"/>
        <v/>
      </c>
      <c r="Q136" s="54" t="str">
        <f t="shared" si="105"/>
        <v/>
      </c>
      <c r="R136" s="54" t="str">
        <f t="shared" si="105"/>
        <v/>
      </c>
      <c r="S136" s="54" t="str">
        <f t="shared" si="105"/>
        <v/>
      </c>
      <c r="T136" s="54" t="str">
        <f t="shared" si="105"/>
        <v/>
      </c>
      <c r="U136" s="54" t="str">
        <f t="shared" si="105"/>
        <v/>
      </c>
      <c r="V136" s="54" t="str">
        <f t="shared" si="105"/>
        <v/>
      </c>
      <c r="W136" s="54" t="str">
        <f t="shared" si="105"/>
        <v/>
      </c>
      <c r="X136" s="54" t="str">
        <f t="shared" si="105"/>
        <v/>
      </c>
      <c r="Y136" s="54" t="str">
        <f t="shared" si="105"/>
        <v/>
      </c>
      <c r="Z136" s="55" t="str">
        <f t="shared" si="105"/>
        <v/>
      </c>
      <c r="AA136" s="53" t="str">
        <f>IF(AA135&lt;ScoredBoats,AA135+1,"")</f>
        <v/>
      </c>
      <c r="AB136" s="52" t="str">
        <f t="shared" si="80"/>
        <v/>
      </c>
      <c r="AC136" s="13"/>
    </row>
    <row r="137" spans="1:29" x14ac:dyDescent="0.2">
      <c r="A137" s="167" t="str">
        <f t="shared" ref="A137:Z137" si="106">IF($AD100&gt;0,INDEX(A$75:A$107,$AD100),"")</f>
        <v/>
      </c>
      <c r="B137" s="52" t="str">
        <f t="shared" si="106"/>
        <v/>
      </c>
      <c r="C137" s="52" t="str">
        <f t="shared" si="106"/>
        <v/>
      </c>
      <c r="D137" s="54" t="str">
        <f t="shared" si="106"/>
        <v/>
      </c>
      <c r="E137" s="54" t="str">
        <f t="shared" si="106"/>
        <v/>
      </c>
      <c r="F137" s="54" t="str">
        <f t="shared" si="106"/>
        <v/>
      </c>
      <c r="G137" s="54" t="str">
        <f t="shared" si="106"/>
        <v/>
      </c>
      <c r="H137" s="54" t="str">
        <f t="shared" si="106"/>
        <v/>
      </c>
      <c r="I137" s="54" t="str">
        <f t="shared" si="106"/>
        <v/>
      </c>
      <c r="J137" s="54" t="str">
        <f t="shared" si="106"/>
        <v/>
      </c>
      <c r="K137" s="54" t="str">
        <f t="shared" si="106"/>
        <v/>
      </c>
      <c r="L137" s="54" t="str">
        <f t="shared" si="106"/>
        <v/>
      </c>
      <c r="M137" s="54" t="str">
        <f t="shared" si="106"/>
        <v/>
      </c>
      <c r="N137" s="54" t="str">
        <f t="shared" si="106"/>
        <v/>
      </c>
      <c r="O137" s="54" t="str">
        <f t="shared" si="106"/>
        <v/>
      </c>
      <c r="P137" s="54" t="str">
        <f t="shared" si="106"/>
        <v/>
      </c>
      <c r="Q137" s="54" t="str">
        <f t="shared" si="106"/>
        <v/>
      </c>
      <c r="R137" s="54" t="str">
        <f t="shared" si="106"/>
        <v/>
      </c>
      <c r="S137" s="54" t="str">
        <f t="shared" si="106"/>
        <v/>
      </c>
      <c r="T137" s="54" t="str">
        <f t="shared" si="106"/>
        <v/>
      </c>
      <c r="U137" s="54" t="str">
        <f t="shared" si="106"/>
        <v/>
      </c>
      <c r="V137" s="54" t="str">
        <f t="shared" si="106"/>
        <v/>
      </c>
      <c r="W137" s="54" t="str">
        <f t="shared" si="106"/>
        <v/>
      </c>
      <c r="X137" s="54" t="str">
        <f t="shared" si="106"/>
        <v/>
      </c>
      <c r="Y137" s="54" t="str">
        <f t="shared" si="106"/>
        <v/>
      </c>
      <c r="Z137" s="55" t="str">
        <f t="shared" si="106"/>
        <v/>
      </c>
      <c r="AA137" s="53" t="str">
        <f t="shared" ref="AA137:AA145" si="107">IF(AA136&lt;ScoredBoats,AA136+1,"")</f>
        <v/>
      </c>
      <c r="AB137" s="52" t="str">
        <f t="shared" si="80"/>
        <v/>
      </c>
      <c r="AC137" s="13"/>
    </row>
    <row r="138" spans="1:29" x14ac:dyDescent="0.2">
      <c r="A138" s="167" t="str">
        <f t="shared" ref="A138:Z138" si="108">IF($AD101&gt;0,INDEX(A$75:A$107,$AD101),"")</f>
        <v/>
      </c>
      <c r="B138" s="52" t="str">
        <f t="shared" si="108"/>
        <v/>
      </c>
      <c r="C138" s="52" t="str">
        <f t="shared" si="108"/>
        <v/>
      </c>
      <c r="D138" s="54" t="str">
        <f t="shared" si="108"/>
        <v/>
      </c>
      <c r="E138" s="54" t="str">
        <f t="shared" si="108"/>
        <v/>
      </c>
      <c r="F138" s="54" t="str">
        <f t="shared" si="108"/>
        <v/>
      </c>
      <c r="G138" s="54" t="str">
        <f t="shared" si="108"/>
        <v/>
      </c>
      <c r="H138" s="54" t="str">
        <f t="shared" si="108"/>
        <v/>
      </c>
      <c r="I138" s="54" t="str">
        <f t="shared" si="108"/>
        <v/>
      </c>
      <c r="J138" s="54" t="str">
        <f t="shared" si="108"/>
        <v/>
      </c>
      <c r="K138" s="54" t="str">
        <f t="shared" si="108"/>
        <v/>
      </c>
      <c r="L138" s="54" t="str">
        <f t="shared" si="108"/>
        <v/>
      </c>
      <c r="M138" s="54" t="str">
        <f t="shared" si="108"/>
        <v/>
      </c>
      <c r="N138" s="54" t="str">
        <f t="shared" si="108"/>
        <v/>
      </c>
      <c r="O138" s="54" t="str">
        <f t="shared" si="108"/>
        <v/>
      </c>
      <c r="P138" s="54" t="str">
        <f t="shared" si="108"/>
        <v/>
      </c>
      <c r="Q138" s="54" t="str">
        <f t="shared" si="108"/>
        <v/>
      </c>
      <c r="R138" s="54" t="str">
        <f t="shared" si="108"/>
        <v/>
      </c>
      <c r="S138" s="54" t="str">
        <f t="shared" si="108"/>
        <v/>
      </c>
      <c r="T138" s="54" t="str">
        <f t="shared" si="108"/>
        <v/>
      </c>
      <c r="U138" s="54" t="str">
        <f t="shared" si="108"/>
        <v/>
      </c>
      <c r="V138" s="54" t="str">
        <f t="shared" si="108"/>
        <v/>
      </c>
      <c r="W138" s="54" t="str">
        <f t="shared" si="108"/>
        <v/>
      </c>
      <c r="X138" s="54" t="str">
        <f t="shared" si="108"/>
        <v/>
      </c>
      <c r="Y138" s="54" t="str">
        <f t="shared" si="108"/>
        <v/>
      </c>
      <c r="Z138" s="55" t="str">
        <f t="shared" si="108"/>
        <v/>
      </c>
      <c r="AA138" s="53" t="str">
        <f t="shared" si="107"/>
        <v/>
      </c>
      <c r="AB138" s="52" t="str">
        <f t="shared" si="80"/>
        <v/>
      </c>
      <c r="AC138" s="13"/>
    </row>
    <row r="139" spans="1:29" x14ac:dyDescent="0.2">
      <c r="A139" s="167" t="str">
        <f t="shared" ref="A139:Z139" si="109">IF($AD102&gt;0,INDEX(A$75:A$107,$AD102),"")</f>
        <v/>
      </c>
      <c r="B139" s="52" t="str">
        <f t="shared" si="109"/>
        <v/>
      </c>
      <c r="C139" s="52" t="str">
        <f t="shared" si="109"/>
        <v/>
      </c>
      <c r="D139" s="54" t="str">
        <f t="shared" si="109"/>
        <v/>
      </c>
      <c r="E139" s="54" t="str">
        <f t="shared" si="109"/>
        <v/>
      </c>
      <c r="F139" s="54" t="str">
        <f t="shared" si="109"/>
        <v/>
      </c>
      <c r="G139" s="54" t="str">
        <f t="shared" si="109"/>
        <v/>
      </c>
      <c r="H139" s="54" t="str">
        <f t="shared" si="109"/>
        <v/>
      </c>
      <c r="I139" s="54" t="str">
        <f t="shared" si="109"/>
        <v/>
      </c>
      <c r="J139" s="54" t="str">
        <f t="shared" si="109"/>
        <v/>
      </c>
      <c r="K139" s="54" t="str">
        <f t="shared" si="109"/>
        <v/>
      </c>
      <c r="L139" s="54" t="str">
        <f t="shared" si="109"/>
        <v/>
      </c>
      <c r="M139" s="54" t="str">
        <f t="shared" si="109"/>
        <v/>
      </c>
      <c r="N139" s="54" t="str">
        <f t="shared" si="109"/>
        <v/>
      </c>
      <c r="O139" s="54" t="str">
        <f t="shared" si="109"/>
        <v/>
      </c>
      <c r="P139" s="54" t="str">
        <f t="shared" si="109"/>
        <v/>
      </c>
      <c r="Q139" s="54" t="str">
        <f t="shared" si="109"/>
        <v/>
      </c>
      <c r="R139" s="54" t="str">
        <f t="shared" si="109"/>
        <v/>
      </c>
      <c r="S139" s="54" t="str">
        <f t="shared" si="109"/>
        <v/>
      </c>
      <c r="T139" s="54" t="str">
        <f t="shared" si="109"/>
        <v/>
      </c>
      <c r="U139" s="54" t="str">
        <f t="shared" si="109"/>
        <v/>
      </c>
      <c r="V139" s="54" t="str">
        <f t="shared" si="109"/>
        <v/>
      </c>
      <c r="W139" s="54" t="str">
        <f t="shared" si="109"/>
        <v/>
      </c>
      <c r="X139" s="54" t="str">
        <f t="shared" si="109"/>
        <v/>
      </c>
      <c r="Y139" s="54" t="str">
        <f t="shared" si="109"/>
        <v/>
      </c>
      <c r="Z139" s="55" t="str">
        <f t="shared" si="109"/>
        <v/>
      </c>
      <c r="AA139" s="53" t="str">
        <f t="shared" si="107"/>
        <v/>
      </c>
      <c r="AB139" s="52" t="str">
        <f t="shared" si="80"/>
        <v/>
      </c>
      <c r="AC139" s="13"/>
    </row>
    <row r="140" spans="1:29" x14ac:dyDescent="0.2">
      <c r="A140" s="167" t="str">
        <f t="shared" ref="A140:Z140" si="110">IF($AD103&gt;0,INDEX(A$75:A$107,$AD103),"")</f>
        <v/>
      </c>
      <c r="B140" s="52" t="str">
        <f t="shared" si="110"/>
        <v/>
      </c>
      <c r="C140" s="52" t="str">
        <f t="shared" si="110"/>
        <v/>
      </c>
      <c r="D140" s="54" t="str">
        <f t="shared" si="110"/>
        <v/>
      </c>
      <c r="E140" s="54" t="str">
        <f t="shared" si="110"/>
        <v/>
      </c>
      <c r="F140" s="54" t="str">
        <f t="shared" si="110"/>
        <v/>
      </c>
      <c r="G140" s="54" t="str">
        <f t="shared" si="110"/>
        <v/>
      </c>
      <c r="H140" s="54" t="str">
        <f t="shared" si="110"/>
        <v/>
      </c>
      <c r="I140" s="54" t="str">
        <f t="shared" si="110"/>
        <v/>
      </c>
      <c r="J140" s="54" t="str">
        <f t="shared" si="110"/>
        <v/>
      </c>
      <c r="K140" s="54" t="str">
        <f t="shared" si="110"/>
        <v/>
      </c>
      <c r="L140" s="54" t="str">
        <f t="shared" si="110"/>
        <v/>
      </c>
      <c r="M140" s="54" t="str">
        <f t="shared" si="110"/>
        <v/>
      </c>
      <c r="N140" s="54" t="str">
        <f t="shared" si="110"/>
        <v/>
      </c>
      <c r="O140" s="54" t="str">
        <f t="shared" si="110"/>
        <v/>
      </c>
      <c r="P140" s="54" t="str">
        <f t="shared" si="110"/>
        <v/>
      </c>
      <c r="Q140" s="54" t="str">
        <f t="shared" si="110"/>
        <v/>
      </c>
      <c r="R140" s="54" t="str">
        <f t="shared" si="110"/>
        <v/>
      </c>
      <c r="S140" s="54" t="str">
        <f t="shared" si="110"/>
        <v/>
      </c>
      <c r="T140" s="54" t="str">
        <f t="shared" si="110"/>
        <v/>
      </c>
      <c r="U140" s="54" t="str">
        <f t="shared" si="110"/>
        <v/>
      </c>
      <c r="V140" s="54" t="str">
        <f t="shared" si="110"/>
        <v/>
      </c>
      <c r="W140" s="54" t="str">
        <f t="shared" si="110"/>
        <v/>
      </c>
      <c r="X140" s="54" t="str">
        <f t="shared" si="110"/>
        <v/>
      </c>
      <c r="Y140" s="54" t="str">
        <f t="shared" si="110"/>
        <v/>
      </c>
      <c r="Z140" s="55" t="str">
        <f t="shared" si="110"/>
        <v/>
      </c>
      <c r="AA140" s="53" t="str">
        <f t="shared" si="107"/>
        <v/>
      </c>
      <c r="AB140" s="52" t="str">
        <f t="shared" si="80"/>
        <v/>
      </c>
      <c r="AC140" s="13"/>
    </row>
    <row r="141" spans="1:29" x14ac:dyDescent="0.2">
      <c r="A141" s="167" t="str">
        <f t="shared" ref="A141:Z141" si="111">IF($AD104&gt;0,INDEX(A$75:A$107,$AD104),"")</f>
        <v/>
      </c>
      <c r="B141" s="52" t="str">
        <f t="shared" si="111"/>
        <v/>
      </c>
      <c r="C141" s="52" t="str">
        <f t="shared" si="111"/>
        <v/>
      </c>
      <c r="D141" s="54" t="str">
        <f t="shared" si="111"/>
        <v/>
      </c>
      <c r="E141" s="54" t="str">
        <f t="shared" si="111"/>
        <v/>
      </c>
      <c r="F141" s="54" t="str">
        <f t="shared" si="111"/>
        <v/>
      </c>
      <c r="G141" s="54" t="str">
        <f t="shared" si="111"/>
        <v/>
      </c>
      <c r="H141" s="54" t="str">
        <f t="shared" si="111"/>
        <v/>
      </c>
      <c r="I141" s="54" t="str">
        <f t="shared" si="111"/>
        <v/>
      </c>
      <c r="J141" s="54" t="str">
        <f t="shared" si="111"/>
        <v/>
      </c>
      <c r="K141" s="54" t="str">
        <f t="shared" si="111"/>
        <v/>
      </c>
      <c r="L141" s="54" t="str">
        <f t="shared" si="111"/>
        <v/>
      </c>
      <c r="M141" s="54" t="str">
        <f t="shared" si="111"/>
        <v/>
      </c>
      <c r="N141" s="54" t="str">
        <f t="shared" si="111"/>
        <v/>
      </c>
      <c r="O141" s="54" t="str">
        <f t="shared" si="111"/>
        <v/>
      </c>
      <c r="P141" s="54" t="str">
        <f t="shared" si="111"/>
        <v/>
      </c>
      <c r="Q141" s="54" t="str">
        <f t="shared" si="111"/>
        <v/>
      </c>
      <c r="R141" s="54" t="str">
        <f t="shared" si="111"/>
        <v/>
      </c>
      <c r="S141" s="54" t="str">
        <f t="shared" si="111"/>
        <v/>
      </c>
      <c r="T141" s="54" t="str">
        <f t="shared" si="111"/>
        <v/>
      </c>
      <c r="U141" s="54" t="str">
        <f t="shared" si="111"/>
        <v/>
      </c>
      <c r="V141" s="54" t="str">
        <f t="shared" si="111"/>
        <v/>
      </c>
      <c r="W141" s="54" t="str">
        <f t="shared" si="111"/>
        <v/>
      </c>
      <c r="X141" s="54" t="str">
        <f t="shared" si="111"/>
        <v/>
      </c>
      <c r="Y141" s="54" t="str">
        <f t="shared" si="111"/>
        <v/>
      </c>
      <c r="Z141" s="55" t="str">
        <f t="shared" si="111"/>
        <v/>
      </c>
      <c r="AA141" s="53" t="str">
        <f t="shared" si="107"/>
        <v/>
      </c>
      <c r="AB141" s="52" t="str">
        <f t="shared" si="80"/>
        <v/>
      </c>
      <c r="AC141" s="13"/>
    </row>
    <row r="142" spans="1:29" x14ac:dyDescent="0.2">
      <c r="A142" s="167" t="str">
        <f t="shared" ref="A142:Z142" si="112">IF($AD105&gt;0,INDEX(A$75:A$107,$AD105),"")</f>
        <v/>
      </c>
      <c r="B142" s="52" t="str">
        <f t="shared" si="112"/>
        <v/>
      </c>
      <c r="C142" s="52" t="str">
        <f t="shared" si="112"/>
        <v/>
      </c>
      <c r="D142" s="54" t="str">
        <f t="shared" si="112"/>
        <v/>
      </c>
      <c r="E142" s="54" t="str">
        <f t="shared" si="112"/>
        <v/>
      </c>
      <c r="F142" s="54" t="str">
        <f t="shared" si="112"/>
        <v/>
      </c>
      <c r="G142" s="54" t="str">
        <f t="shared" si="112"/>
        <v/>
      </c>
      <c r="H142" s="54" t="str">
        <f t="shared" si="112"/>
        <v/>
      </c>
      <c r="I142" s="54" t="str">
        <f t="shared" si="112"/>
        <v/>
      </c>
      <c r="J142" s="54" t="str">
        <f t="shared" si="112"/>
        <v/>
      </c>
      <c r="K142" s="54" t="str">
        <f t="shared" si="112"/>
        <v/>
      </c>
      <c r="L142" s="54" t="str">
        <f t="shared" si="112"/>
        <v/>
      </c>
      <c r="M142" s="54" t="str">
        <f t="shared" si="112"/>
        <v/>
      </c>
      <c r="N142" s="54" t="str">
        <f t="shared" si="112"/>
        <v/>
      </c>
      <c r="O142" s="54" t="str">
        <f t="shared" si="112"/>
        <v/>
      </c>
      <c r="P142" s="54" t="str">
        <f t="shared" si="112"/>
        <v/>
      </c>
      <c r="Q142" s="54" t="str">
        <f t="shared" si="112"/>
        <v/>
      </c>
      <c r="R142" s="54" t="str">
        <f t="shared" si="112"/>
        <v/>
      </c>
      <c r="S142" s="54" t="str">
        <f t="shared" si="112"/>
        <v/>
      </c>
      <c r="T142" s="54" t="str">
        <f t="shared" si="112"/>
        <v/>
      </c>
      <c r="U142" s="54" t="str">
        <f t="shared" si="112"/>
        <v/>
      </c>
      <c r="V142" s="54" t="str">
        <f t="shared" si="112"/>
        <v/>
      </c>
      <c r="W142" s="54" t="str">
        <f t="shared" si="112"/>
        <v/>
      </c>
      <c r="X142" s="54" t="str">
        <f t="shared" si="112"/>
        <v/>
      </c>
      <c r="Y142" s="54" t="str">
        <f t="shared" si="112"/>
        <v/>
      </c>
      <c r="Z142" s="55" t="str">
        <f t="shared" si="112"/>
        <v/>
      </c>
      <c r="AA142" s="53" t="str">
        <f t="shared" si="107"/>
        <v/>
      </c>
      <c r="AB142" s="52" t="str">
        <f t="shared" si="80"/>
        <v/>
      </c>
      <c r="AC142" s="13"/>
    </row>
    <row r="143" spans="1:29" x14ac:dyDescent="0.2">
      <c r="A143" s="167" t="str">
        <f t="shared" ref="A143:Z143" si="113">IF($AD106&gt;0,INDEX(A$75:A$107,$AD106),"")</f>
        <v/>
      </c>
      <c r="B143" s="52" t="str">
        <f t="shared" si="113"/>
        <v/>
      </c>
      <c r="C143" s="52" t="str">
        <f t="shared" si="113"/>
        <v/>
      </c>
      <c r="D143" s="54" t="str">
        <f t="shared" si="113"/>
        <v/>
      </c>
      <c r="E143" s="54" t="str">
        <f t="shared" si="113"/>
        <v/>
      </c>
      <c r="F143" s="54" t="str">
        <f t="shared" si="113"/>
        <v/>
      </c>
      <c r="G143" s="54" t="str">
        <f t="shared" si="113"/>
        <v/>
      </c>
      <c r="H143" s="54" t="str">
        <f t="shared" si="113"/>
        <v/>
      </c>
      <c r="I143" s="54" t="str">
        <f t="shared" si="113"/>
        <v/>
      </c>
      <c r="J143" s="54" t="str">
        <f t="shared" si="113"/>
        <v/>
      </c>
      <c r="K143" s="54" t="str">
        <f t="shared" si="113"/>
        <v/>
      </c>
      <c r="L143" s="54" t="str">
        <f t="shared" si="113"/>
        <v/>
      </c>
      <c r="M143" s="54" t="str">
        <f t="shared" si="113"/>
        <v/>
      </c>
      <c r="N143" s="54" t="str">
        <f t="shared" si="113"/>
        <v/>
      </c>
      <c r="O143" s="54" t="str">
        <f t="shared" si="113"/>
        <v/>
      </c>
      <c r="P143" s="54" t="str">
        <f t="shared" si="113"/>
        <v/>
      </c>
      <c r="Q143" s="54" t="str">
        <f t="shared" si="113"/>
        <v/>
      </c>
      <c r="R143" s="54" t="str">
        <f t="shared" si="113"/>
        <v/>
      </c>
      <c r="S143" s="54" t="str">
        <f t="shared" si="113"/>
        <v/>
      </c>
      <c r="T143" s="54" t="str">
        <f t="shared" si="113"/>
        <v/>
      </c>
      <c r="U143" s="54" t="str">
        <f t="shared" si="113"/>
        <v/>
      </c>
      <c r="V143" s="54" t="str">
        <f t="shared" si="113"/>
        <v/>
      </c>
      <c r="W143" s="54" t="str">
        <f t="shared" si="113"/>
        <v/>
      </c>
      <c r="X143" s="54" t="str">
        <f t="shared" si="113"/>
        <v/>
      </c>
      <c r="Y143" s="54" t="str">
        <f t="shared" si="113"/>
        <v/>
      </c>
      <c r="Z143" s="55" t="str">
        <f t="shared" si="113"/>
        <v/>
      </c>
      <c r="AA143" s="53" t="str">
        <f t="shared" si="107"/>
        <v/>
      </c>
      <c r="AB143" s="52" t="str">
        <f t="shared" si="80"/>
        <v/>
      </c>
      <c r="AC143" s="13"/>
    </row>
    <row r="144" spans="1:29" x14ac:dyDescent="0.2">
      <c r="A144" s="167" t="str">
        <f t="shared" ref="A144:Z144" si="114">IF($AD107&gt;0,INDEX(A$75:A$107,$AD107),"")</f>
        <v/>
      </c>
      <c r="B144" s="52" t="str">
        <f t="shared" si="114"/>
        <v/>
      </c>
      <c r="C144" s="52" t="str">
        <f t="shared" si="114"/>
        <v/>
      </c>
      <c r="D144" s="54" t="str">
        <f t="shared" si="114"/>
        <v/>
      </c>
      <c r="E144" s="54" t="str">
        <f t="shared" si="114"/>
        <v/>
      </c>
      <c r="F144" s="54" t="str">
        <f t="shared" si="114"/>
        <v/>
      </c>
      <c r="G144" s="54" t="str">
        <f t="shared" si="114"/>
        <v/>
      </c>
      <c r="H144" s="54" t="str">
        <f t="shared" si="114"/>
        <v/>
      </c>
      <c r="I144" s="54" t="str">
        <f t="shared" si="114"/>
        <v/>
      </c>
      <c r="J144" s="54" t="str">
        <f t="shared" si="114"/>
        <v/>
      </c>
      <c r="K144" s="54" t="str">
        <f t="shared" si="114"/>
        <v/>
      </c>
      <c r="L144" s="54" t="str">
        <f t="shared" si="114"/>
        <v/>
      </c>
      <c r="M144" s="54" t="str">
        <f t="shared" si="114"/>
        <v/>
      </c>
      <c r="N144" s="54" t="str">
        <f t="shared" si="114"/>
        <v/>
      </c>
      <c r="O144" s="54" t="str">
        <f t="shared" si="114"/>
        <v/>
      </c>
      <c r="P144" s="54" t="str">
        <f t="shared" si="114"/>
        <v/>
      </c>
      <c r="Q144" s="54" t="str">
        <f t="shared" si="114"/>
        <v/>
      </c>
      <c r="R144" s="54" t="str">
        <f t="shared" si="114"/>
        <v/>
      </c>
      <c r="S144" s="54" t="str">
        <f t="shared" si="114"/>
        <v/>
      </c>
      <c r="T144" s="54" t="str">
        <f t="shared" si="114"/>
        <v/>
      </c>
      <c r="U144" s="54" t="str">
        <f t="shared" si="114"/>
        <v/>
      </c>
      <c r="V144" s="54" t="str">
        <f t="shared" si="114"/>
        <v/>
      </c>
      <c r="W144" s="54" t="str">
        <f t="shared" si="114"/>
        <v/>
      </c>
      <c r="X144" s="54" t="str">
        <f t="shared" si="114"/>
        <v/>
      </c>
      <c r="Y144" s="54" t="str">
        <f t="shared" si="114"/>
        <v/>
      </c>
      <c r="Z144" s="55" t="str">
        <f t="shared" si="114"/>
        <v/>
      </c>
      <c r="AA144" s="53" t="str">
        <f t="shared" si="107"/>
        <v/>
      </c>
      <c r="AB144" s="52" t="str">
        <f t="shared" si="80"/>
        <v/>
      </c>
      <c r="AC144" s="13"/>
    </row>
    <row r="145" spans="1:29" x14ac:dyDescent="0.2">
      <c r="A145" s="167" t="str">
        <f t="shared" ref="A145:Z145" si="115">IF($AD108&gt;0,INDEX(A$75:A$107,$AD108),"")</f>
        <v/>
      </c>
      <c r="B145" s="52" t="str">
        <f t="shared" si="115"/>
        <v/>
      </c>
      <c r="C145" s="52" t="str">
        <f t="shared" si="115"/>
        <v/>
      </c>
      <c r="D145" s="54" t="str">
        <f t="shared" si="115"/>
        <v/>
      </c>
      <c r="E145" s="54" t="str">
        <f t="shared" si="115"/>
        <v/>
      </c>
      <c r="F145" s="54" t="str">
        <f t="shared" si="115"/>
        <v/>
      </c>
      <c r="G145" s="54" t="str">
        <f t="shared" si="115"/>
        <v/>
      </c>
      <c r="H145" s="54" t="str">
        <f t="shared" si="115"/>
        <v/>
      </c>
      <c r="I145" s="54" t="str">
        <f t="shared" si="115"/>
        <v/>
      </c>
      <c r="J145" s="54" t="str">
        <f t="shared" si="115"/>
        <v/>
      </c>
      <c r="K145" s="54" t="str">
        <f t="shared" si="115"/>
        <v/>
      </c>
      <c r="L145" s="54" t="str">
        <f t="shared" si="115"/>
        <v/>
      </c>
      <c r="M145" s="54" t="str">
        <f t="shared" si="115"/>
        <v/>
      </c>
      <c r="N145" s="54" t="str">
        <f t="shared" si="115"/>
        <v/>
      </c>
      <c r="O145" s="54" t="str">
        <f t="shared" si="115"/>
        <v/>
      </c>
      <c r="P145" s="54" t="str">
        <f t="shared" si="115"/>
        <v/>
      </c>
      <c r="Q145" s="54" t="str">
        <f t="shared" si="115"/>
        <v/>
      </c>
      <c r="R145" s="54" t="str">
        <f t="shared" si="115"/>
        <v/>
      </c>
      <c r="S145" s="54" t="str">
        <f t="shared" si="115"/>
        <v/>
      </c>
      <c r="T145" s="54" t="str">
        <f t="shared" si="115"/>
        <v/>
      </c>
      <c r="U145" s="54" t="str">
        <f t="shared" si="115"/>
        <v/>
      </c>
      <c r="V145" s="54" t="str">
        <f t="shared" si="115"/>
        <v/>
      </c>
      <c r="W145" s="54" t="str">
        <f t="shared" si="115"/>
        <v/>
      </c>
      <c r="X145" s="54" t="str">
        <f t="shared" si="115"/>
        <v/>
      </c>
      <c r="Y145" s="54" t="str">
        <f t="shared" si="115"/>
        <v/>
      </c>
      <c r="Z145" s="55" t="str">
        <f t="shared" si="115"/>
        <v/>
      </c>
      <c r="AA145" s="53" t="str">
        <f t="shared" si="107"/>
        <v/>
      </c>
      <c r="AB145" s="52" t="str">
        <f t="shared" si="80"/>
        <v/>
      </c>
      <c r="AC145" s="13"/>
    </row>
    <row r="146" spans="1:29" x14ac:dyDescent="0.2">
      <c r="B146"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drawing r:id="rId2"/>
  <legacyDrawing r:id="rId3"/>
  <controls>
    <mc:AlternateContent xmlns:mc="http://schemas.openxmlformats.org/markup-compatibility/2006">
      <mc:Choice Requires="x14">
        <control shapeId="6157" r:id="rId4" name="TextBox1">
          <controlPr defaultSize="0" autoLine="0" autoPict="0" r:id="rId5">
            <anchor moveWithCells="1">
              <from>
                <xdr:col>21</xdr:col>
                <xdr:colOff>171450</xdr:colOff>
                <xdr:row>25</xdr:row>
                <xdr:rowOff>0</xdr:rowOff>
              </from>
              <to>
                <xdr:col>29</xdr:col>
                <xdr:colOff>114300</xdr:colOff>
                <xdr:row>25</xdr:row>
                <xdr:rowOff>0</xdr:rowOff>
              </to>
            </anchor>
          </controlPr>
        </control>
      </mc:Choice>
      <mc:Fallback>
        <control shapeId="6157" r:id="rId4" name="TextBox1"/>
      </mc:Fallback>
    </mc:AlternateContent>
  </control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51"/>
  <sheetViews>
    <sheetView workbookViewId="0"/>
    <sheetView workbookViewId="1"/>
  </sheetViews>
  <sheetFormatPr defaultRowHeight="12.75" x14ac:dyDescent="0.2"/>
  <sheetData>
    <row r="1" spans="1:20" ht="15.75" x14ac:dyDescent="0.25">
      <c r="A1" s="154" t="s">
        <v>116</v>
      </c>
    </row>
    <row r="2" spans="1:20" x14ac:dyDescent="0.2">
      <c r="A2" s="145" t="s">
        <v>117</v>
      </c>
    </row>
    <row r="3" spans="1:20" x14ac:dyDescent="0.2">
      <c r="A3" s="145"/>
    </row>
    <row r="4" spans="1:20" x14ac:dyDescent="0.2">
      <c r="A4" t="s">
        <v>128</v>
      </c>
    </row>
    <row r="5" spans="1:20" x14ac:dyDescent="0.2">
      <c r="A5" t="s">
        <v>129</v>
      </c>
    </row>
    <row r="7" spans="1:20" x14ac:dyDescent="0.2">
      <c r="A7" t="s">
        <v>172</v>
      </c>
    </row>
    <row r="8" spans="1:20" x14ac:dyDescent="0.2">
      <c r="A8" t="s">
        <v>173</v>
      </c>
    </row>
    <row r="11" spans="1:20" x14ac:dyDescent="0.2">
      <c r="A11" s="168"/>
      <c r="B11" s="168" t="s">
        <v>68</v>
      </c>
      <c r="C11" s="168"/>
      <c r="D11" s="168"/>
      <c r="E11" s="168"/>
      <c r="F11" s="168"/>
      <c r="G11" s="168"/>
      <c r="H11" s="168"/>
      <c r="I11" s="168"/>
      <c r="J11" s="168"/>
      <c r="K11" s="168"/>
      <c r="L11" s="168"/>
      <c r="M11" s="168"/>
      <c r="N11" s="168"/>
      <c r="O11" s="168"/>
      <c r="P11" s="168"/>
      <c r="Q11" s="168"/>
      <c r="R11" s="168"/>
      <c r="S11" s="168"/>
    </row>
    <row r="12" spans="1:20" s="133" customFormat="1" x14ac:dyDescent="0.2">
      <c r="A12" s="168" t="s">
        <v>114</v>
      </c>
      <c r="B12" s="169">
        <v>1</v>
      </c>
      <c r="C12" s="169">
        <f t="shared" ref="C12:S12" si="0">B12+1</f>
        <v>2</v>
      </c>
      <c r="D12" s="169">
        <f t="shared" si="0"/>
        <v>3</v>
      </c>
      <c r="E12" s="169">
        <f t="shared" si="0"/>
        <v>4</v>
      </c>
      <c r="F12" s="169">
        <f t="shared" si="0"/>
        <v>5</v>
      </c>
      <c r="G12" s="169">
        <f t="shared" si="0"/>
        <v>6</v>
      </c>
      <c r="H12" s="169">
        <f t="shared" si="0"/>
        <v>7</v>
      </c>
      <c r="I12" s="169">
        <f t="shared" si="0"/>
        <v>8</v>
      </c>
      <c r="J12" s="169">
        <f t="shared" si="0"/>
        <v>9</v>
      </c>
      <c r="K12" s="169">
        <f t="shared" si="0"/>
        <v>10</v>
      </c>
      <c r="L12" s="169">
        <f t="shared" si="0"/>
        <v>11</v>
      </c>
      <c r="M12" s="169">
        <f t="shared" si="0"/>
        <v>12</v>
      </c>
      <c r="N12" s="169">
        <f t="shared" si="0"/>
        <v>13</v>
      </c>
      <c r="O12" s="169">
        <f t="shared" si="0"/>
        <v>14</v>
      </c>
      <c r="P12" s="169">
        <f t="shared" si="0"/>
        <v>15</v>
      </c>
      <c r="Q12" s="169">
        <f t="shared" si="0"/>
        <v>16</v>
      </c>
      <c r="R12" s="169">
        <f t="shared" si="0"/>
        <v>17</v>
      </c>
      <c r="S12" s="169">
        <f t="shared" si="0"/>
        <v>18</v>
      </c>
    </row>
    <row r="13" spans="1:20" x14ac:dyDescent="0.2">
      <c r="A13" s="168" t="s">
        <v>115</v>
      </c>
      <c r="B13" s="170">
        <v>39697</v>
      </c>
      <c r="C13" s="170">
        <f t="shared" ref="C13:H13" si="1">B13</f>
        <v>39697</v>
      </c>
      <c r="D13" s="170">
        <f t="shared" si="1"/>
        <v>39697</v>
      </c>
      <c r="E13" s="170">
        <f t="shared" si="1"/>
        <v>39697</v>
      </c>
      <c r="F13" s="170">
        <f t="shared" si="1"/>
        <v>39697</v>
      </c>
      <c r="G13" s="170">
        <f t="shared" si="1"/>
        <v>39697</v>
      </c>
      <c r="H13" s="170">
        <f t="shared" si="1"/>
        <v>39697</v>
      </c>
      <c r="I13" s="170">
        <v>39698</v>
      </c>
      <c r="J13" s="170">
        <f>I13</f>
        <v>39698</v>
      </c>
      <c r="K13" s="170">
        <f>J13</f>
        <v>39698</v>
      </c>
      <c r="L13" s="170">
        <f t="shared" ref="L13:S13" si="2">K13</f>
        <v>39698</v>
      </c>
      <c r="M13" s="170">
        <f t="shared" si="2"/>
        <v>39698</v>
      </c>
      <c r="N13" s="170">
        <f t="shared" si="2"/>
        <v>39698</v>
      </c>
      <c r="O13" s="170">
        <f t="shared" si="2"/>
        <v>39698</v>
      </c>
      <c r="P13" s="170">
        <f t="shared" si="2"/>
        <v>39698</v>
      </c>
      <c r="Q13" s="170">
        <f>P13</f>
        <v>39698</v>
      </c>
      <c r="R13" s="170">
        <f t="shared" si="2"/>
        <v>39698</v>
      </c>
      <c r="S13" s="170">
        <f t="shared" si="2"/>
        <v>39698</v>
      </c>
    </row>
    <row r="14" spans="1:20" s="11" customFormat="1" x14ac:dyDescent="0.2">
      <c r="A14" s="171">
        <v>1</v>
      </c>
      <c r="B14" s="171"/>
      <c r="C14" s="171"/>
      <c r="D14" s="171"/>
      <c r="E14" s="171"/>
      <c r="F14" s="171"/>
      <c r="G14" s="171"/>
      <c r="H14" s="171"/>
      <c r="I14" s="171"/>
      <c r="J14" s="171"/>
      <c r="K14" s="171"/>
      <c r="L14" s="171"/>
      <c r="M14" s="171"/>
      <c r="N14" s="171"/>
      <c r="O14" s="171"/>
      <c r="P14" s="171"/>
      <c r="Q14" s="171"/>
      <c r="R14" s="171"/>
      <c r="S14" s="171"/>
      <c r="T14"/>
    </row>
    <row r="15" spans="1:20" s="8" customFormat="1" x14ac:dyDescent="0.2">
      <c r="A15" s="172">
        <f t="shared" ref="A15:A30" si="3">A14+1</f>
        <v>2</v>
      </c>
      <c r="B15" s="172"/>
      <c r="C15" s="172"/>
      <c r="D15" s="172"/>
      <c r="E15" s="172"/>
      <c r="F15" s="172"/>
      <c r="G15" s="172"/>
      <c r="H15" s="172"/>
      <c r="I15" s="172"/>
      <c r="J15" s="172"/>
      <c r="K15" s="172"/>
      <c r="L15" s="172"/>
      <c r="M15" s="172"/>
      <c r="N15" s="172"/>
      <c r="O15" s="172"/>
      <c r="P15" s="172"/>
      <c r="Q15" s="172"/>
      <c r="R15" s="172"/>
      <c r="S15" s="172"/>
    </row>
    <row r="16" spans="1:20" s="11" customFormat="1" x14ac:dyDescent="0.2">
      <c r="A16" s="171">
        <f t="shared" si="3"/>
        <v>3</v>
      </c>
      <c r="B16" s="171"/>
      <c r="C16" s="173"/>
      <c r="D16" s="171"/>
      <c r="E16" s="171"/>
      <c r="F16" s="171"/>
      <c r="G16" s="171"/>
      <c r="H16" s="171"/>
      <c r="I16" s="171"/>
      <c r="J16" s="171"/>
      <c r="K16" s="171"/>
      <c r="L16" s="171"/>
      <c r="M16" s="171"/>
      <c r="N16" s="171"/>
      <c r="O16" s="171"/>
      <c r="P16" s="171"/>
      <c r="Q16" s="171"/>
      <c r="R16" s="171"/>
      <c r="S16" s="171"/>
      <c r="T16"/>
    </row>
    <row r="17" spans="1:20" s="8" customFormat="1" x14ac:dyDescent="0.2">
      <c r="A17" s="172">
        <f t="shared" si="3"/>
        <v>4</v>
      </c>
      <c r="B17" s="172"/>
      <c r="C17" s="172"/>
      <c r="D17" s="172"/>
      <c r="E17" s="172"/>
      <c r="F17" s="172"/>
      <c r="G17" s="172"/>
      <c r="H17" s="172"/>
      <c r="I17" s="172"/>
      <c r="J17" s="172"/>
      <c r="K17" s="172"/>
      <c r="L17" s="172"/>
      <c r="M17" s="172"/>
      <c r="N17" s="172"/>
      <c r="O17" s="172"/>
      <c r="P17" s="172"/>
      <c r="Q17" s="172"/>
      <c r="R17" s="172"/>
      <c r="S17" s="172"/>
    </row>
    <row r="18" spans="1:20" s="11" customFormat="1" x14ac:dyDescent="0.2">
      <c r="A18" s="171">
        <f t="shared" si="3"/>
        <v>5</v>
      </c>
      <c r="B18" s="171"/>
      <c r="C18" s="173"/>
      <c r="D18" s="171"/>
      <c r="E18" s="171"/>
      <c r="F18" s="171"/>
      <c r="G18" s="171"/>
      <c r="H18" s="171"/>
      <c r="I18" s="171"/>
      <c r="J18" s="171"/>
      <c r="K18" s="171"/>
      <c r="L18" s="171"/>
      <c r="M18" s="171"/>
      <c r="N18" s="171"/>
      <c r="O18" s="171"/>
      <c r="P18" s="171"/>
      <c r="Q18" s="171"/>
      <c r="R18" s="171"/>
      <c r="S18" s="171"/>
      <c r="T18"/>
    </row>
    <row r="19" spans="1:20" s="8" customFormat="1" x14ac:dyDescent="0.2">
      <c r="A19" s="172">
        <f t="shared" si="3"/>
        <v>6</v>
      </c>
      <c r="B19" s="172"/>
      <c r="C19" s="172"/>
      <c r="D19" s="172"/>
      <c r="E19" s="172"/>
      <c r="F19" s="172"/>
      <c r="G19" s="172"/>
      <c r="H19" s="172"/>
      <c r="I19" s="172"/>
      <c r="J19" s="172"/>
      <c r="K19" s="172"/>
      <c r="L19" s="172"/>
      <c r="M19" s="172"/>
      <c r="N19" s="172"/>
      <c r="O19" s="172"/>
      <c r="P19" s="172"/>
      <c r="Q19" s="172"/>
      <c r="R19" s="172"/>
      <c r="S19" s="172"/>
    </row>
    <row r="20" spans="1:20" s="11" customFormat="1" x14ac:dyDescent="0.2">
      <c r="A20" s="171">
        <f t="shared" si="3"/>
        <v>7</v>
      </c>
      <c r="B20" s="171"/>
      <c r="C20" s="171"/>
      <c r="D20" s="171"/>
      <c r="E20" s="171"/>
      <c r="F20" s="171"/>
      <c r="G20" s="171"/>
      <c r="H20" s="171"/>
      <c r="I20" s="171"/>
      <c r="J20" s="171"/>
      <c r="K20" s="171"/>
      <c r="L20" s="171"/>
      <c r="M20" s="171"/>
      <c r="N20" s="171"/>
      <c r="O20" s="171"/>
      <c r="P20" s="171"/>
      <c r="Q20" s="171"/>
      <c r="R20" s="171"/>
      <c r="S20" s="171"/>
      <c r="T20"/>
    </row>
    <row r="21" spans="1:20" s="8" customFormat="1" x14ac:dyDescent="0.2">
      <c r="A21" s="172">
        <f t="shared" si="3"/>
        <v>8</v>
      </c>
      <c r="B21" s="172"/>
      <c r="C21" s="172"/>
      <c r="D21" s="172"/>
      <c r="E21" s="172"/>
      <c r="F21" s="172"/>
      <c r="G21" s="172"/>
      <c r="H21" s="172"/>
      <c r="I21" s="172"/>
      <c r="J21" s="172"/>
      <c r="K21" s="172"/>
      <c r="L21" s="172"/>
      <c r="M21" s="172"/>
      <c r="N21" s="172"/>
      <c r="O21" s="172"/>
      <c r="P21" s="172"/>
      <c r="Q21" s="172"/>
      <c r="R21" s="172"/>
      <c r="S21" s="172"/>
    </row>
    <row r="22" spans="1:20" s="11" customFormat="1" x14ac:dyDescent="0.2">
      <c r="A22" s="171">
        <f t="shared" si="3"/>
        <v>9</v>
      </c>
      <c r="B22" s="171"/>
      <c r="C22" s="171"/>
      <c r="D22" s="171"/>
      <c r="E22" s="171"/>
      <c r="F22" s="171"/>
      <c r="G22" s="171"/>
      <c r="H22" s="171"/>
      <c r="I22" s="171"/>
      <c r="J22" s="171"/>
      <c r="K22" s="171"/>
      <c r="L22" s="171"/>
      <c r="M22" s="171"/>
      <c r="N22" s="171"/>
      <c r="O22" s="171"/>
      <c r="P22" s="171"/>
      <c r="Q22" s="171"/>
      <c r="R22" s="171"/>
      <c r="S22" s="171"/>
      <c r="T22"/>
    </row>
    <row r="23" spans="1:20" s="8" customFormat="1" x14ac:dyDescent="0.2">
      <c r="A23" s="172">
        <f t="shared" si="3"/>
        <v>10</v>
      </c>
      <c r="B23" s="172"/>
      <c r="C23" s="172"/>
      <c r="D23" s="172"/>
      <c r="E23" s="172"/>
      <c r="F23" s="172"/>
      <c r="G23" s="172"/>
      <c r="H23" s="172"/>
      <c r="I23" s="172"/>
      <c r="J23" s="172"/>
      <c r="K23" s="172"/>
      <c r="L23" s="172"/>
      <c r="M23" s="172"/>
      <c r="N23" s="172"/>
      <c r="O23" s="172"/>
      <c r="P23" s="172"/>
      <c r="Q23" s="172"/>
      <c r="R23" s="172"/>
      <c r="S23" s="172"/>
    </row>
    <row r="24" spans="1:20" s="11" customFormat="1" x14ac:dyDescent="0.2">
      <c r="A24" s="171">
        <f t="shared" si="3"/>
        <v>11</v>
      </c>
      <c r="B24" s="171"/>
      <c r="C24" s="171"/>
      <c r="D24" s="171"/>
      <c r="E24" s="171"/>
      <c r="F24" s="171"/>
      <c r="G24" s="171"/>
      <c r="H24" s="171"/>
      <c r="I24" s="171"/>
      <c r="J24" s="171"/>
      <c r="K24" s="171"/>
      <c r="L24" s="171"/>
      <c r="M24" s="171"/>
      <c r="N24" s="171"/>
      <c r="O24" s="171"/>
      <c r="P24" s="171"/>
      <c r="Q24" s="171"/>
      <c r="R24" s="171"/>
      <c r="S24" s="171"/>
      <c r="T24"/>
    </row>
    <row r="25" spans="1:20" s="8" customFormat="1" x14ac:dyDescent="0.2">
      <c r="A25" s="172">
        <f t="shared" si="3"/>
        <v>12</v>
      </c>
      <c r="B25" s="172"/>
      <c r="C25" s="172"/>
      <c r="D25" s="172"/>
      <c r="E25" s="172"/>
      <c r="F25" s="172"/>
      <c r="G25" s="172"/>
      <c r="H25" s="172"/>
      <c r="I25" s="172"/>
      <c r="J25" s="172"/>
      <c r="K25" s="172"/>
      <c r="L25" s="172"/>
      <c r="M25" s="172"/>
      <c r="N25" s="172"/>
      <c r="O25" s="172"/>
      <c r="P25" s="172"/>
      <c r="Q25" s="172"/>
      <c r="R25" s="172"/>
      <c r="S25" s="172"/>
    </row>
    <row r="26" spans="1:20" s="11" customFormat="1" x14ac:dyDescent="0.2">
      <c r="A26" s="171">
        <f t="shared" si="3"/>
        <v>13</v>
      </c>
      <c r="B26" s="171"/>
      <c r="C26" s="171"/>
      <c r="D26" s="171"/>
      <c r="E26" s="171"/>
      <c r="F26" s="171"/>
      <c r="G26" s="171"/>
      <c r="H26" s="171"/>
      <c r="I26" s="171"/>
      <c r="J26" s="171"/>
      <c r="K26" s="171"/>
      <c r="L26" s="171"/>
      <c r="M26" s="171"/>
      <c r="N26" s="171"/>
      <c r="O26" s="171"/>
      <c r="P26" s="171"/>
      <c r="Q26" s="171"/>
      <c r="R26" s="171"/>
      <c r="S26" s="171"/>
      <c r="T26"/>
    </row>
    <row r="27" spans="1:20" s="8" customFormat="1" x14ac:dyDescent="0.2">
      <c r="A27" s="172">
        <f t="shared" si="3"/>
        <v>14</v>
      </c>
      <c r="B27" s="172"/>
      <c r="C27" s="172"/>
      <c r="D27" s="172"/>
      <c r="E27" s="172"/>
      <c r="F27" s="172"/>
      <c r="G27" s="172"/>
      <c r="H27" s="172"/>
      <c r="I27" s="172"/>
      <c r="J27" s="172"/>
      <c r="K27" s="172"/>
      <c r="L27" s="172"/>
      <c r="M27" s="172"/>
      <c r="N27" s="172"/>
      <c r="O27" s="172"/>
      <c r="P27" s="172"/>
      <c r="Q27" s="172"/>
      <c r="R27" s="172"/>
      <c r="S27" s="172"/>
    </row>
    <row r="28" spans="1:20" s="11" customFormat="1" x14ac:dyDescent="0.2">
      <c r="A28" s="171">
        <f t="shared" si="3"/>
        <v>15</v>
      </c>
      <c r="B28" s="171"/>
      <c r="C28" s="171"/>
      <c r="D28" s="171"/>
      <c r="E28" s="171"/>
      <c r="F28" s="171"/>
      <c r="G28" s="171"/>
      <c r="H28" s="171"/>
      <c r="I28" s="171"/>
      <c r="J28" s="171"/>
      <c r="K28" s="171"/>
      <c r="L28" s="171"/>
      <c r="M28" s="171"/>
      <c r="N28" s="171"/>
      <c r="O28" s="171"/>
      <c r="P28" s="171"/>
      <c r="Q28" s="171"/>
      <c r="R28" s="171"/>
      <c r="S28" s="171"/>
      <c r="T28"/>
    </row>
    <row r="29" spans="1:20" s="8" customFormat="1" x14ac:dyDescent="0.2">
      <c r="A29" s="172">
        <f t="shared" si="3"/>
        <v>16</v>
      </c>
      <c r="B29" s="172"/>
      <c r="C29" s="172"/>
      <c r="D29" s="172"/>
      <c r="E29" s="172"/>
      <c r="F29" s="172"/>
      <c r="G29" s="172"/>
      <c r="H29" s="172"/>
      <c r="I29" s="172"/>
      <c r="J29" s="172"/>
      <c r="K29" s="172"/>
      <c r="L29" s="172"/>
      <c r="M29" s="172"/>
      <c r="N29" s="172"/>
      <c r="O29" s="172"/>
      <c r="P29" s="172"/>
      <c r="Q29" s="172"/>
      <c r="R29" s="172"/>
      <c r="S29" s="172"/>
    </row>
    <row r="30" spans="1:20" x14ac:dyDescent="0.2">
      <c r="A30" s="168">
        <f t="shared" si="3"/>
        <v>17</v>
      </c>
      <c r="B30" s="171"/>
      <c r="C30" s="171"/>
      <c r="D30" s="171"/>
      <c r="E30" s="171"/>
      <c r="F30" s="171"/>
      <c r="G30" s="168"/>
      <c r="H30" s="168"/>
      <c r="I30" s="168"/>
      <c r="J30" s="168"/>
      <c r="K30" s="168"/>
      <c r="L30" s="168"/>
      <c r="M30" s="168"/>
      <c r="N30" s="168"/>
      <c r="O30" s="168"/>
      <c r="P30" s="168"/>
      <c r="Q30" s="168"/>
      <c r="R30" s="168"/>
      <c r="S30" s="168"/>
    </row>
    <row r="31" spans="1:20" s="8" customFormat="1" x14ac:dyDescent="0.2">
      <c r="A31" s="172">
        <f t="shared" ref="A31:A48" si="4">A30+1</f>
        <v>18</v>
      </c>
      <c r="B31" s="172"/>
      <c r="C31" s="172"/>
      <c r="D31" s="172"/>
      <c r="E31" s="172"/>
      <c r="F31" s="172"/>
      <c r="G31" s="172"/>
      <c r="H31" s="172"/>
      <c r="I31" s="172"/>
      <c r="J31" s="172"/>
      <c r="K31" s="172"/>
      <c r="L31" s="172"/>
      <c r="M31" s="172"/>
      <c r="N31" s="172"/>
      <c r="O31" s="172"/>
      <c r="P31" s="172"/>
      <c r="Q31" s="172"/>
      <c r="R31" s="172"/>
      <c r="S31" s="172"/>
    </row>
    <row r="32" spans="1:20" x14ac:dyDescent="0.2">
      <c r="A32" s="168">
        <f t="shared" si="4"/>
        <v>19</v>
      </c>
      <c r="B32" s="171"/>
      <c r="C32" s="171"/>
      <c r="D32" s="171"/>
      <c r="E32" s="171"/>
      <c r="F32" s="171"/>
      <c r="G32" s="168"/>
      <c r="H32" s="168"/>
      <c r="I32" s="168"/>
      <c r="J32" s="168"/>
      <c r="K32" s="168"/>
      <c r="L32" s="168"/>
      <c r="M32" s="168"/>
      <c r="N32" s="168"/>
      <c r="O32" s="168"/>
      <c r="P32" s="168"/>
      <c r="Q32" s="168"/>
      <c r="R32" s="168"/>
      <c r="S32" s="168"/>
    </row>
    <row r="33" spans="1:19" s="8" customFormat="1" x14ac:dyDescent="0.2">
      <c r="A33" s="172">
        <f t="shared" si="4"/>
        <v>20</v>
      </c>
      <c r="B33" s="172"/>
      <c r="C33" s="172"/>
      <c r="D33" s="172"/>
      <c r="E33" s="172"/>
      <c r="F33" s="172"/>
      <c r="G33" s="172"/>
      <c r="H33" s="172"/>
      <c r="I33" s="172"/>
      <c r="J33" s="172"/>
      <c r="K33" s="172"/>
      <c r="L33" s="172"/>
      <c r="M33" s="172"/>
      <c r="N33" s="172"/>
      <c r="O33" s="172"/>
      <c r="P33" s="172"/>
      <c r="Q33" s="172"/>
      <c r="R33" s="172"/>
      <c r="S33" s="172"/>
    </row>
    <row r="34" spans="1:19" x14ac:dyDescent="0.2">
      <c r="A34" s="168">
        <f t="shared" si="4"/>
        <v>21</v>
      </c>
      <c r="B34" s="171"/>
      <c r="C34" s="171"/>
      <c r="D34" s="171"/>
      <c r="E34" s="171"/>
      <c r="F34" s="171"/>
      <c r="G34" s="168"/>
      <c r="H34" s="168"/>
      <c r="I34" s="168"/>
      <c r="J34" s="168"/>
      <c r="K34" s="168"/>
      <c r="L34" s="168"/>
      <c r="M34" s="168"/>
      <c r="N34" s="168"/>
      <c r="O34" s="168"/>
      <c r="P34" s="168"/>
      <c r="Q34" s="168"/>
      <c r="R34" s="168"/>
      <c r="S34" s="168"/>
    </row>
    <row r="35" spans="1:19" s="8" customFormat="1" x14ac:dyDescent="0.2">
      <c r="A35" s="172">
        <f t="shared" si="4"/>
        <v>22</v>
      </c>
      <c r="B35" s="172"/>
      <c r="C35" s="172"/>
      <c r="D35" s="172"/>
      <c r="E35" s="172"/>
      <c r="F35" s="172"/>
      <c r="G35" s="172"/>
      <c r="H35" s="172"/>
      <c r="I35" s="172"/>
      <c r="J35" s="172"/>
      <c r="K35" s="172"/>
      <c r="L35" s="172"/>
      <c r="M35" s="172"/>
      <c r="N35" s="172"/>
      <c r="O35" s="172"/>
      <c r="P35" s="172"/>
      <c r="Q35" s="172"/>
      <c r="R35" s="172"/>
      <c r="S35" s="172"/>
    </row>
    <row r="36" spans="1:19" x14ac:dyDescent="0.2">
      <c r="A36" s="168">
        <f t="shared" si="4"/>
        <v>23</v>
      </c>
      <c r="B36" s="171"/>
      <c r="C36" s="171"/>
      <c r="D36" s="171"/>
      <c r="E36" s="171"/>
      <c r="F36" s="171"/>
      <c r="G36" s="168"/>
      <c r="H36" s="168"/>
      <c r="I36" s="168"/>
      <c r="J36" s="168"/>
      <c r="K36" s="168"/>
      <c r="L36" s="168"/>
      <c r="M36" s="168"/>
      <c r="N36" s="168"/>
      <c r="O36" s="168"/>
      <c r="P36" s="168"/>
      <c r="Q36" s="168"/>
      <c r="R36" s="168"/>
      <c r="S36" s="168"/>
    </row>
    <row r="37" spans="1:19" s="8" customFormat="1" x14ac:dyDescent="0.2">
      <c r="A37" s="172">
        <f t="shared" si="4"/>
        <v>24</v>
      </c>
      <c r="B37" s="172"/>
      <c r="C37" s="172"/>
      <c r="D37" s="172"/>
      <c r="E37" s="172"/>
      <c r="F37" s="172"/>
      <c r="G37" s="172"/>
      <c r="H37" s="172"/>
      <c r="I37" s="172"/>
      <c r="J37" s="172"/>
      <c r="K37" s="172"/>
      <c r="L37" s="172"/>
      <c r="M37" s="172"/>
      <c r="N37" s="172"/>
      <c r="O37" s="172"/>
      <c r="P37" s="172"/>
      <c r="Q37" s="172"/>
      <c r="R37" s="172"/>
      <c r="S37" s="172"/>
    </row>
    <row r="38" spans="1:19" x14ac:dyDescent="0.2">
      <c r="A38" s="168">
        <f t="shared" si="4"/>
        <v>25</v>
      </c>
      <c r="B38" s="171"/>
      <c r="C38" s="171"/>
      <c r="D38" s="171"/>
      <c r="E38" s="171"/>
      <c r="F38" s="171"/>
      <c r="G38" s="168"/>
      <c r="H38" s="168"/>
      <c r="I38" s="168"/>
      <c r="J38" s="168"/>
      <c r="K38" s="168"/>
      <c r="L38" s="168"/>
      <c r="M38" s="168"/>
      <c r="N38" s="168"/>
      <c r="O38" s="168"/>
      <c r="P38" s="168"/>
      <c r="Q38" s="168"/>
      <c r="R38" s="168"/>
      <c r="S38" s="168"/>
    </row>
    <row r="39" spans="1:19" s="8" customFormat="1" x14ac:dyDescent="0.2">
      <c r="A39" s="172">
        <f t="shared" si="4"/>
        <v>26</v>
      </c>
      <c r="B39" s="172"/>
      <c r="C39" s="172"/>
      <c r="D39" s="172"/>
      <c r="E39" s="172"/>
      <c r="F39" s="172"/>
      <c r="G39" s="172"/>
      <c r="H39" s="172"/>
      <c r="I39" s="172"/>
      <c r="J39" s="172"/>
      <c r="K39" s="172"/>
      <c r="L39" s="172"/>
      <c r="M39" s="172"/>
      <c r="N39" s="172"/>
      <c r="O39" s="172"/>
      <c r="P39" s="172"/>
      <c r="Q39" s="172"/>
      <c r="R39" s="172"/>
      <c r="S39" s="172"/>
    </row>
    <row r="40" spans="1:19" x14ac:dyDescent="0.2">
      <c r="A40" s="168">
        <f t="shared" si="4"/>
        <v>27</v>
      </c>
      <c r="B40" s="171"/>
      <c r="C40" s="171"/>
      <c r="D40" s="171"/>
      <c r="E40" s="171"/>
      <c r="F40" s="171"/>
      <c r="G40" s="168"/>
      <c r="H40" s="168"/>
      <c r="I40" s="168"/>
      <c r="J40" s="168"/>
      <c r="K40" s="168"/>
      <c r="L40" s="168"/>
      <c r="M40" s="168"/>
      <c r="N40" s="168"/>
      <c r="O40" s="168"/>
      <c r="P40" s="168"/>
      <c r="Q40" s="168"/>
      <c r="R40" s="168"/>
      <c r="S40" s="168"/>
    </row>
    <row r="41" spans="1:19" s="8" customFormat="1" x14ac:dyDescent="0.2">
      <c r="A41" s="172">
        <f t="shared" si="4"/>
        <v>28</v>
      </c>
      <c r="B41" s="172"/>
      <c r="C41" s="172"/>
      <c r="D41" s="172"/>
      <c r="E41" s="172"/>
      <c r="F41" s="172"/>
      <c r="G41" s="172"/>
      <c r="H41" s="172"/>
      <c r="I41" s="172"/>
      <c r="J41" s="172"/>
      <c r="K41" s="172"/>
      <c r="L41" s="172"/>
      <c r="M41" s="172"/>
      <c r="N41" s="172"/>
      <c r="O41" s="172"/>
      <c r="P41" s="172"/>
      <c r="Q41" s="172"/>
      <c r="R41" s="172"/>
      <c r="S41" s="172"/>
    </row>
    <row r="42" spans="1:19" x14ac:dyDescent="0.2">
      <c r="A42" s="168">
        <f t="shared" si="4"/>
        <v>29</v>
      </c>
      <c r="B42" s="171"/>
      <c r="C42" s="171"/>
      <c r="D42" s="171"/>
      <c r="E42" s="171"/>
      <c r="F42" s="171"/>
      <c r="G42" s="168"/>
      <c r="H42" s="168"/>
      <c r="I42" s="168"/>
      <c r="J42" s="168"/>
      <c r="K42" s="168"/>
      <c r="L42" s="168"/>
      <c r="M42" s="168"/>
      <c r="N42" s="168"/>
      <c r="O42" s="168"/>
      <c r="P42" s="168"/>
      <c r="Q42" s="168"/>
      <c r="R42" s="168"/>
      <c r="S42" s="168"/>
    </row>
    <row r="43" spans="1:19" s="8" customFormat="1" x14ac:dyDescent="0.2">
      <c r="A43" s="172">
        <f t="shared" si="4"/>
        <v>30</v>
      </c>
      <c r="B43" s="172"/>
      <c r="C43" s="172"/>
      <c r="D43" s="172"/>
      <c r="E43" s="172"/>
      <c r="F43" s="172"/>
      <c r="G43" s="172"/>
      <c r="H43" s="172"/>
      <c r="I43" s="172"/>
      <c r="J43" s="172"/>
      <c r="K43" s="172"/>
      <c r="L43" s="172"/>
      <c r="M43" s="172"/>
      <c r="N43" s="172"/>
      <c r="O43" s="172"/>
      <c r="P43" s="172"/>
      <c r="Q43" s="172"/>
      <c r="R43" s="172"/>
      <c r="S43" s="172"/>
    </row>
    <row r="44" spans="1:19" x14ac:dyDescent="0.2">
      <c r="A44" s="168">
        <f t="shared" si="4"/>
        <v>31</v>
      </c>
      <c r="B44" s="168"/>
      <c r="C44" s="168"/>
      <c r="D44" s="168"/>
      <c r="E44" s="168"/>
      <c r="F44" s="168"/>
      <c r="G44" s="168"/>
      <c r="H44" s="168"/>
      <c r="I44" s="168"/>
      <c r="J44" s="168"/>
      <c r="K44" s="168"/>
      <c r="L44" s="168"/>
      <c r="M44" s="168"/>
      <c r="N44" s="168"/>
      <c r="O44" s="168"/>
      <c r="P44" s="168"/>
      <c r="Q44" s="168"/>
      <c r="R44" s="168"/>
      <c r="S44" s="168"/>
    </row>
    <row r="45" spans="1:19" s="8" customFormat="1" x14ac:dyDescent="0.2">
      <c r="A45" s="172">
        <f t="shared" si="4"/>
        <v>32</v>
      </c>
      <c r="B45" s="172"/>
      <c r="C45" s="172"/>
      <c r="D45" s="172"/>
      <c r="E45" s="172"/>
      <c r="F45" s="172"/>
      <c r="G45" s="172"/>
      <c r="H45" s="172"/>
      <c r="I45" s="172"/>
      <c r="J45" s="172"/>
      <c r="K45" s="172"/>
      <c r="L45" s="172"/>
      <c r="M45" s="172"/>
      <c r="N45" s="172"/>
      <c r="O45" s="172"/>
      <c r="P45" s="172"/>
      <c r="Q45" s="172"/>
      <c r="R45" s="172"/>
      <c r="S45" s="172"/>
    </row>
    <row r="46" spans="1:19" x14ac:dyDescent="0.2">
      <c r="A46" s="168">
        <f t="shared" si="4"/>
        <v>33</v>
      </c>
      <c r="B46" s="168"/>
      <c r="C46" s="168"/>
      <c r="D46" s="168"/>
      <c r="E46" s="168"/>
      <c r="F46" s="168"/>
      <c r="G46" s="168"/>
      <c r="H46" s="168"/>
      <c r="I46" s="168"/>
      <c r="J46" s="168"/>
      <c r="K46" s="168"/>
      <c r="L46" s="168"/>
      <c r="M46" s="171"/>
      <c r="N46" s="171"/>
      <c r="O46" s="168"/>
      <c r="P46" s="168"/>
      <c r="Q46" s="168"/>
      <c r="R46" s="168"/>
      <c r="S46" s="168"/>
    </row>
    <row r="47" spans="1:19" s="8" customFormat="1" x14ac:dyDescent="0.2">
      <c r="A47" s="172">
        <f t="shared" si="4"/>
        <v>34</v>
      </c>
      <c r="B47" s="172"/>
      <c r="C47" s="172"/>
      <c r="D47" s="172"/>
      <c r="E47" s="172"/>
      <c r="F47" s="172"/>
      <c r="G47" s="172"/>
      <c r="H47" s="172"/>
      <c r="I47" s="172"/>
      <c r="J47" s="172"/>
      <c r="K47" s="172"/>
      <c r="L47" s="172"/>
      <c r="M47" s="172"/>
      <c r="N47" s="172"/>
      <c r="O47" s="172"/>
      <c r="P47" s="172"/>
      <c r="Q47" s="172"/>
      <c r="R47" s="172"/>
      <c r="S47" s="172"/>
    </row>
    <row r="48" spans="1:19" x14ac:dyDescent="0.2">
      <c r="A48" s="168">
        <f t="shared" si="4"/>
        <v>35</v>
      </c>
      <c r="B48" s="168"/>
      <c r="C48" s="168"/>
      <c r="D48" s="168"/>
      <c r="E48" s="168"/>
      <c r="F48" s="168"/>
      <c r="G48" s="168"/>
      <c r="H48" s="168"/>
      <c r="I48" s="168"/>
      <c r="J48" s="168"/>
      <c r="K48" s="168"/>
      <c r="L48" s="168"/>
      <c r="M48" s="171"/>
      <c r="N48" s="171"/>
      <c r="O48" s="168"/>
      <c r="P48" s="168"/>
      <c r="Q48" s="168"/>
      <c r="R48" s="168"/>
      <c r="S48" s="168"/>
    </row>
    <row r="50" spans="1:7" x14ac:dyDescent="0.2">
      <c r="A50" t="s">
        <v>124</v>
      </c>
      <c r="B50">
        <f>SUM(B14:B42)</f>
        <v>0</v>
      </c>
      <c r="C50">
        <f>SUM(C14:C42)+C48+C49</f>
        <v>0</v>
      </c>
      <c r="D50">
        <f>SUM(D14:D42)</f>
        <v>0</v>
      </c>
      <c r="E50">
        <f>SUM(E14:E42)</f>
        <v>0</v>
      </c>
      <c r="F50">
        <f>SUM(F14:F42)</f>
        <v>0</v>
      </c>
      <c r="G50">
        <f>SUM(G14:G45)</f>
        <v>0</v>
      </c>
    </row>
    <row r="51" spans="1:7" x14ac:dyDescent="0.2">
      <c r="A51" t="s">
        <v>168</v>
      </c>
    </row>
  </sheetData>
  <phoneticPr fontId="0" type="noConversion"/>
  <pageMargins left="0.75" right="0.75" top="1" bottom="1" header="0.5" footer="0.5"/>
  <pageSetup orientation="portrait" copies="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sheetView workbookViewId="1"/>
  </sheetViews>
  <sheetFormatPr defaultRowHeight="12.75" x14ac:dyDescent="0.2"/>
  <cols>
    <col min="1" max="1" width="19.28515625" customWidth="1"/>
    <col min="4" max="4" width="5.28515625" customWidth="1"/>
    <col min="16" max="16" width="11.42578125" customWidth="1"/>
  </cols>
  <sheetData>
    <row r="1" spans="1:20" ht="23.25" x14ac:dyDescent="0.35">
      <c r="A1" s="180" t="s">
        <v>202</v>
      </c>
      <c r="E1" t="s">
        <v>192</v>
      </c>
      <c r="M1" t="s">
        <v>193</v>
      </c>
    </row>
    <row r="2" spans="1:20" x14ac:dyDescent="0.2">
      <c r="A2" t="s">
        <v>196</v>
      </c>
      <c r="B2" t="s">
        <v>104</v>
      </c>
      <c r="C2" t="s">
        <v>197</v>
      </c>
      <c r="E2" s="170">
        <v>39333</v>
      </c>
      <c r="F2" s="170">
        <v>39333</v>
      </c>
      <c r="G2" s="170">
        <v>39333</v>
      </c>
      <c r="H2" s="170">
        <v>39333</v>
      </c>
      <c r="I2" s="170">
        <v>39334</v>
      </c>
      <c r="J2" s="170">
        <v>39334</v>
      </c>
      <c r="K2" s="170">
        <v>39334</v>
      </c>
      <c r="M2" s="9">
        <f t="shared" ref="M2:S2" si="0">E2</f>
        <v>39333</v>
      </c>
      <c r="N2" s="9">
        <f t="shared" si="0"/>
        <v>39333</v>
      </c>
      <c r="O2" s="9">
        <f t="shared" si="0"/>
        <v>39333</v>
      </c>
      <c r="P2" s="9">
        <f t="shared" si="0"/>
        <v>39333</v>
      </c>
      <c r="Q2" s="9">
        <f t="shared" si="0"/>
        <v>39334</v>
      </c>
      <c r="R2" s="9">
        <f t="shared" si="0"/>
        <v>39334</v>
      </c>
      <c r="S2" s="9">
        <f t="shared" si="0"/>
        <v>39334</v>
      </c>
      <c r="T2" s="9"/>
    </row>
    <row r="3" spans="1:20" x14ac:dyDescent="0.2">
      <c r="A3" t="str">
        <f>jamboree!B37</f>
        <v>Jolly Mon</v>
      </c>
      <c r="B3">
        <f>jamboree!W37</f>
        <v>1</v>
      </c>
      <c r="C3">
        <f>jamboree!A37</f>
        <v>484</v>
      </c>
      <c r="E3" s="171">
        <v>19</v>
      </c>
      <c r="F3" s="171">
        <v>13</v>
      </c>
      <c r="G3" s="171">
        <v>22</v>
      </c>
      <c r="H3" s="171">
        <v>22</v>
      </c>
      <c r="I3" s="171">
        <v>22</v>
      </c>
      <c r="J3" s="171">
        <v>22</v>
      </c>
      <c r="K3" s="171">
        <v>15</v>
      </c>
      <c r="M3">
        <f ca="1">OFFSET($C$3,E3-1,0)</f>
        <v>357</v>
      </c>
      <c r="N3">
        <f t="shared" ref="N3:S18" ca="1" si="1">OFFSET($C$3,F3-1,0)</f>
        <v>155</v>
      </c>
      <c r="O3">
        <f t="shared" ca="1" si="1"/>
        <v>1001</v>
      </c>
      <c r="P3">
        <f t="shared" ca="1" si="1"/>
        <v>1001</v>
      </c>
      <c r="Q3">
        <f t="shared" ca="1" si="1"/>
        <v>1001</v>
      </c>
      <c r="R3">
        <f t="shared" ca="1" si="1"/>
        <v>1001</v>
      </c>
      <c r="S3">
        <f t="shared" ca="1" si="1"/>
        <v>739</v>
      </c>
    </row>
    <row r="4" spans="1:20" x14ac:dyDescent="0.2">
      <c r="A4" t="str">
        <f>jamboree!B38</f>
        <v>Angry Chameleon</v>
      </c>
      <c r="B4">
        <f>jamboree!W38</f>
        <v>2</v>
      </c>
      <c r="C4">
        <f>jamboree!A38</f>
        <v>255</v>
      </c>
      <c r="E4" s="172">
        <v>13</v>
      </c>
      <c r="F4" s="172">
        <v>22</v>
      </c>
      <c r="G4" s="172">
        <v>2</v>
      </c>
      <c r="H4" s="172">
        <v>13</v>
      </c>
      <c r="I4" s="172">
        <v>9</v>
      </c>
      <c r="J4" s="172">
        <v>15</v>
      </c>
      <c r="K4" s="172">
        <v>16</v>
      </c>
      <c r="M4">
        <f t="shared" ref="M4:M29" ca="1" si="2">OFFSET($C$3,E4-1,0)</f>
        <v>155</v>
      </c>
      <c r="N4">
        <f t="shared" ca="1" si="1"/>
        <v>1001</v>
      </c>
      <c r="O4">
        <f t="shared" ca="1" si="1"/>
        <v>255</v>
      </c>
      <c r="P4">
        <f t="shared" ca="1" si="1"/>
        <v>155</v>
      </c>
      <c r="Q4">
        <f t="shared" ca="1" si="1"/>
        <v>588</v>
      </c>
      <c r="R4">
        <f t="shared" ca="1" si="1"/>
        <v>739</v>
      </c>
      <c r="S4">
        <f t="shared" ca="1" si="1"/>
        <v>116</v>
      </c>
    </row>
    <row r="5" spans="1:20" x14ac:dyDescent="0.2">
      <c r="A5" t="str">
        <f>jamboree!B39</f>
        <v>Pinocchio</v>
      </c>
      <c r="B5">
        <f>jamboree!W39</f>
        <v>3</v>
      </c>
      <c r="C5">
        <f>jamboree!A39</f>
        <v>52</v>
      </c>
      <c r="E5" s="171">
        <v>2</v>
      </c>
      <c r="F5" s="173">
        <v>19</v>
      </c>
      <c r="G5" s="171">
        <v>15</v>
      </c>
      <c r="H5" s="171">
        <v>15</v>
      </c>
      <c r="I5" s="171">
        <v>2</v>
      </c>
      <c r="J5" s="171">
        <v>8</v>
      </c>
      <c r="K5" s="171">
        <v>8</v>
      </c>
      <c r="M5">
        <f t="shared" ca="1" si="2"/>
        <v>255</v>
      </c>
      <c r="N5">
        <f t="shared" ca="1" si="1"/>
        <v>357</v>
      </c>
      <c r="O5">
        <f t="shared" ca="1" si="1"/>
        <v>739</v>
      </c>
      <c r="P5">
        <f t="shared" ca="1" si="1"/>
        <v>739</v>
      </c>
      <c r="Q5">
        <f t="shared" ca="1" si="1"/>
        <v>255</v>
      </c>
      <c r="R5">
        <f t="shared" ca="1" si="1"/>
        <v>265</v>
      </c>
      <c r="S5">
        <f t="shared" ca="1" si="1"/>
        <v>265</v>
      </c>
    </row>
    <row r="6" spans="1:20" x14ac:dyDescent="0.2">
      <c r="A6" t="str">
        <f>jamboree!B40</f>
        <v>Argo</v>
      </c>
      <c r="B6">
        <f>jamboree!W40</f>
        <v>4</v>
      </c>
      <c r="C6">
        <f>jamboree!A40</f>
        <v>485</v>
      </c>
      <c r="E6" s="172">
        <v>9</v>
      </c>
      <c r="F6" s="172">
        <v>18</v>
      </c>
      <c r="G6" s="172">
        <v>16</v>
      </c>
      <c r="H6" s="172">
        <v>8</v>
      </c>
      <c r="I6" s="172">
        <v>15</v>
      </c>
      <c r="J6" s="172">
        <v>13</v>
      </c>
      <c r="K6" s="172">
        <v>2</v>
      </c>
      <c r="M6">
        <f t="shared" ca="1" si="2"/>
        <v>588</v>
      </c>
      <c r="N6">
        <f t="shared" ca="1" si="1"/>
        <v>205</v>
      </c>
      <c r="O6">
        <f t="shared" ca="1" si="1"/>
        <v>116</v>
      </c>
      <c r="P6">
        <f t="shared" ca="1" si="1"/>
        <v>265</v>
      </c>
      <c r="Q6">
        <f t="shared" ca="1" si="1"/>
        <v>739</v>
      </c>
      <c r="R6">
        <f t="shared" ca="1" si="1"/>
        <v>155</v>
      </c>
      <c r="S6">
        <f t="shared" ca="1" si="1"/>
        <v>255</v>
      </c>
    </row>
    <row r="7" spans="1:20" x14ac:dyDescent="0.2">
      <c r="A7" t="str">
        <f>jamboree!B41</f>
        <v>Crush</v>
      </c>
      <c r="B7">
        <f>jamboree!W41</f>
        <v>5</v>
      </c>
      <c r="C7">
        <f>jamboree!A41</f>
        <v>285</v>
      </c>
      <c r="E7" s="171">
        <v>22</v>
      </c>
      <c r="F7" s="173">
        <v>4</v>
      </c>
      <c r="G7" s="171">
        <v>8</v>
      </c>
      <c r="H7" s="171">
        <v>11</v>
      </c>
      <c r="I7" s="171">
        <v>16</v>
      </c>
      <c r="J7" s="171">
        <v>10</v>
      </c>
      <c r="K7" s="171">
        <v>10</v>
      </c>
      <c r="M7">
        <f t="shared" ca="1" si="2"/>
        <v>1001</v>
      </c>
      <c r="N7">
        <f t="shared" ca="1" si="1"/>
        <v>485</v>
      </c>
      <c r="O7">
        <f t="shared" ca="1" si="1"/>
        <v>265</v>
      </c>
      <c r="P7">
        <f t="shared" ca="1" si="1"/>
        <v>91</v>
      </c>
      <c r="Q7">
        <f t="shared" ca="1" si="1"/>
        <v>116</v>
      </c>
      <c r="R7">
        <f t="shared" ca="1" si="1"/>
        <v>148</v>
      </c>
      <c r="S7">
        <f t="shared" ca="1" si="1"/>
        <v>148</v>
      </c>
    </row>
    <row r="8" spans="1:20" x14ac:dyDescent="0.2">
      <c r="A8" t="str">
        <f>jamboree!B42</f>
        <v>Paradox</v>
      </c>
      <c r="B8">
        <f>jamboree!W42</f>
        <v>6</v>
      </c>
      <c r="C8">
        <f>jamboree!A42</f>
        <v>676</v>
      </c>
      <c r="E8" s="172">
        <v>15</v>
      </c>
      <c r="F8" s="172">
        <v>26</v>
      </c>
      <c r="G8" s="172">
        <v>11</v>
      </c>
      <c r="H8" s="172">
        <v>16</v>
      </c>
      <c r="I8" s="172">
        <v>7</v>
      </c>
      <c r="J8" s="172">
        <v>26</v>
      </c>
      <c r="K8" s="172">
        <v>7</v>
      </c>
      <c r="M8">
        <f t="shared" ca="1" si="2"/>
        <v>739</v>
      </c>
      <c r="N8">
        <f t="shared" ca="1" si="1"/>
        <v>259</v>
      </c>
      <c r="O8">
        <f t="shared" ca="1" si="1"/>
        <v>91</v>
      </c>
      <c r="P8">
        <f t="shared" ca="1" si="1"/>
        <v>116</v>
      </c>
      <c r="Q8">
        <f t="shared" ca="1" si="1"/>
        <v>59</v>
      </c>
      <c r="R8">
        <f t="shared" ca="1" si="1"/>
        <v>259</v>
      </c>
      <c r="S8">
        <f t="shared" ca="1" si="1"/>
        <v>59</v>
      </c>
    </row>
    <row r="9" spans="1:20" x14ac:dyDescent="0.2">
      <c r="A9" t="str">
        <f>jamboree!B43</f>
        <v>Church Key</v>
      </c>
      <c r="B9">
        <f>jamboree!W43</f>
        <v>7</v>
      </c>
      <c r="C9">
        <f>jamboree!A43</f>
        <v>59</v>
      </c>
      <c r="E9" s="171">
        <v>3</v>
      </c>
      <c r="F9" s="171">
        <v>7</v>
      </c>
      <c r="G9" s="171">
        <v>4</v>
      </c>
      <c r="H9" s="171">
        <v>3</v>
      </c>
      <c r="I9" s="171">
        <v>19</v>
      </c>
      <c r="J9" s="171">
        <v>19</v>
      </c>
      <c r="K9" s="171">
        <v>14</v>
      </c>
      <c r="M9">
        <f t="shared" ca="1" si="2"/>
        <v>52</v>
      </c>
      <c r="N9">
        <f t="shared" ca="1" si="1"/>
        <v>59</v>
      </c>
      <c r="O9">
        <f t="shared" ca="1" si="1"/>
        <v>485</v>
      </c>
      <c r="P9">
        <f t="shared" ca="1" si="1"/>
        <v>52</v>
      </c>
      <c r="Q9">
        <f t="shared" ca="1" si="1"/>
        <v>357</v>
      </c>
      <c r="R9">
        <f t="shared" ca="1" si="1"/>
        <v>357</v>
      </c>
      <c r="S9">
        <f t="shared" ca="1" si="1"/>
        <v>16</v>
      </c>
    </row>
    <row r="10" spans="1:20" x14ac:dyDescent="0.2">
      <c r="A10" t="str">
        <f>jamboree!B44</f>
        <v>Gostosa</v>
      </c>
      <c r="B10">
        <f>jamboree!W44</f>
        <v>8</v>
      </c>
      <c r="C10">
        <f>jamboree!A44</f>
        <v>265</v>
      </c>
      <c r="E10" s="172">
        <v>28</v>
      </c>
      <c r="F10" s="172">
        <v>8</v>
      </c>
      <c r="G10" s="172">
        <v>13</v>
      </c>
      <c r="H10" s="172">
        <v>2</v>
      </c>
      <c r="I10" s="172">
        <v>8</v>
      </c>
      <c r="J10" s="172">
        <v>24</v>
      </c>
      <c r="K10" s="172">
        <v>9</v>
      </c>
      <c r="M10">
        <f t="shared" ca="1" si="2"/>
        <v>404</v>
      </c>
      <c r="N10">
        <f t="shared" ca="1" si="1"/>
        <v>265</v>
      </c>
      <c r="O10">
        <f t="shared" ca="1" si="1"/>
        <v>155</v>
      </c>
      <c r="P10">
        <f t="shared" ca="1" si="1"/>
        <v>255</v>
      </c>
      <c r="Q10">
        <f t="shared" ca="1" si="1"/>
        <v>265</v>
      </c>
      <c r="R10">
        <f t="shared" ca="1" si="1"/>
        <v>158</v>
      </c>
      <c r="S10">
        <f t="shared" ca="1" si="1"/>
        <v>588</v>
      </c>
    </row>
    <row r="11" spans="1:20" x14ac:dyDescent="0.2">
      <c r="A11" t="str">
        <f>jamboree!B45</f>
        <v>Gallant Fox</v>
      </c>
      <c r="B11">
        <f>jamboree!W45</f>
        <v>9</v>
      </c>
      <c r="C11">
        <f>jamboree!A45</f>
        <v>588</v>
      </c>
      <c r="E11" s="171">
        <v>8</v>
      </c>
      <c r="F11" s="171">
        <v>11</v>
      </c>
      <c r="G11" s="171">
        <v>19</v>
      </c>
      <c r="H11" s="171">
        <v>5</v>
      </c>
      <c r="I11" s="171">
        <v>18</v>
      </c>
      <c r="J11" s="171">
        <v>4</v>
      </c>
      <c r="K11" s="171">
        <v>4</v>
      </c>
      <c r="M11">
        <f t="shared" ca="1" si="2"/>
        <v>265</v>
      </c>
      <c r="N11">
        <f t="shared" ca="1" si="1"/>
        <v>91</v>
      </c>
      <c r="O11">
        <f t="shared" ca="1" si="1"/>
        <v>357</v>
      </c>
      <c r="P11">
        <f t="shared" ca="1" si="1"/>
        <v>285</v>
      </c>
      <c r="Q11">
        <f t="shared" ca="1" si="1"/>
        <v>205</v>
      </c>
      <c r="R11">
        <f t="shared" ca="1" si="1"/>
        <v>485</v>
      </c>
      <c r="S11">
        <f t="shared" ca="1" si="1"/>
        <v>485</v>
      </c>
    </row>
    <row r="12" spans="1:20" x14ac:dyDescent="0.2">
      <c r="A12" t="str">
        <f>jamboree!B46</f>
        <v>Fast Company</v>
      </c>
      <c r="B12">
        <f>jamboree!W46</f>
        <v>10</v>
      </c>
      <c r="C12">
        <f>jamboree!A46</f>
        <v>148</v>
      </c>
      <c r="E12" s="172">
        <v>7</v>
      </c>
      <c r="F12" s="172">
        <v>9</v>
      </c>
      <c r="G12" s="172">
        <v>9</v>
      </c>
      <c r="H12" s="172">
        <v>9</v>
      </c>
      <c r="I12" s="172">
        <v>13</v>
      </c>
      <c r="J12" s="172">
        <v>7</v>
      </c>
      <c r="K12" s="172">
        <v>5</v>
      </c>
      <c r="M12">
        <f t="shared" ca="1" si="2"/>
        <v>59</v>
      </c>
      <c r="N12">
        <f t="shared" ca="1" si="1"/>
        <v>588</v>
      </c>
      <c r="O12">
        <f t="shared" ca="1" si="1"/>
        <v>588</v>
      </c>
      <c r="P12">
        <f t="shared" ca="1" si="1"/>
        <v>588</v>
      </c>
      <c r="Q12">
        <f t="shared" ca="1" si="1"/>
        <v>155</v>
      </c>
      <c r="R12">
        <f t="shared" ca="1" si="1"/>
        <v>59</v>
      </c>
      <c r="S12">
        <f t="shared" ca="1" si="1"/>
        <v>285</v>
      </c>
    </row>
    <row r="13" spans="1:20" x14ac:dyDescent="0.2">
      <c r="A13" t="str">
        <f>jamboree!B47</f>
        <v>Moosetaken Identity</v>
      </c>
      <c r="B13">
        <f>jamboree!W47</f>
        <v>11</v>
      </c>
      <c r="C13">
        <f>jamboree!A47</f>
        <v>91</v>
      </c>
      <c r="E13" s="171">
        <v>5</v>
      </c>
      <c r="F13" s="171">
        <v>16</v>
      </c>
      <c r="G13" s="171">
        <v>25</v>
      </c>
      <c r="H13" s="171">
        <v>24</v>
      </c>
      <c r="I13" s="171">
        <v>24</v>
      </c>
      <c r="J13" s="171">
        <v>9</v>
      </c>
      <c r="K13" s="171">
        <v>19</v>
      </c>
      <c r="M13">
        <f t="shared" ca="1" si="2"/>
        <v>285</v>
      </c>
      <c r="N13">
        <f t="shared" ca="1" si="1"/>
        <v>116</v>
      </c>
      <c r="O13">
        <f t="shared" ca="1" si="1"/>
        <v>31</v>
      </c>
      <c r="P13">
        <f t="shared" ca="1" si="1"/>
        <v>158</v>
      </c>
      <c r="Q13">
        <f t="shared" ca="1" si="1"/>
        <v>158</v>
      </c>
      <c r="R13">
        <f t="shared" ca="1" si="1"/>
        <v>588</v>
      </c>
      <c r="S13">
        <f t="shared" ca="1" si="1"/>
        <v>357</v>
      </c>
    </row>
    <row r="14" spans="1:20" x14ac:dyDescent="0.2">
      <c r="A14" t="str">
        <f>jamboree!B48</f>
        <v>Over the Edge</v>
      </c>
      <c r="B14">
        <f>jamboree!W48</f>
        <v>12</v>
      </c>
      <c r="C14">
        <f>jamboree!A48</f>
        <v>175</v>
      </c>
      <c r="E14" s="172">
        <v>26</v>
      </c>
      <c r="F14" s="172">
        <v>2</v>
      </c>
      <c r="G14" s="172">
        <v>26</v>
      </c>
      <c r="H14" s="172">
        <v>14</v>
      </c>
      <c r="I14" s="172">
        <v>3</v>
      </c>
      <c r="J14" s="172">
        <v>14</v>
      </c>
      <c r="K14" s="172">
        <v>24</v>
      </c>
      <c r="M14">
        <f t="shared" ca="1" si="2"/>
        <v>259</v>
      </c>
      <c r="N14">
        <f t="shared" ca="1" si="1"/>
        <v>255</v>
      </c>
      <c r="O14">
        <f t="shared" ca="1" si="1"/>
        <v>259</v>
      </c>
      <c r="P14">
        <f t="shared" ca="1" si="1"/>
        <v>16</v>
      </c>
      <c r="Q14">
        <f t="shared" ca="1" si="1"/>
        <v>52</v>
      </c>
      <c r="R14">
        <f t="shared" ca="1" si="1"/>
        <v>16</v>
      </c>
      <c r="S14">
        <f t="shared" ca="1" si="1"/>
        <v>158</v>
      </c>
    </row>
    <row r="15" spans="1:20" x14ac:dyDescent="0.2">
      <c r="A15" t="str">
        <f>jamboree!B49</f>
        <v>FKA</v>
      </c>
      <c r="B15">
        <f>jamboree!W49</f>
        <v>13</v>
      </c>
      <c r="C15">
        <f>jamboree!A49</f>
        <v>155</v>
      </c>
      <c r="E15" s="171">
        <v>16</v>
      </c>
      <c r="F15" s="171">
        <v>14</v>
      </c>
      <c r="G15" s="171">
        <v>14</v>
      </c>
      <c r="H15" s="171">
        <v>7</v>
      </c>
      <c r="I15" s="171">
        <v>4</v>
      </c>
      <c r="J15" s="171">
        <v>25</v>
      </c>
      <c r="K15" s="171">
        <v>13</v>
      </c>
      <c r="M15">
        <f t="shared" ca="1" si="2"/>
        <v>116</v>
      </c>
      <c r="N15">
        <f t="shared" ca="1" si="1"/>
        <v>16</v>
      </c>
      <c r="O15">
        <f t="shared" ca="1" si="1"/>
        <v>16</v>
      </c>
      <c r="P15">
        <f t="shared" ca="1" si="1"/>
        <v>59</v>
      </c>
      <c r="Q15">
        <f t="shared" ca="1" si="1"/>
        <v>485</v>
      </c>
      <c r="R15">
        <f t="shared" ca="1" si="1"/>
        <v>31</v>
      </c>
      <c r="S15">
        <f t="shared" ca="1" si="1"/>
        <v>155</v>
      </c>
    </row>
    <row r="16" spans="1:20" x14ac:dyDescent="0.2">
      <c r="A16" t="str">
        <f>jamboree!B50</f>
        <v>Shamrock IV</v>
      </c>
      <c r="B16">
        <f>jamboree!W50</f>
        <v>14</v>
      </c>
      <c r="C16">
        <f>jamboree!A50</f>
        <v>16</v>
      </c>
      <c r="E16" s="172">
        <v>14</v>
      </c>
      <c r="F16" s="172">
        <v>17</v>
      </c>
      <c r="G16" s="172">
        <v>17</v>
      </c>
      <c r="H16" s="172">
        <v>19</v>
      </c>
      <c r="I16" s="172">
        <v>28</v>
      </c>
      <c r="J16" s="172">
        <v>11</v>
      </c>
      <c r="K16" s="172">
        <v>3</v>
      </c>
      <c r="M16">
        <f t="shared" ca="1" si="2"/>
        <v>16</v>
      </c>
      <c r="N16">
        <f t="shared" ca="1" si="1"/>
        <v>220</v>
      </c>
      <c r="O16">
        <f t="shared" ca="1" si="1"/>
        <v>220</v>
      </c>
      <c r="P16">
        <f t="shared" ca="1" si="1"/>
        <v>357</v>
      </c>
      <c r="Q16">
        <f t="shared" ca="1" si="1"/>
        <v>404</v>
      </c>
      <c r="R16">
        <f t="shared" ca="1" si="1"/>
        <v>91</v>
      </c>
      <c r="S16">
        <f t="shared" ca="1" si="1"/>
        <v>52</v>
      </c>
    </row>
    <row r="17" spans="1:19" x14ac:dyDescent="0.2">
      <c r="A17" t="str">
        <f>jamboree!B51</f>
        <v>CHRISTE</v>
      </c>
      <c r="B17">
        <f>jamboree!W51</f>
        <v>15</v>
      </c>
      <c r="C17">
        <f>jamboree!A51</f>
        <v>739</v>
      </c>
      <c r="E17" s="171">
        <v>4</v>
      </c>
      <c r="F17" s="171">
        <v>21</v>
      </c>
      <c r="G17" s="171">
        <v>18</v>
      </c>
      <c r="H17" s="171">
        <v>25</v>
      </c>
      <c r="I17" s="171">
        <v>5</v>
      </c>
      <c r="J17" s="171">
        <v>18</v>
      </c>
      <c r="K17" s="171">
        <v>26</v>
      </c>
      <c r="M17">
        <f t="shared" ca="1" si="2"/>
        <v>485</v>
      </c>
      <c r="N17">
        <f t="shared" ca="1" si="1"/>
        <v>249</v>
      </c>
      <c r="O17">
        <f t="shared" ca="1" si="1"/>
        <v>205</v>
      </c>
      <c r="P17">
        <f t="shared" ca="1" si="1"/>
        <v>31</v>
      </c>
      <c r="Q17">
        <f t="shared" ca="1" si="1"/>
        <v>285</v>
      </c>
      <c r="R17">
        <f t="shared" ca="1" si="1"/>
        <v>205</v>
      </c>
      <c r="S17">
        <f t="shared" ca="1" si="1"/>
        <v>259</v>
      </c>
    </row>
    <row r="18" spans="1:19" x14ac:dyDescent="0.2">
      <c r="A18" t="str">
        <f>jamboree!B52</f>
        <v>Overachiever</v>
      </c>
      <c r="B18">
        <f>jamboree!W52</f>
        <v>16</v>
      </c>
      <c r="C18">
        <f>jamboree!A52</f>
        <v>116</v>
      </c>
      <c r="E18" s="172">
        <v>1</v>
      </c>
      <c r="F18" s="172">
        <v>10</v>
      </c>
      <c r="G18" s="172">
        <v>10</v>
      </c>
      <c r="H18" s="172">
        <v>10</v>
      </c>
      <c r="I18" s="172">
        <v>25</v>
      </c>
      <c r="J18" s="172">
        <v>23</v>
      </c>
      <c r="K18" s="172">
        <v>18</v>
      </c>
      <c r="M18">
        <f t="shared" ca="1" si="2"/>
        <v>484</v>
      </c>
      <c r="N18">
        <f t="shared" ca="1" si="1"/>
        <v>148</v>
      </c>
      <c r="O18">
        <f t="shared" ca="1" si="1"/>
        <v>148</v>
      </c>
      <c r="P18">
        <f t="shared" ca="1" si="1"/>
        <v>148</v>
      </c>
      <c r="Q18">
        <f t="shared" ca="1" si="1"/>
        <v>31</v>
      </c>
      <c r="R18">
        <f t="shared" ca="1" si="1"/>
        <v>679</v>
      </c>
      <c r="S18">
        <f t="shared" ca="1" si="1"/>
        <v>205</v>
      </c>
    </row>
    <row r="19" spans="1:19" x14ac:dyDescent="0.2">
      <c r="A19" t="str">
        <f>jamboree!B53</f>
        <v>Stercus Accidit</v>
      </c>
      <c r="B19">
        <f>jamboree!W53</f>
        <v>17</v>
      </c>
      <c r="C19">
        <f>jamboree!A53</f>
        <v>220</v>
      </c>
      <c r="E19" s="171">
        <v>18</v>
      </c>
      <c r="F19" s="171">
        <v>25</v>
      </c>
      <c r="G19" s="171">
        <v>5</v>
      </c>
      <c r="H19" s="171">
        <v>4</v>
      </c>
      <c r="I19" s="171">
        <v>26</v>
      </c>
      <c r="J19" s="168">
        <v>1</v>
      </c>
      <c r="K19" s="168">
        <v>11</v>
      </c>
      <c r="M19">
        <f t="shared" ca="1" si="2"/>
        <v>205</v>
      </c>
      <c r="N19">
        <f t="shared" ref="N19:N29" ca="1" si="3">OFFSET($C$3,F19-1,0)</f>
        <v>31</v>
      </c>
      <c r="O19">
        <f t="shared" ref="O19:O29" ca="1" si="4">OFFSET($C$3,G19-1,0)</f>
        <v>285</v>
      </c>
      <c r="P19">
        <f t="shared" ref="P19:P29" ca="1" si="5">OFFSET($C$3,H19-1,0)</f>
        <v>485</v>
      </c>
      <c r="Q19">
        <f t="shared" ref="Q19:Q28" ca="1" si="6">OFFSET($C$3,I19-1,0)</f>
        <v>259</v>
      </c>
      <c r="R19">
        <f t="shared" ref="R19:R24" ca="1" si="7">OFFSET($C$3,J19-1,0)</f>
        <v>484</v>
      </c>
      <c r="S19">
        <f t="shared" ref="S19:S26" ca="1" si="8">OFFSET($C$3,K19-1,0)</f>
        <v>91</v>
      </c>
    </row>
    <row r="20" spans="1:19" x14ac:dyDescent="0.2">
      <c r="A20" t="str">
        <f>jamboree!B54</f>
        <v>The Office</v>
      </c>
      <c r="B20">
        <f>jamboree!W54</f>
        <v>18</v>
      </c>
      <c r="C20">
        <f>jamboree!A54</f>
        <v>205</v>
      </c>
      <c r="E20" s="172">
        <v>23</v>
      </c>
      <c r="F20" s="172">
        <v>12</v>
      </c>
      <c r="G20" s="172">
        <v>28</v>
      </c>
      <c r="H20" s="172">
        <v>17</v>
      </c>
      <c r="I20" s="172">
        <v>11</v>
      </c>
      <c r="J20" s="172">
        <v>27</v>
      </c>
      <c r="K20" s="172">
        <v>1</v>
      </c>
      <c r="M20">
        <f t="shared" ca="1" si="2"/>
        <v>679</v>
      </c>
      <c r="N20">
        <f t="shared" ca="1" si="3"/>
        <v>175</v>
      </c>
      <c r="O20">
        <f t="shared" ca="1" si="4"/>
        <v>404</v>
      </c>
      <c r="P20">
        <f t="shared" ca="1" si="5"/>
        <v>220</v>
      </c>
      <c r="Q20">
        <f t="shared" ca="1" si="6"/>
        <v>91</v>
      </c>
      <c r="R20">
        <f t="shared" ca="1" si="7"/>
        <v>1003</v>
      </c>
      <c r="S20">
        <f t="shared" ca="1" si="8"/>
        <v>484</v>
      </c>
    </row>
    <row r="21" spans="1:19" x14ac:dyDescent="0.2">
      <c r="A21" t="str">
        <f>jamboree!B55</f>
        <v>Dragonfly</v>
      </c>
      <c r="B21">
        <f>jamboree!W55</f>
        <v>19</v>
      </c>
      <c r="C21">
        <f>jamboree!A55</f>
        <v>357</v>
      </c>
      <c r="E21" s="171">
        <v>17</v>
      </c>
      <c r="F21" s="171">
        <v>3</v>
      </c>
      <c r="G21" s="171">
        <v>7</v>
      </c>
      <c r="H21" s="171">
        <v>27</v>
      </c>
      <c r="I21" s="171">
        <v>10</v>
      </c>
      <c r="J21" s="168">
        <v>12</v>
      </c>
      <c r="K21" s="168">
        <v>23</v>
      </c>
      <c r="M21">
        <f t="shared" ca="1" si="2"/>
        <v>220</v>
      </c>
      <c r="N21">
        <f t="shared" ca="1" si="3"/>
        <v>52</v>
      </c>
      <c r="O21">
        <f t="shared" ca="1" si="4"/>
        <v>59</v>
      </c>
      <c r="P21">
        <f t="shared" ca="1" si="5"/>
        <v>1003</v>
      </c>
      <c r="Q21">
        <f t="shared" ca="1" si="6"/>
        <v>148</v>
      </c>
      <c r="R21">
        <f t="shared" ca="1" si="7"/>
        <v>175</v>
      </c>
      <c r="S21">
        <f t="shared" ca="1" si="8"/>
        <v>679</v>
      </c>
    </row>
    <row r="22" spans="1:19" x14ac:dyDescent="0.2">
      <c r="A22" t="str">
        <f>jamboree!B56</f>
        <v>Boom Boom</v>
      </c>
      <c r="B22">
        <f>jamboree!W56</f>
        <v>20</v>
      </c>
      <c r="C22">
        <f>jamboree!A56</f>
        <v>674</v>
      </c>
      <c r="E22" s="172">
        <v>27</v>
      </c>
      <c r="F22" s="172">
        <v>5</v>
      </c>
      <c r="G22" s="172">
        <v>1</v>
      </c>
      <c r="H22" s="172">
        <v>28</v>
      </c>
      <c r="I22" s="172">
        <v>14</v>
      </c>
      <c r="J22" s="172">
        <v>20</v>
      </c>
      <c r="K22" s="172">
        <v>12</v>
      </c>
      <c r="M22">
        <f t="shared" ca="1" si="2"/>
        <v>1003</v>
      </c>
      <c r="N22">
        <f t="shared" ca="1" si="3"/>
        <v>285</v>
      </c>
      <c r="O22">
        <f t="shared" ca="1" si="4"/>
        <v>484</v>
      </c>
      <c r="P22">
        <f t="shared" ca="1" si="5"/>
        <v>404</v>
      </c>
      <c r="Q22">
        <f t="shared" ca="1" si="6"/>
        <v>16</v>
      </c>
      <c r="R22">
        <f t="shared" ca="1" si="7"/>
        <v>674</v>
      </c>
      <c r="S22">
        <f t="shared" ca="1" si="8"/>
        <v>175</v>
      </c>
    </row>
    <row r="23" spans="1:19" x14ac:dyDescent="0.2">
      <c r="A23" t="str">
        <f>jamboree!B57</f>
        <v>Dolce</v>
      </c>
      <c r="B23">
        <f>jamboree!W57</f>
        <v>21</v>
      </c>
      <c r="C23">
        <f>jamboree!A57</f>
        <v>249</v>
      </c>
      <c r="E23" s="171">
        <v>10</v>
      </c>
      <c r="F23" s="171">
        <v>24</v>
      </c>
      <c r="G23" s="171">
        <v>24</v>
      </c>
      <c r="H23" s="171">
        <v>18</v>
      </c>
      <c r="I23" s="171">
        <v>27</v>
      </c>
      <c r="J23" s="168">
        <v>21</v>
      </c>
      <c r="K23" s="168">
        <v>21</v>
      </c>
      <c r="M23">
        <f t="shared" ca="1" si="2"/>
        <v>148</v>
      </c>
      <c r="N23">
        <f t="shared" ca="1" si="3"/>
        <v>158</v>
      </c>
      <c r="O23">
        <f t="shared" ca="1" si="4"/>
        <v>158</v>
      </c>
      <c r="P23">
        <f t="shared" ca="1" si="5"/>
        <v>205</v>
      </c>
      <c r="Q23">
        <f t="shared" ca="1" si="6"/>
        <v>1003</v>
      </c>
      <c r="R23">
        <f t="shared" ca="1" si="7"/>
        <v>249</v>
      </c>
      <c r="S23">
        <f t="shared" ca="1" si="8"/>
        <v>249</v>
      </c>
    </row>
    <row r="24" spans="1:19" x14ac:dyDescent="0.2">
      <c r="A24" t="str">
        <f>jamboree!B58</f>
        <v>USA 1001</v>
      </c>
      <c r="B24">
        <f>jamboree!W58</f>
        <v>22</v>
      </c>
      <c r="C24">
        <f>jamboree!A58</f>
        <v>1001</v>
      </c>
      <c r="E24" s="172">
        <v>21</v>
      </c>
      <c r="F24" s="172">
        <v>15</v>
      </c>
      <c r="G24" s="172">
        <v>27</v>
      </c>
      <c r="H24" s="172">
        <v>12</v>
      </c>
      <c r="I24" s="172">
        <v>21</v>
      </c>
      <c r="J24" s="172">
        <v>6</v>
      </c>
      <c r="K24" s="172">
        <v>28</v>
      </c>
      <c r="M24">
        <f t="shared" ca="1" si="2"/>
        <v>249</v>
      </c>
      <c r="N24">
        <f t="shared" ca="1" si="3"/>
        <v>739</v>
      </c>
      <c r="O24">
        <f t="shared" ca="1" si="4"/>
        <v>1003</v>
      </c>
      <c r="P24">
        <f t="shared" ca="1" si="5"/>
        <v>175</v>
      </c>
      <c r="Q24">
        <f t="shared" ca="1" si="6"/>
        <v>249</v>
      </c>
      <c r="R24">
        <f t="shared" ca="1" si="7"/>
        <v>676</v>
      </c>
      <c r="S24">
        <f t="shared" ca="1" si="8"/>
        <v>404</v>
      </c>
    </row>
    <row r="25" spans="1:19" x14ac:dyDescent="0.2">
      <c r="A25" t="str">
        <f>jamboree!B59</f>
        <v>Misty Two Six</v>
      </c>
      <c r="B25">
        <f>jamboree!W59</f>
        <v>23</v>
      </c>
      <c r="C25">
        <f>jamboree!A59</f>
        <v>679</v>
      </c>
      <c r="E25" s="171">
        <v>11</v>
      </c>
      <c r="F25" s="171">
        <v>28</v>
      </c>
      <c r="G25" s="171">
        <v>23</v>
      </c>
      <c r="H25" s="171">
        <v>23</v>
      </c>
      <c r="I25" s="171">
        <v>1</v>
      </c>
      <c r="J25" s="168"/>
      <c r="K25" s="168">
        <v>25</v>
      </c>
      <c r="M25">
        <f t="shared" ca="1" si="2"/>
        <v>91</v>
      </c>
      <c r="N25">
        <f t="shared" ca="1" si="3"/>
        <v>404</v>
      </c>
      <c r="O25">
        <f t="shared" ca="1" si="4"/>
        <v>679</v>
      </c>
      <c r="P25">
        <f t="shared" ca="1" si="5"/>
        <v>679</v>
      </c>
      <c r="Q25">
        <f t="shared" ca="1" si="6"/>
        <v>484</v>
      </c>
      <c r="S25">
        <f t="shared" ca="1" si="8"/>
        <v>31</v>
      </c>
    </row>
    <row r="26" spans="1:19" x14ac:dyDescent="0.2">
      <c r="A26" t="str">
        <f>jamboree!B60</f>
        <v>Excitable Boy</v>
      </c>
      <c r="B26">
        <f>jamboree!W60</f>
        <v>24</v>
      </c>
      <c r="C26">
        <f>jamboree!A60</f>
        <v>158</v>
      </c>
      <c r="E26" s="172">
        <v>24</v>
      </c>
      <c r="F26" s="172">
        <v>27</v>
      </c>
      <c r="G26" s="172">
        <v>3</v>
      </c>
      <c r="H26" s="172">
        <v>20</v>
      </c>
      <c r="I26" s="172">
        <v>20</v>
      </c>
      <c r="J26" s="172"/>
      <c r="K26" s="172">
        <v>20</v>
      </c>
      <c r="M26">
        <f t="shared" ca="1" si="2"/>
        <v>158</v>
      </c>
      <c r="N26">
        <f t="shared" ca="1" si="3"/>
        <v>1003</v>
      </c>
      <c r="O26">
        <f t="shared" ca="1" si="4"/>
        <v>52</v>
      </c>
      <c r="P26">
        <f t="shared" ca="1" si="5"/>
        <v>674</v>
      </c>
      <c r="Q26">
        <f t="shared" ca="1" si="6"/>
        <v>674</v>
      </c>
      <c r="S26">
        <f t="shared" ca="1" si="8"/>
        <v>674</v>
      </c>
    </row>
    <row r="27" spans="1:19" x14ac:dyDescent="0.2">
      <c r="A27" t="str">
        <f>jamboree!B61</f>
        <v>Forecheck</v>
      </c>
      <c r="B27">
        <f>jamboree!W61</f>
        <v>25</v>
      </c>
      <c r="C27">
        <f>jamboree!A61</f>
        <v>31</v>
      </c>
      <c r="E27" s="171">
        <v>25</v>
      </c>
      <c r="F27" s="171">
        <v>23</v>
      </c>
      <c r="G27" s="171">
        <v>12</v>
      </c>
      <c r="H27" s="171">
        <v>1</v>
      </c>
      <c r="I27" s="171">
        <v>12</v>
      </c>
      <c r="J27" s="168"/>
      <c r="K27" s="168" t="s">
        <v>187</v>
      </c>
      <c r="M27">
        <f t="shared" ca="1" si="2"/>
        <v>31</v>
      </c>
      <c r="N27">
        <f t="shared" ca="1" si="3"/>
        <v>679</v>
      </c>
      <c r="O27">
        <f t="shared" ca="1" si="4"/>
        <v>175</v>
      </c>
      <c r="P27">
        <f t="shared" ca="1" si="5"/>
        <v>484</v>
      </c>
      <c r="Q27">
        <f t="shared" ca="1" si="6"/>
        <v>175</v>
      </c>
    </row>
    <row r="28" spans="1:19" x14ac:dyDescent="0.2">
      <c r="A28" t="str">
        <f>jamboree!B62</f>
        <v>Spank Me</v>
      </c>
      <c r="B28">
        <f>jamboree!W62</f>
        <v>26</v>
      </c>
      <c r="C28">
        <f>jamboree!A62</f>
        <v>259</v>
      </c>
      <c r="E28" s="172">
        <v>20</v>
      </c>
      <c r="F28" s="172">
        <v>20</v>
      </c>
      <c r="G28" s="172">
        <v>20</v>
      </c>
      <c r="H28" s="172">
        <v>26</v>
      </c>
      <c r="I28" s="172">
        <v>6</v>
      </c>
      <c r="J28" s="172"/>
      <c r="K28" s="172" t="s">
        <v>188</v>
      </c>
      <c r="M28">
        <f t="shared" ca="1" si="2"/>
        <v>674</v>
      </c>
      <c r="N28">
        <f t="shared" ca="1" si="3"/>
        <v>674</v>
      </c>
      <c r="O28">
        <f t="shared" ca="1" si="4"/>
        <v>674</v>
      </c>
      <c r="P28">
        <f t="shared" ca="1" si="5"/>
        <v>259</v>
      </c>
      <c r="Q28">
        <f t="shared" ca="1" si="6"/>
        <v>676</v>
      </c>
    </row>
    <row r="29" spans="1:19" x14ac:dyDescent="0.2">
      <c r="A29" t="str">
        <f>jamboree!B63</f>
        <v>Tempus Fugit</v>
      </c>
      <c r="B29">
        <f>jamboree!W63</f>
        <v>27</v>
      </c>
      <c r="C29">
        <f>jamboree!A63</f>
        <v>1003</v>
      </c>
      <c r="E29" s="171">
        <v>12</v>
      </c>
      <c r="F29" s="171">
        <v>1</v>
      </c>
      <c r="G29" s="171">
        <v>21</v>
      </c>
      <c r="H29" s="171">
        <v>21</v>
      </c>
      <c r="I29" s="171" t="s">
        <v>180</v>
      </c>
      <c r="J29" s="168" t="s">
        <v>182</v>
      </c>
      <c r="K29" s="168" t="s">
        <v>181</v>
      </c>
      <c r="M29">
        <f t="shared" ca="1" si="2"/>
        <v>175</v>
      </c>
      <c r="N29">
        <f t="shared" ca="1" si="3"/>
        <v>484</v>
      </c>
      <c r="O29">
        <f t="shared" ca="1" si="4"/>
        <v>249</v>
      </c>
      <c r="P29">
        <f t="shared" ca="1" si="5"/>
        <v>249</v>
      </c>
    </row>
    <row r="30" spans="1:19" x14ac:dyDescent="0.2">
      <c r="A30" t="str">
        <f>jamboree!B64</f>
        <v>Clipper</v>
      </c>
      <c r="B30">
        <f>jamboree!W64</f>
        <v>28</v>
      </c>
      <c r="C30">
        <f>jamboree!A64</f>
        <v>404</v>
      </c>
      <c r="E30" s="172" t="s">
        <v>178</v>
      </c>
      <c r="F30" s="172" t="s">
        <v>178</v>
      </c>
      <c r="G30" s="172" t="s">
        <v>178</v>
      </c>
      <c r="H30" s="172" t="s">
        <v>178</v>
      </c>
      <c r="I30" s="172" t="s">
        <v>181</v>
      </c>
      <c r="J30" s="172" t="s">
        <v>183</v>
      </c>
      <c r="K30" s="172" t="s">
        <v>189</v>
      </c>
      <c r="P30" t="s">
        <v>194</v>
      </c>
      <c r="Q30">
        <f t="shared" ref="Q30:S31" ca="1" si="9">OFFSET($C$3,Q37-1,0)</f>
        <v>679</v>
      </c>
      <c r="R30">
        <f t="shared" ca="1" si="9"/>
        <v>255</v>
      </c>
      <c r="S30">
        <f t="shared" ca="1" si="9"/>
        <v>676</v>
      </c>
    </row>
    <row r="31" spans="1:19" x14ac:dyDescent="0.2">
      <c r="E31" s="171"/>
      <c r="F31" s="171"/>
      <c r="G31" s="171"/>
      <c r="H31" s="171"/>
      <c r="I31" s="171"/>
      <c r="J31" s="168" t="s">
        <v>184</v>
      </c>
      <c r="K31" s="168"/>
      <c r="Q31">
        <f t="shared" ca="1" si="9"/>
        <v>220</v>
      </c>
      <c r="R31">
        <f t="shared" ca="1" si="9"/>
        <v>52</v>
      </c>
      <c r="S31">
        <f t="shared" ca="1" si="9"/>
        <v>1001</v>
      </c>
    </row>
    <row r="32" spans="1:19" x14ac:dyDescent="0.2">
      <c r="A32" t="s">
        <v>195</v>
      </c>
      <c r="E32" s="172"/>
      <c r="F32" s="172"/>
      <c r="G32" s="172"/>
      <c r="H32" s="172"/>
      <c r="I32" s="172"/>
      <c r="J32" s="172" t="s">
        <v>185</v>
      </c>
      <c r="K32" s="172"/>
      <c r="R32">
        <f ca="1">OFFSET($C$3,R39-1,0)</f>
        <v>116</v>
      </c>
      <c r="S32">
        <f ca="1">OFFSET($C$3,S39-1,0)</f>
        <v>220</v>
      </c>
    </row>
    <row r="33" spans="1:19" x14ac:dyDescent="0.2">
      <c r="A33" t="s">
        <v>11</v>
      </c>
      <c r="B33">
        <v>16</v>
      </c>
      <c r="C33">
        <v>14</v>
      </c>
      <c r="E33" s="168"/>
      <c r="F33" s="168"/>
      <c r="G33" s="168"/>
      <c r="H33" s="168"/>
      <c r="I33" s="168"/>
      <c r="J33" s="168" t="s">
        <v>186</v>
      </c>
      <c r="K33" s="168"/>
      <c r="R33">
        <f ca="1">OFFSET($C$3,R40-1,0)</f>
        <v>285</v>
      </c>
      <c r="S33">
        <f ca="1">OFFSET($C$3,S40-1,0)</f>
        <v>1003</v>
      </c>
    </row>
    <row r="34" spans="1:19" x14ac:dyDescent="0.2">
      <c r="A34" t="s">
        <v>133</v>
      </c>
      <c r="B34">
        <v>31</v>
      </c>
      <c r="C34">
        <v>25</v>
      </c>
      <c r="E34" s="172"/>
      <c r="F34" s="172"/>
      <c r="G34" s="172"/>
      <c r="H34" s="172"/>
      <c r="I34" s="172"/>
      <c r="J34" s="172" t="s">
        <v>181</v>
      </c>
      <c r="K34" s="172"/>
      <c r="R34">
        <f ca="1">OFFSET($C$3,R41-1,0)</f>
        <v>404</v>
      </c>
    </row>
    <row r="35" spans="1:19" x14ac:dyDescent="0.2">
      <c r="A35" t="s">
        <v>32</v>
      </c>
      <c r="B35">
        <v>52</v>
      </c>
      <c r="C35">
        <v>3</v>
      </c>
      <c r="R35">
        <f ca="1">OFFSET($C$3,R42-1,0)</f>
        <v>220</v>
      </c>
    </row>
    <row r="36" spans="1:19" x14ac:dyDescent="0.2">
      <c r="A36" t="s">
        <v>142</v>
      </c>
      <c r="B36">
        <v>59</v>
      </c>
      <c r="C36">
        <v>7</v>
      </c>
    </row>
    <row r="37" spans="1:19" x14ac:dyDescent="0.2">
      <c r="A37" t="s">
        <v>110</v>
      </c>
      <c r="B37">
        <v>91</v>
      </c>
      <c r="C37">
        <v>11</v>
      </c>
      <c r="Q37">
        <v>23</v>
      </c>
      <c r="R37">
        <v>2</v>
      </c>
      <c r="S37">
        <v>6</v>
      </c>
    </row>
    <row r="38" spans="1:19" x14ac:dyDescent="0.2">
      <c r="A38" t="s">
        <v>154</v>
      </c>
      <c r="B38">
        <v>116</v>
      </c>
      <c r="C38">
        <v>16</v>
      </c>
      <c r="Q38">
        <v>17</v>
      </c>
      <c r="R38">
        <v>3</v>
      </c>
      <c r="S38">
        <v>22</v>
      </c>
    </row>
    <row r="39" spans="1:19" x14ac:dyDescent="0.2">
      <c r="A39" t="s">
        <v>146</v>
      </c>
      <c r="B39">
        <v>148</v>
      </c>
      <c r="C39">
        <v>10</v>
      </c>
      <c r="R39">
        <v>16</v>
      </c>
      <c r="S39">
        <v>17</v>
      </c>
    </row>
    <row r="40" spans="1:19" x14ac:dyDescent="0.2">
      <c r="A40" t="s">
        <v>57</v>
      </c>
      <c r="B40">
        <v>155</v>
      </c>
      <c r="C40">
        <v>13</v>
      </c>
      <c r="R40">
        <v>5</v>
      </c>
      <c r="S40">
        <v>27</v>
      </c>
    </row>
    <row r="41" spans="1:19" x14ac:dyDescent="0.2">
      <c r="A41" t="s">
        <v>14</v>
      </c>
      <c r="B41">
        <v>158</v>
      </c>
      <c r="C41">
        <v>24</v>
      </c>
      <c r="R41">
        <v>28</v>
      </c>
    </row>
    <row r="42" spans="1:19" x14ac:dyDescent="0.2">
      <c r="A42" t="s">
        <v>10</v>
      </c>
      <c r="B42">
        <v>175</v>
      </c>
      <c r="C42">
        <v>12</v>
      </c>
      <c r="R42">
        <v>17</v>
      </c>
    </row>
    <row r="43" spans="1:19" x14ac:dyDescent="0.2">
      <c r="A43" t="s">
        <v>105</v>
      </c>
      <c r="B43">
        <v>205</v>
      </c>
      <c r="C43">
        <v>18</v>
      </c>
    </row>
    <row r="44" spans="1:19" x14ac:dyDescent="0.2">
      <c r="A44" t="s">
        <v>126</v>
      </c>
      <c r="B44">
        <v>220</v>
      </c>
      <c r="C44">
        <v>17</v>
      </c>
    </row>
    <row r="45" spans="1:19" x14ac:dyDescent="0.2">
      <c r="A45" t="s">
        <v>0</v>
      </c>
      <c r="B45">
        <v>249</v>
      </c>
      <c r="C45">
        <v>21</v>
      </c>
    </row>
    <row r="46" spans="1:19" x14ac:dyDescent="0.2">
      <c r="A46" t="s">
        <v>107</v>
      </c>
      <c r="B46">
        <v>255</v>
      </c>
      <c r="C46">
        <v>2</v>
      </c>
      <c r="L46" t="s">
        <v>124</v>
      </c>
      <c r="M46">
        <f ca="1">SUM(M3:M35)</f>
        <v>9153</v>
      </c>
      <c r="N46">
        <f t="shared" ref="N46:S46" ca="1" si="10">SUM(N3:N35)</f>
        <v>9153</v>
      </c>
      <c r="O46">
        <f t="shared" ca="1" si="10"/>
        <v>9153</v>
      </c>
      <c r="P46">
        <f t="shared" ca="1" si="10"/>
        <v>9153</v>
      </c>
      <c r="Q46">
        <f t="shared" ca="1" si="10"/>
        <v>9829</v>
      </c>
      <c r="R46">
        <f t="shared" ca="1" si="10"/>
        <v>9829</v>
      </c>
      <c r="S46">
        <f t="shared" ca="1" si="10"/>
        <v>9829</v>
      </c>
    </row>
    <row r="47" spans="1:19" x14ac:dyDescent="0.2">
      <c r="A47" t="s">
        <v>106</v>
      </c>
      <c r="B47">
        <v>259</v>
      </c>
      <c r="C47">
        <v>26</v>
      </c>
    </row>
    <row r="48" spans="1:19" x14ac:dyDescent="0.2">
      <c r="A48" t="s">
        <v>2</v>
      </c>
      <c r="B48">
        <v>265</v>
      </c>
      <c r="C48">
        <v>8</v>
      </c>
    </row>
    <row r="49" spans="1:3" x14ac:dyDescent="0.2">
      <c r="A49" t="s">
        <v>108</v>
      </c>
      <c r="B49">
        <v>285</v>
      </c>
      <c r="C49">
        <v>5</v>
      </c>
    </row>
    <row r="50" spans="1:3" x14ac:dyDescent="0.2">
      <c r="A50" t="s">
        <v>109</v>
      </c>
      <c r="B50">
        <v>357</v>
      </c>
      <c r="C50">
        <v>19</v>
      </c>
    </row>
    <row r="51" spans="1:3" x14ac:dyDescent="0.2">
      <c r="A51" t="s">
        <v>190</v>
      </c>
      <c r="B51">
        <v>404</v>
      </c>
      <c r="C51">
        <v>28</v>
      </c>
    </row>
    <row r="52" spans="1:3" x14ac:dyDescent="0.2">
      <c r="A52" t="s">
        <v>13</v>
      </c>
      <c r="B52">
        <v>484</v>
      </c>
      <c r="C52">
        <v>1</v>
      </c>
    </row>
    <row r="53" spans="1:3" x14ac:dyDescent="0.2">
      <c r="A53" t="s">
        <v>138</v>
      </c>
      <c r="B53">
        <v>485</v>
      </c>
      <c r="C53">
        <v>4</v>
      </c>
    </row>
    <row r="54" spans="1:3" x14ac:dyDescent="0.2">
      <c r="A54" t="s">
        <v>30</v>
      </c>
      <c r="B54">
        <v>588</v>
      </c>
      <c r="C54">
        <v>9</v>
      </c>
    </row>
    <row r="55" spans="1:3" x14ac:dyDescent="0.2">
      <c r="A55" t="s">
        <v>158</v>
      </c>
      <c r="B55">
        <v>674</v>
      </c>
      <c r="C55">
        <v>20</v>
      </c>
    </row>
    <row r="56" spans="1:3" x14ac:dyDescent="0.2">
      <c r="A56" t="s">
        <v>31</v>
      </c>
      <c r="B56">
        <v>676</v>
      </c>
      <c r="C56">
        <v>6</v>
      </c>
    </row>
    <row r="57" spans="1:3" x14ac:dyDescent="0.2">
      <c r="A57" t="s">
        <v>169</v>
      </c>
      <c r="B57">
        <v>679</v>
      </c>
      <c r="C57">
        <v>23</v>
      </c>
    </row>
    <row r="58" spans="1:3" x14ac:dyDescent="0.2">
      <c r="A58" t="s">
        <v>152</v>
      </c>
      <c r="B58">
        <v>739</v>
      </c>
      <c r="C58">
        <v>15</v>
      </c>
    </row>
    <row r="59" spans="1:3" x14ac:dyDescent="0.2">
      <c r="A59" t="s">
        <v>161</v>
      </c>
      <c r="B59">
        <v>1001</v>
      </c>
      <c r="C59">
        <v>22</v>
      </c>
    </row>
    <row r="60" spans="1:3" x14ac:dyDescent="0.2">
      <c r="A60" t="s">
        <v>166</v>
      </c>
      <c r="B60">
        <v>1003</v>
      </c>
      <c r="C60">
        <v>27</v>
      </c>
    </row>
  </sheetData>
  <phoneticPr fontId="12" type="noConversion"/>
  <pageMargins left="0.75" right="0.75" top="1" bottom="1" header="0.5" footer="0.5"/>
  <pageSetup orientation="portrait" copies="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9"/>
  <sheetViews>
    <sheetView workbookViewId="0"/>
    <sheetView workbookViewId="1"/>
  </sheetViews>
  <sheetFormatPr defaultRowHeight="12.75" x14ac:dyDescent="0.2"/>
  <sheetData>
    <row r="1" spans="1:7" x14ac:dyDescent="0.2">
      <c r="A1" t="s">
        <v>125</v>
      </c>
    </row>
    <row r="2" spans="1:7" x14ac:dyDescent="0.2">
      <c r="B2" s="146"/>
      <c r="C2" s="146"/>
      <c r="D2" s="146"/>
      <c r="E2" s="146"/>
      <c r="F2" s="146"/>
      <c r="G2" s="146"/>
    </row>
    <row r="3" spans="1:7" x14ac:dyDescent="0.2">
      <c r="A3">
        <v>1</v>
      </c>
    </row>
    <row r="4" spans="1:7" x14ac:dyDescent="0.2">
      <c r="A4">
        <f t="shared" ref="A4:A9" si="0">A3+1</f>
        <v>2</v>
      </c>
    </row>
    <row r="5" spans="1:7" x14ac:dyDescent="0.2">
      <c r="A5">
        <f t="shared" si="0"/>
        <v>3</v>
      </c>
    </row>
    <row r="6" spans="1:7" x14ac:dyDescent="0.2">
      <c r="A6">
        <f t="shared" si="0"/>
        <v>4</v>
      </c>
    </row>
    <row r="7" spans="1:7" x14ac:dyDescent="0.2">
      <c r="A7">
        <f t="shared" si="0"/>
        <v>5</v>
      </c>
    </row>
    <row r="8" spans="1:7" x14ac:dyDescent="0.2">
      <c r="A8">
        <f t="shared" si="0"/>
        <v>6</v>
      </c>
    </row>
    <row r="9" spans="1:7" x14ac:dyDescent="0.2">
      <c r="A9">
        <f t="shared" si="0"/>
        <v>7</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28"/>
  <sheetViews>
    <sheetView workbookViewId="0"/>
    <sheetView workbookViewId="1"/>
  </sheetViews>
  <sheetFormatPr defaultRowHeight="12.75" x14ac:dyDescent="0.2"/>
  <sheetData>
    <row r="1" spans="1:18" x14ac:dyDescent="0.2">
      <c r="A1" t="s">
        <v>123</v>
      </c>
    </row>
    <row r="2" spans="1:18" x14ac:dyDescent="0.2">
      <c r="A2">
        <f>'from RC Jamboree'!A14</f>
        <v>1</v>
      </c>
      <c r="B2">
        <f>MOD(A2+1,27)+1</f>
        <v>3</v>
      </c>
      <c r="C2">
        <f>MOD(B2+1,27)+1</f>
        <v>5</v>
      </c>
      <c r="D2">
        <f t="shared" ref="D2:R2" si="0">MOD(C2+1,27)+1</f>
        <v>7</v>
      </c>
      <c r="E2">
        <f t="shared" si="0"/>
        <v>9</v>
      </c>
      <c r="F2">
        <f t="shared" si="0"/>
        <v>11</v>
      </c>
      <c r="G2">
        <f t="shared" si="0"/>
        <v>13</v>
      </c>
      <c r="H2">
        <f t="shared" si="0"/>
        <v>15</v>
      </c>
      <c r="I2">
        <f t="shared" si="0"/>
        <v>17</v>
      </c>
      <c r="J2">
        <f t="shared" si="0"/>
        <v>19</v>
      </c>
      <c r="K2">
        <f t="shared" si="0"/>
        <v>21</v>
      </c>
      <c r="L2">
        <f t="shared" si="0"/>
        <v>23</v>
      </c>
      <c r="M2">
        <f t="shared" si="0"/>
        <v>25</v>
      </c>
      <c r="N2">
        <f t="shared" si="0"/>
        <v>27</v>
      </c>
      <c r="O2">
        <f t="shared" si="0"/>
        <v>2</v>
      </c>
      <c r="P2">
        <f t="shared" si="0"/>
        <v>4</v>
      </c>
      <c r="Q2">
        <f t="shared" si="0"/>
        <v>6</v>
      </c>
      <c r="R2">
        <f t="shared" si="0"/>
        <v>8</v>
      </c>
    </row>
    <row r="3" spans="1:18" x14ac:dyDescent="0.2">
      <c r="A3">
        <f>'from RC Jamboree'!A15</f>
        <v>2</v>
      </c>
      <c r="B3">
        <f t="shared" ref="B3:C28" si="1">MOD(A3+1,27)+1</f>
        <v>4</v>
      </c>
      <c r="C3">
        <f t="shared" si="1"/>
        <v>6</v>
      </c>
      <c r="D3">
        <f t="shared" ref="D3:R3" si="2">MOD(C3+1,27)+1</f>
        <v>8</v>
      </c>
      <c r="E3">
        <f t="shared" si="2"/>
        <v>10</v>
      </c>
      <c r="F3">
        <f t="shared" si="2"/>
        <v>12</v>
      </c>
      <c r="G3">
        <f t="shared" si="2"/>
        <v>14</v>
      </c>
      <c r="H3">
        <f t="shared" si="2"/>
        <v>16</v>
      </c>
      <c r="I3">
        <f t="shared" si="2"/>
        <v>18</v>
      </c>
      <c r="J3">
        <f t="shared" si="2"/>
        <v>20</v>
      </c>
      <c r="K3">
        <f t="shared" si="2"/>
        <v>22</v>
      </c>
      <c r="L3">
        <f t="shared" si="2"/>
        <v>24</v>
      </c>
      <c r="M3">
        <f t="shared" si="2"/>
        <v>26</v>
      </c>
      <c r="N3">
        <f t="shared" si="2"/>
        <v>1</v>
      </c>
      <c r="O3">
        <f t="shared" si="2"/>
        <v>3</v>
      </c>
      <c r="P3">
        <f t="shared" si="2"/>
        <v>5</v>
      </c>
      <c r="Q3">
        <f t="shared" si="2"/>
        <v>7</v>
      </c>
      <c r="R3">
        <f t="shared" si="2"/>
        <v>9</v>
      </c>
    </row>
    <row r="4" spans="1:18" x14ac:dyDescent="0.2">
      <c r="A4">
        <f>'from RC Jamboree'!A16</f>
        <v>3</v>
      </c>
      <c r="B4">
        <f t="shared" si="1"/>
        <v>5</v>
      </c>
      <c r="C4">
        <f t="shared" si="1"/>
        <v>7</v>
      </c>
      <c r="D4">
        <f t="shared" ref="D4:R4" si="3">MOD(C4+1,27)+1</f>
        <v>9</v>
      </c>
      <c r="E4">
        <f t="shared" si="3"/>
        <v>11</v>
      </c>
      <c r="F4">
        <f t="shared" si="3"/>
        <v>13</v>
      </c>
      <c r="G4">
        <f t="shared" si="3"/>
        <v>15</v>
      </c>
      <c r="H4">
        <f t="shared" si="3"/>
        <v>17</v>
      </c>
      <c r="I4">
        <f t="shared" si="3"/>
        <v>19</v>
      </c>
      <c r="J4">
        <f t="shared" si="3"/>
        <v>21</v>
      </c>
      <c r="K4">
        <f t="shared" si="3"/>
        <v>23</v>
      </c>
      <c r="L4">
        <f t="shared" si="3"/>
        <v>25</v>
      </c>
      <c r="M4">
        <f t="shared" si="3"/>
        <v>27</v>
      </c>
      <c r="N4">
        <f t="shared" si="3"/>
        <v>2</v>
      </c>
      <c r="O4">
        <f t="shared" si="3"/>
        <v>4</v>
      </c>
      <c r="P4">
        <f t="shared" si="3"/>
        <v>6</v>
      </c>
      <c r="Q4">
        <f t="shared" si="3"/>
        <v>8</v>
      </c>
      <c r="R4">
        <f t="shared" si="3"/>
        <v>10</v>
      </c>
    </row>
    <row r="5" spans="1:18" x14ac:dyDescent="0.2">
      <c r="A5">
        <f>'from RC Jamboree'!A17</f>
        <v>4</v>
      </c>
      <c r="B5">
        <f t="shared" si="1"/>
        <v>6</v>
      </c>
      <c r="C5">
        <f t="shared" si="1"/>
        <v>8</v>
      </c>
      <c r="D5">
        <f t="shared" ref="D5:R5" si="4">MOD(C5+1,27)+1</f>
        <v>10</v>
      </c>
      <c r="E5">
        <f t="shared" si="4"/>
        <v>12</v>
      </c>
      <c r="F5">
        <f t="shared" si="4"/>
        <v>14</v>
      </c>
      <c r="G5">
        <f t="shared" si="4"/>
        <v>16</v>
      </c>
      <c r="H5">
        <f t="shared" si="4"/>
        <v>18</v>
      </c>
      <c r="I5">
        <f t="shared" si="4"/>
        <v>20</v>
      </c>
      <c r="J5">
        <f t="shared" si="4"/>
        <v>22</v>
      </c>
      <c r="K5">
        <f t="shared" si="4"/>
        <v>24</v>
      </c>
      <c r="L5">
        <f t="shared" si="4"/>
        <v>26</v>
      </c>
      <c r="M5">
        <f t="shared" si="4"/>
        <v>1</v>
      </c>
      <c r="N5">
        <f t="shared" si="4"/>
        <v>3</v>
      </c>
      <c r="O5">
        <f t="shared" si="4"/>
        <v>5</v>
      </c>
      <c r="P5">
        <f t="shared" si="4"/>
        <v>7</v>
      </c>
      <c r="Q5">
        <f t="shared" si="4"/>
        <v>9</v>
      </c>
      <c r="R5">
        <f t="shared" si="4"/>
        <v>11</v>
      </c>
    </row>
    <row r="6" spans="1:18" x14ac:dyDescent="0.2">
      <c r="A6">
        <f>'from RC Jamboree'!A18</f>
        <v>5</v>
      </c>
      <c r="B6">
        <f t="shared" si="1"/>
        <v>7</v>
      </c>
      <c r="C6">
        <f t="shared" si="1"/>
        <v>9</v>
      </c>
      <c r="D6">
        <f t="shared" ref="D6:R6" si="5">MOD(C6+1,27)+1</f>
        <v>11</v>
      </c>
      <c r="E6">
        <f t="shared" si="5"/>
        <v>13</v>
      </c>
      <c r="F6">
        <f t="shared" si="5"/>
        <v>15</v>
      </c>
      <c r="G6">
        <f t="shared" si="5"/>
        <v>17</v>
      </c>
      <c r="H6">
        <f t="shared" si="5"/>
        <v>19</v>
      </c>
      <c r="I6">
        <f t="shared" si="5"/>
        <v>21</v>
      </c>
      <c r="J6">
        <f t="shared" si="5"/>
        <v>23</v>
      </c>
      <c r="K6">
        <f t="shared" si="5"/>
        <v>25</v>
      </c>
      <c r="L6">
        <f t="shared" si="5"/>
        <v>27</v>
      </c>
      <c r="M6">
        <f t="shared" si="5"/>
        <v>2</v>
      </c>
      <c r="N6">
        <f t="shared" si="5"/>
        <v>4</v>
      </c>
      <c r="O6">
        <f t="shared" si="5"/>
        <v>6</v>
      </c>
      <c r="P6">
        <f t="shared" si="5"/>
        <v>8</v>
      </c>
      <c r="Q6">
        <f t="shared" si="5"/>
        <v>10</v>
      </c>
      <c r="R6">
        <f t="shared" si="5"/>
        <v>12</v>
      </c>
    </row>
    <row r="7" spans="1:18" x14ac:dyDescent="0.2">
      <c r="A7">
        <f>'from RC Jamboree'!A19</f>
        <v>6</v>
      </c>
      <c r="B7">
        <f t="shared" si="1"/>
        <v>8</v>
      </c>
      <c r="C7">
        <f t="shared" si="1"/>
        <v>10</v>
      </c>
      <c r="D7">
        <f t="shared" ref="D7:R7" si="6">MOD(C7+1,27)+1</f>
        <v>12</v>
      </c>
      <c r="E7">
        <f t="shared" si="6"/>
        <v>14</v>
      </c>
      <c r="F7">
        <f t="shared" si="6"/>
        <v>16</v>
      </c>
      <c r="G7">
        <f t="shared" si="6"/>
        <v>18</v>
      </c>
      <c r="H7">
        <f t="shared" si="6"/>
        <v>20</v>
      </c>
      <c r="I7">
        <f t="shared" si="6"/>
        <v>22</v>
      </c>
      <c r="J7">
        <f t="shared" si="6"/>
        <v>24</v>
      </c>
      <c r="K7">
        <f t="shared" si="6"/>
        <v>26</v>
      </c>
      <c r="L7">
        <f t="shared" si="6"/>
        <v>1</v>
      </c>
      <c r="M7">
        <f t="shared" si="6"/>
        <v>3</v>
      </c>
      <c r="N7">
        <f t="shared" si="6"/>
        <v>5</v>
      </c>
      <c r="O7">
        <f t="shared" si="6"/>
        <v>7</v>
      </c>
      <c r="P7">
        <f t="shared" si="6"/>
        <v>9</v>
      </c>
      <c r="Q7">
        <f t="shared" si="6"/>
        <v>11</v>
      </c>
      <c r="R7">
        <f t="shared" si="6"/>
        <v>13</v>
      </c>
    </row>
    <row r="8" spans="1:18" x14ac:dyDescent="0.2">
      <c r="A8">
        <f>'from RC Jamboree'!A20</f>
        <v>7</v>
      </c>
      <c r="B8">
        <f t="shared" si="1"/>
        <v>9</v>
      </c>
      <c r="C8">
        <f t="shared" si="1"/>
        <v>11</v>
      </c>
      <c r="D8">
        <f t="shared" ref="D8:R8" si="7">MOD(C8+1,27)+1</f>
        <v>13</v>
      </c>
      <c r="E8">
        <f t="shared" si="7"/>
        <v>15</v>
      </c>
      <c r="F8">
        <f t="shared" si="7"/>
        <v>17</v>
      </c>
      <c r="G8">
        <f t="shared" si="7"/>
        <v>19</v>
      </c>
      <c r="H8">
        <f t="shared" si="7"/>
        <v>21</v>
      </c>
      <c r="I8">
        <f t="shared" si="7"/>
        <v>23</v>
      </c>
      <c r="J8">
        <f t="shared" si="7"/>
        <v>25</v>
      </c>
      <c r="K8">
        <f t="shared" si="7"/>
        <v>27</v>
      </c>
      <c r="L8">
        <f t="shared" si="7"/>
        <v>2</v>
      </c>
      <c r="M8">
        <f t="shared" si="7"/>
        <v>4</v>
      </c>
      <c r="N8">
        <f t="shared" si="7"/>
        <v>6</v>
      </c>
      <c r="O8">
        <f t="shared" si="7"/>
        <v>8</v>
      </c>
      <c r="P8">
        <f t="shared" si="7"/>
        <v>10</v>
      </c>
      <c r="Q8">
        <f t="shared" si="7"/>
        <v>12</v>
      </c>
      <c r="R8">
        <f t="shared" si="7"/>
        <v>14</v>
      </c>
    </row>
    <row r="9" spans="1:18" x14ac:dyDescent="0.2">
      <c r="A9">
        <f>'from RC Jamboree'!A21</f>
        <v>8</v>
      </c>
      <c r="B9">
        <f t="shared" si="1"/>
        <v>10</v>
      </c>
      <c r="C9">
        <f t="shared" si="1"/>
        <v>12</v>
      </c>
      <c r="D9">
        <f t="shared" ref="D9:R9" si="8">MOD(C9+1,27)+1</f>
        <v>14</v>
      </c>
      <c r="E9">
        <f t="shared" si="8"/>
        <v>16</v>
      </c>
      <c r="F9">
        <f t="shared" si="8"/>
        <v>18</v>
      </c>
      <c r="G9">
        <f t="shared" si="8"/>
        <v>20</v>
      </c>
      <c r="H9">
        <f t="shared" si="8"/>
        <v>22</v>
      </c>
      <c r="I9">
        <f t="shared" si="8"/>
        <v>24</v>
      </c>
      <c r="J9">
        <f t="shared" si="8"/>
        <v>26</v>
      </c>
      <c r="K9">
        <f t="shared" si="8"/>
        <v>1</v>
      </c>
      <c r="L9">
        <f t="shared" si="8"/>
        <v>3</v>
      </c>
      <c r="M9">
        <f t="shared" si="8"/>
        <v>5</v>
      </c>
      <c r="N9">
        <f t="shared" si="8"/>
        <v>7</v>
      </c>
      <c r="O9">
        <f t="shared" si="8"/>
        <v>9</v>
      </c>
      <c r="P9">
        <f t="shared" si="8"/>
        <v>11</v>
      </c>
      <c r="Q9">
        <f t="shared" si="8"/>
        <v>13</v>
      </c>
      <c r="R9">
        <f t="shared" si="8"/>
        <v>15</v>
      </c>
    </row>
    <row r="10" spans="1:18" x14ac:dyDescent="0.2">
      <c r="A10">
        <f>'from RC Jamboree'!A22</f>
        <v>9</v>
      </c>
      <c r="B10">
        <f t="shared" si="1"/>
        <v>11</v>
      </c>
      <c r="C10">
        <f t="shared" si="1"/>
        <v>13</v>
      </c>
      <c r="D10">
        <f t="shared" ref="D10:R10" si="9">MOD(C10+1,27)+1</f>
        <v>15</v>
      </c>
      <c r="E10">
        <f t="shared" si="9"/>
        <v>17</v>
      </c>
      <c r="F10">
        <f t="shared" si="9"/>
        <v>19</v>
      </c>
      <c r="G10">
        <f t="shared" si="9"/>
        <v>21</v>
      </c>
      <c r="H10">
        <f t="shared" si="9"/>
        <v>23</v>
      </c>
      <c r="I10">
        <f t="shared" si="9"/>
        <v>25</v>
      </c>
      <c r="J10">
        <f t="shared" si="9"/>
        <v>27</v>
      </c>
      <c r="K10">
        <f t="shared" si="9"/>
        <v>2</v>
      </c>
      <c r="L10">
        <f t="shared" si="9"/>
        <v>4</v>
      </c>
      <c r="M10">
        <f t="shared" si="9"/>
        <v>6</v>
      </c>
      <c r="N10">
        <f t="shared" si="9"/>
        <v>8</v>
      </c>
      <c r="O10">
        <f t="shared" si="9"/>
        <v>10</v>
      </c>
      <c r="P10">
        <f t="shared" si="9"/>
        <v>12</v>
      </c>
      <c r="Q10">
        <f t="shared" si="9"/>
        <v>14</v>
      </c>
      <c r="R10">
        <f t="shared" si="9"/>
        <v>16</v>
      </c>
    </row>
    <row r="11" spans="1:18" x14ac:dyDescent="0.2">
      <c r="A11">
        <f>'from RC Jamboree'!A23</f>
        <v>10</v>
      </c>
      <c r="B11">
        <f t="shared" si="1"/>
        <v>12</v>
      </c>
      <c r="C11">
        <f t="shared" si="1"/>
        <v>14</v>
      </c>
      <c r="D11">
        <f t="shared" ref="D11:R11" si="10">MOD(C11+1,27)+1</f>
        <v>16</v>
      </c>
      <c r="E11">
        <f t="shared" si="10"/>
        <v>18</v>
      </c>
      <c r="F11">
        <f t="shared" si="10"/>
        <v>20</v>
      </c>
      <c r="G11">
        <f t="shared" si="10"/>
        <v>22</v>
      </c>
      <c r="H11">
        <f t="shared" si="10"/>
        <v>24</v>
      </c>
      <c r="I11">
        <f t="shared" si="10"/>
        <v>26</v>
      </c>
      <c r="J11">
        <f t="shared" si="10"/>
        <v>1</v>
      </c>
      <c r="K11">
        <f t="shared" si="10"/>
        <v>3</v>
      </c>
      <c r="L11">
        <f t="shared" si="10"/>
        <v>5</v>
      </c>
      <c r="M11">
        <f t="shared" si="10"/>
        <v>7</v>
      </c>
      <c r="N11">
        <f t="shared" si="10"/>
        <v>9</v>
      </c>
      <c r="O11">
        <f t="shared" si="10"/>
        <v>11</v>
      </c>
      <c r="P11">
        <f t="shared" si="10"/>
        <v>13</v>
      </c>
      <c r="Q11">
        <f t="shared" si="10"/>
        <v>15</v>
      </c>
      <c r="R11">
        <f t="shared" si="10"/>
        <v>17</v>
      </c>
    </row>
    <row r="12" spans="1:18" x14ac:dyDescent="0.2">
      <c r="A12">
        <f>'from RC Jamboree'!A24</f>
        <v>11</v>
      </c>
      <c r="B12">
        <f t="shared" si="1"/>
        <v>13</v>
      </c>
      <c r="C12">
        <f t="shared" si="1"/>
        <v>15</v>
      </c>
      <c r="D12">
        <f t="shared" ref="D12:R12" si="11">MOD(C12+1,27)+1</f>
        <v>17</v>
      </c>
      <c r="E12">
        <f t="shared" si="11"/>
        <v>19</v>
      </c>
      <c r="F12">
        <f t="shared" si="11"/>
        <v>21</v>
      </c>
      <c r="G12">
        <f t="shared" si="11"/>
        <v>23</v>
      </c>
      <c r="H12">
        <f t="shared" si="11"/>
        <v>25</v>
      </c>
      <c r="I12">
        <f t="shared" si="11"/>
        <v>27</v>
      </c>
      <c r="J12">
        <f t="shared" si="11"/>
        <v>2</v>
      </c>
      <c r="K12">
        <f t="shared" si="11"/>
        <v>4</v>
      </c>
      <c r="L12">
        <f t="shared" si="11"/>
        <v>6</v>
      </c>
      <c r="M12">
        <f t="shared" si="11"/>
        <v>8</v>
      </c>
      <c r="N12">
        <f t="shared" si="11"/>
        <v>10</v>
      </c>
      <c r="O12">
        <f t="shared" si="11"/>
        <v>12</v>
      </c>
      <c r="P12">
        <f t="shared" si="11"/>
        <v>14</v>
      </c>
      <c r="Q12">
        <f t="shared" si="11"/>
        <v>16</v>
      </c>
      <c r="R12">
        <f t="shared" si="11"/>
        <v>18</v>
      </c>
    </row>
    <row r="13" spans="1:18" x14ac:dyDescent="0.2">
      <c r="A13">
        <f>'from RC Jamboree'!A25</f>
        <v>12</v>
      </c>
      <c r="B13">
        <f t="shared" si="1"/>
        <v>14</v>
      </c>
      <c r="C13">
        <f t="shared" si="1"/>
        <v>16</v>
      </c>
      <c r="D13">
        <f t="shared" ref="D13:R13" si="12">MOD(C13+1,27)+1</f>
        <v>18</v>
      </c>
      <c r="E13">
        <f t="shared" si="12"/>
        <v>20</v>
      </c>
      <c r="F13">
        <f t="shared" si="12"/>
        <v>22</v>
      </c>
      <c r="G13">
        <f t="shared" si="12"/>
        <v>24</v>
      </c>
      <c r="H13">
        <f t="shared" si="12"/>
        <v>26</v>
      </c>
      <c r="I13">
        <f t="shared" si="12"/>
        <v>1</v>
      </c>
      <c r="J13">
        <f t="shared" si="12"/>
        <v>3</v>
      </c>
      <c r="K13">
        <f t="shared" si="12"/>
        <v>5</v>
      </c>
      <c r="L13">
        <f t="shared" si="12"/>
        <v>7</v>
      </c>
      <c r="M13">
        <f t="shared" si="12"/>
        <v>9</v>
      </c>
      <c r="N13">
        <f t="shared" si="12"/>
        <v>11</v>
      </c>
      <c r="O13">
        <f t="shared" si="12"/>
        <v>13</v>
      </c>
      <c r="P13">
        <f t="shared" si="12"/>
        <v>15</v>
      </c>
      <c r="Q13">
        <f t="shared" si="12"/>
        <v>17</v>
      </c>
      <c r="R13">
        <f t="shared" si="12"/>
        <v>19</v>
      </c>
    </row>
    <row r="14" spans="1:18" x14ac:dyDescent="0.2">
      <c r="A14">
        <f>'from RC Jamboree'!A26</f>
        <v>13</v>
      </c>
      <c r="B14">
        <f t="shared" si="1"/>
        <v>15</v>
      </c>
      <c r="C14">
        <f t="shared" si="1"/>
        <v>17</v>
      </c>
      <c r="D14">
        <f t="shared" ref="D14:R14" si="13">MOD(C14+1,27)+1</f>
        <v>19</v>
      </c>
      <c r="E14">
        <f t="shared" si="13"/>
        <v>21</v>
      </c>
      <c r="F14">
        <f t="shared" si="13"/>
        <v>23</v>
      </c>
      <c r="G14">
        <f t="shared" si="13"/>
        <v>25</v>
      </c>
      <c r="H14">
        <f t="shared" si="13"/>
        <v>27</v>
      </c>
      <c r="I14">
        <f t="shared" si="13"/>
        <v>2</v>
      </c>
      <c r="J14">
        <f t="shared" si="13"/>
        <v>4</v>
      </c>
      <c r="K14">
        <f t="shared" si="13"/>
        <v>6</v>
      </c>
      <c r="L14">
        <f t="shared" si="13"/>
        <v>8</v>
      </c>
      <c r="M14">
        <f t="shared" si="13"/>
        <v>10</v>
      </c>
      <c r="N14">
        <f t="shared" si="13"/>
        <v>12</v>
      </c>
      <c r="O14">
        <f t="shared" si="13"/>
        <v>14</v>
      </c>
      <c r="P14">
        <f t="shared" si="13"/>
        <v>16</v>
      </c>
      <c r="Q14">
        <f t="shared" si="13"/>
        <v>18</v>
      </c>
      <c r="R14">
        <f t="shared" si="13"/>
        <v>20</v>
      </c>
    </row>
    <row r="15" spans="1:18" x14ac:dyDescent="0.2">
      <c r="A15">
        <f>'from RC Jamboree'!A27</f>
        <v>14</v>
      </c>
      <c r="B15">
        <f t="shared" si="1"/>
        <v>16</v>
      </c>
      <c r="C15">
        <f t="shared" si="1"/>
        <v>18</v>
      </c>
      <c r="D15">
        <f t="shared" ref="D15:R15" si="14">MOD(C15+1,27)+1</f>
        <v>20</v>
      </c>
      <c r="E15">
        <f t="shared" si="14"/>
        <v>22</v>
      </c>
      <c r="F15">
        <f t="shared" si="14"/>
        <v>24</v>
      </c>
      <c r="G15">
        <f t="shared" si="14"/>
        <v>26</v>
      </c>
      <c r="H15">
        <f t="shared" si="14"/>
        <v>1</v>
      </c>
      <c r="I15">
        <f t="shared" si="14"/>
        <v>3</v>
      </c>
      <c r="J15">
        <f t="shared" si="14"/>
        <v>5</v>
      </c>
      <c r="K15">
        <f t="shared" si="14"/>
        <v>7</v>
      </c>
      <c r="L15">
        <f t="shared" si="14"/>
        <v>9</v>
      </c>
      <c r="M15">
        <f t="shared" si="14"/>
        <v>11</v>
      </c>
      <c r="N15">
        <f t="shared" si="14"/>
        <v>13</v>
      </c>
      <c r="O15">
        <f t="shared" si="14"/>
        <v>15</v>
      </c>
      <c r="P15">
        <f t="shared" si="14"/>
        <v>17</v>
      </c>
      <c r="Q15">
        <f t="shared" si="14"/>
        <v>19</v>
      </c>
      <c r="R15">
        <f t="shared" si="14"/>
        <v>21</v>
      </c>
    </row>
    <row r="16" spans="1:18" x14ac:dyDescent="0.2">
      <c r="A16">
        <f>'from RC Jamboree'!A28</f>
        <v>15</v>
      </c>
      <c r="B16">
        <f t="shared" si="1"/>
        <v>17</v>
      </c>
      <c r="C16">
        <f t="shared" si="1"/>
        <v>19</v>
      </c>
      <c r="D16">
        <f t="shared" ref="D16:R16" si="15">MOD(C16+1,27)+1</f>
        <v>21</v>
      </c>
      <c r="E16">
        <f t="shared" si="15"/>
        <v>23</v>
      </c>
      <c r="F16">
        <f t="shared" si="15"/>
        <v>25</v>
      </c>
      <c r="G16">
        <f t="shared" si="15"/>
        <v>27</v>
      </c>
      <c r="H16">
        <f t="shared" si="15"/>
        <v>2</v>
      </c>
      <c r="I16">
        <f t="shared" si="15"/>
        <v>4</v>
      </c>
      <c r="J16">
        <f t="shared" si="15"/>
        <v>6</v>
      </c>
      <c r="K16">
        <f t="shared" si="15"/>
        <v>8</v>
      </c>
      <c r="L16">
        <f t="shared" si="15"/>
        <v>10</v>
      </c>
      <c r="M16">
        <f t="shared" si="15"/>
        <v>12</v>
      </c>
      <c r="N16">
        <f t="shared" si="15"/>
        <v>14</v>
      </c>
      <c r="O16">
        <f t="shared" si="15"/>
        <v>16</v>
      </c>
      <c r="P16">
        <f t="shared" si="15"/>
        <v>18</v>
      </c>
      <c r="Q16">
        <f t="shared" si="15"/>
        <v>20</v>
      </c>
      <c r="R16">
        <f t="shared" si="15"/>
        <v>22</v>
      </c>
    </row>
    <row r="17" spans="1:18" x14ac:dyDescent="0.2">
      <c r="A17">
        <f>'from RC Jamboree'!A29</f>
        <v>16</v>
      </c>
      <c r="B17">
        <f t="shared" si="1"/>
        <v>18</v>
      </c>
      <c r="C17">
        <f t="shared" si="1"/>
        <v>20</v>
      </c>
      <c r="D17">
        <f t="shared" ref="D17:R17" si="16">MOD(C17+1,27)+1</f>
        <v>22</v>
      </c>
      <c r="E17">
        <f t="shared" si="16"/>
        <v>24</v>
      </c>
      <c r="F17">
        <f t="shared" si="16"/>
        <v>26</v>
      </c>
      <c r="G17">
        <f t="shared" si="16"/>
        <v>1</v>
      </c>
      <c r="H17">
        <f t="shared" si="16"/>
        <v>3</v>
      </c>
      <c r="I17">
        <f t="shared" si="16"/>
        <v>5</v>
      </c>
      <c r="J17">
        <f t="shared" si="16"/>
        <v>7</v>
      </c>
      <c r="K17">
        <f t="shared" si="16"/>
        <v>9</v>
      </c>
      <c r="L17">
        <f t="shared" si="16"/>
        <v>11</v>
      </c>
      <c r="M17">
        <f t="shared" si="16"/>
        <v>13</v>
      </c>
      <c r="N17">
        <f t="shared" si="16"/>
        <v>15</v>
      </c>
      <c r="O17">
        <f t="shared" si="16"/>
        <v>17</v>
      </c>
      <c r="P17">
        <f t="shared" si="16"/>
        <v>19</v>
      </c>
      <c r="Q17">
        <f t="shared" si="16"/>
        <v>21</v>
      </c>
      <c r="R17">
        <f t="shared" si="16"/>
        <v>23</v>
      </c>
    </row>
    <row r="18" spans="1:18" x14ac:dyDescent="0.2">
      <c r="A18">
        <f>'from RC Jamboree'!A30</f>
        <v>17</v>
      </c>
      <c r="B18">
        <f t="shared" si="1"/>
        <v>19</v>
      </c>
      <c r="C18">
        <f t="shared" si="1"/>
        <v>21</v>
      </c>
      <c r="D18">
        <f t="shared" ref="D18:R18" si="17">MOD(C18+1,27)+1</f>
        <v>23</v>
      </c>
      <c r="E18">
        <f t="shared" si="17"/>
        <v>25</v>
      </c>
      <c r="F18">
        <f t="shared" si="17"/>
        <v>27</v>
      </c>
      <c r="G18">
        <f t="shared" si="17"/>
        <v>2</v>
      </c>
      <c r="H18">
        <f t="shared" si="17"/>
        <v>4</v>
      </c>
      <c r="I18">
        <f t="shared" si="17"/>
        <v>6</v>
      </c>
      <c r="J18">
        <f t="shared" si="17"/>
        <v>8</v>
      </c>
      <c r="K18">
        <f t="shared" si="17"/>
        <v>10</v>
      </c>
      <c r="L18">
        <f t="shared" si="17"/>
        <v>12</v>
      </c>
      <c r="M18">
        <f t="shared" si="17"/>
        <v>14</v>
      </c>
      <c r="N18">
        <f t="shared" si="17"/>
        <v>16</v>
      </c>
      <c r="O18">
        <f t="shared" si="17"/>
        <v>18</v>
      </c>
      <c r="P18">
        <f t="shared" si="17"/>
        <v>20</v>
      </c>
      <c r="Q18">
        <f t="shared" si="17"/>
        <v>22</v>
      </c>
      <c r="R18">
        <f t="shared" si="17"/>
        <v>24</v>
      </c>
    </row>
    <row r="19" spans="1:18" x14ac:dyDescent="0.2">
      <c r="A19">
        <f>'from RC Jamboree'!A31</f>
        <v>18</v>
      </c>
      <c r="B19">
        <f t="shared" si="1"/>
        <v>20</v>
      </c>
      <c r="C19">
        <f t="shared" si="1"/>
        <v>22</v>
      </c>
      <c r="D19">
        <f t="shared" ref="D19:R19" si="18">MOD(C19+1,27)+1</f>
        <v>24</v>
      </c>
      <c r="E19">
        <f t="shared" si="18"/>
        <v>26</v>
      </c>
      <c r="F19">
        <f t="shared" si="18"/>
        <v>1</v>
      </c>
      <c r="G19">
        <f t="shared" si="18"/>
        <v>3</v>
      </c>
      <c r="H19">
        <f t="shared" si="18"/>
        <v>5</v>
      </c>
      <c r="I19">
        <f t="shared" si="18"/>
        <v>7</v>
      </c>
      <c r="J19">
        <f t="shared" si="18"/>
        <v>9</v>
      </c>
      <c r="K19">
        <f t="shared" si="18"/>
        <v>11</v>
      </c>
      <c r="L19">
        <f t="shared" si="18"/>
        <v>13</v>
      </c>
      <c r="M19">
        <f t="shared" si="18"/>
        <v>15</v>
      </c>
      <c r="N19">
        <f t="shared" si="18"/>
        <v>17</v>
      </c>
      <c r="O19">
        <f t="shared" si="18"/>
        <v>19</v>
      </c>
      <c r="P19">
        <f t="shared" si="18"/>
        <v>21</v>
      </c>
      <c r="Q19">
        <f t="shared" si="18"/>
        <v>23</v>
      </c>
      <c r="R19">
        <f t="shared" si="18"/>
        <v>25</v>
      </c>
    </row>
    <row r="20" spans="1:18" x14ac:dyDescent="0.2">
      <c r="A20">
        <f>'from RC Jamboree'!A32</f>
        <v>19</v>
      </c>
      <c r="B20">
        <f t="shared" si="1"/>
        <v>21</v>
      </c>
      <c r="C20">
        <f t="shared" si="1"/>
        <v>23</v>
      </c>
      <c r="D20">
        <f t="shared" ref="D20:R20" si="19">MOD(C20+1,27)+1</f>
        <v>25</v>
      </c>
      <c r="E20">
        <f t="shared" si="19"/>
        <v>27</v>
      </c>
      <c r="F20">
        <f t="shared" si="19"/>
        <v>2</v>
      </c>
      <c r="G20">
        <f t="shared" si="19"/>
        <v>4</v>
      </c>
      <c r="H20">
        <f t="shared" si="19"/>
        <v>6</v>
      </c>
      <c r="I20">
        <f t="shared" si="19"/>
        <v>8</v>
      </c>
      <c r="J20">
        <f t="shared" si="19"/>
        <v>10</v>
      </c>
      <c r="K20">
        <f t="shared" si="19"/>
        <v>12</v>
      </c>
      <c r="L20">
        <f t="shared" si="19"/>
        <v>14</v>
      </c>
      <c r="M20">
        <f t="shared" si="19"/>
        <v>16</v>
      </c>
      <c r="N20">
        <f t="shared" si="19"/>
        <v>18</v>
      </c>
      <c r="O20">
        <f t="shared" si="19"/>
        <v>20</v>
      </c>
      <c r="P20">
        <f t="shared" si="19"/>
        <v>22</v>
      </c>
      <c r="Q20">
        <f t="shared" si="19"/>
        <v>24</v>
      </c>
      <c r="R20">
        <f t="shared" si="19"/>
        <v>26</v>
      </c>
    </row>
    <row r="21" spans="1:18" x14ac:dyDescent="0.2">
      <c r="A21">
        <f>'from RC Jamboree'!A33</f>
        <v>20</v>
      </c>
      <c r="B21">
        <f t="shared" si="1"/>
        <v>22</v>
      </c>
      <c r="C21">
        <f t="shared" si="1"/>
        <v>24</v>
      </c>
      <c r="D21">
        <f t="shared" ref="D21:R21" si="20">MOD(C21+1,27)+1</f>
        <v>26</v>
      </c>
      <c r="E21">
        <f t="shared" si="20"/>
        <v>1</v>
      </c>
      <c r="F21">
        <f t="shared" si="20"/>
        <v>3</v>
      </c>
      <c r="G21">
        <f t="shared" si="20"/>
        <v>5</v>
      </c>
      <c r="H21">
        <f t="shared" si="20"/>
        <v>7</v>
      </c>
      <c r="I21">
        <f t="shared" si="20"/>
        <v>9</v>
      </c>
      <c r="J21">
        <f t="shared" si="20"/>
        <v>11</v>
      </c>
      <c r="K21">
        <f t="shared" si="20"/>
        <v>13</v>
      </c>
      <c r="L21">
        <f t="shared" si="20"/>
        <v>15</v>
      </c>
      <c r="M21">
        <f t="shared" si="20"/>
        <v>17</v>
      </c>
      <c r="N21">
        <f t="shared" si="20"/>
        <v>19</v>
      </c>
      <c r="O21">
        <f t="shared" si="20"/>
        <v>21</v>
      </c>
      <c r="P21">
        <f t="shared" si="20"/>
        <v>23</v>
      </c>
      <c r="Q21">
        <f t="shared" si="20"/>
        <v>25</v>
      </c>
      <c r="R21">
        <f t="shared" si="20"/>
        <v>27</v>
      </c>
    </row>
    <row r="22" spans="1:18" x14ac:dyDescent="0.2">
      <c r="A22">
        <f>'from RC Jamboree'!A34</f>
        <v>21</v>
      </c>
      <c r="B22">
        <f t="shared" si="1"/>
        <v>23</v>
      </c>
      <c r="C22">
        <f t="shared" si="1"/>
        <v>25</v>
      </c>
      <c r="D22">
        <f t="shared" ref="D22:R22" si="21">MOD(C22+1,27)+1</f>
        <v>27</v>
      </c>
      <c r="E22">
        <f t="shared" si="21"/>
        <v>2</v>
      </c>
      <c r="F22">
        <f t="shared" si="21"/>
        <v>4</v>
      </c>
      <c r="G22">
        <f t="shared" si="21"/>
        <v>6</v>
      </c>
      <c r="H22">
        <f t="shared" si="21"/>
        <v>8</v>
      </c>
      <c r="I22">
        <f t="shared" si="21"/>
        <v>10</v>
      </c>
      <c r="J22">
        <f t="shared" si="21"/>
        <v>12</v>
      </c>
      <c r="K22">
        <f t="shared" si="21"/>
        <v>14</v>
      </c>
      <c r="L22">
        <f t="shared" si="21"/>
        <v>16</v>
      </c>
      <c r="M22">
        <f t="shared" si="21"/>
        <v>18</v>
      </c>
      <c r="N22">
        <f t="shared" si="21"/>
        <v>20</v>
      </c>
      <c r="O22">
        <f t="shared" si="21"/>
        <v>22</v>
      </c>
      <c r="P22">
        <f t="shared" si="21"/>
        <v>24</v>
      </c>
      <c r="Q22">
        <f t="shared" si="21"/>
        <v>26</v>
      </c>
      <c r="R22">
        <f t="shared" si="21"/>
        <v>1</v>
      </c>
    </row>
    <row r="23" spans="1:18" x14ac:dyDescent="0.2">
      <c r="A23">
        <f>'from RC Jamboree'!A35</f>
        <v>22</v>
      </c>
      <c r="B23">
        <f t="shared" si="1"/>
        <v>24</v>
      </c>
      <c r="C23">
        <f t="shared" si="1"/>
        <v>26</v>
      </c>
      <c r="D23">
        <f t="shared" ref="D23:R23" si="22">MOD(C23+1,27)+1</f>
        <v>1</v>
      </c>
      <c r="E23">
        <f t="shared" si="22"/>
        <v>3</v>
      </c>
      <c r="F23">
        <f t="shared" si="22"/>
        <v>5</v>
      </c>
      <c r="G23">
        <f t="shared" si="22"/>
        <v>7</v>
      </c>
      <c r="H23">
        <f t="shared" si="22"/>
        <v>9</v>
      </c>
      <c r="I23">
        <f t="shared" si="22"/>
        <v>11</v>
      </c>
      <c r="J23">
        <f t="shared" si="22"/>
        <v>13</v>
      </c>
      <c r="K23">
        <f t="shared" si="22"/>
        <v>15</v>
      </c>
      <c r="L23">
        <f t="shared" si="22"/>
        <v>17</v>
      </c>
      <c r="M23">
        <f t="shared" si="22"/>
        <v>19</v>
      </c>
      <c r="N23">
        <f t="shared" si="22"/>
        <v>21</v>
      </c>
      <c r="O23">
        <f t="shared" si="22"/>
        <v>23</v>
      </c>
      <c r="P23">
        <f t="shared" si="22"/>
        <v>25</v>
      </c>
      <c r="Q23">
        <f t="shared" si="22"/>
        <v>27</v>
      </c>
      <c r="R23">
        <f t="shared" si="22"/>
        <v>2</v>
      </c>
    </row>
    <row r="24" spans="1:18" x14ac:dyDescent="0.2">
      <c r="A24">
        <f>'from RC Jamboree'!A36</f>
        <v>23</v>
      </c>
      <c r="B24">
        <f t="shared" si="1"/>
        <v>25</v>
      </c>
      <c r="C24">
        <f t="shared" si="1"/>
        <v>27</v>
      </c>
      <c r="D24">
        <f t="shared" ref="D24:R24" si="23">MOD(C24+1,27)+1</f>
        <v>2</v>
      </c>
      <c r="E24">
        <f t="shared" si="23"/>
        <v>4</v>
      </c>
      <c r="F24">
        <f t="shared" si="23"/>
        <v>6</v>
      </c>
      <c r="G24">
        <f t="shared" si="23"/>
        <v>8</v>
      </c>
      <c r="H24">
        <f t="shared" si="23"/>
        <v>10</v>
      </c>
      <c r="I24">
        <f t="shared" si="23"/>
        <v>12</v>
      </c>
      <c r="J24">
        <f t="shared" si="23"/>
        <v>14</v>
      </c>
      <c r="K24">
        <f t="shared" si="23"/>
        <v>16</v>
      </c>
      <c r="L24">
        <f t="shared" si="23"/>
        <v>18</v>
      </c>
      <c r="M24">
        <f t="shared" si="23"/>
        <v>20</v>
      </c>
      <c r="N24">
        <f t="shared" si="23"/>
        <v>22</v>
      </c>
      <c r="O24">
        <f t="shared" si="23"/>
        <v>24</v>
      </c>
      <c r="P24">
        <f t="shared" si="23"/>
        <v>26</v>
      </c>
      <c r="Q24">
        <f t="shared" si="23"/>
        <v>1</v>
      </c>
      <c r="R24">
        <f t="shared" si="23"/>
        <v>3</v>
      </c>
    </row>
    <row r="25" spans="1:18" x14ac:dyDescent="0.2">
      <c r="A25">
        <f>'from RC Jamboree'!A37</f>
        <v>24</v>
      </c>
      <c r="B25">
        <f t="shared" si="1"/>
        <v>26</v>
      </c>
      <c r="C25">
        <f t="shared" si="1"/>
        <v>1</v>
      </c>
      <c r="D25">
        <f t="shared" ref="D25:R25" si="24">MOD(C25+1,27)+1</f>
        <v>3</v>
      </c>
      <c r="E25">
        <f t="shared" si="24"/>
        <v>5</v>
      </c>
      <c r="F25">
        <f t="shared" si="24"/>
        <v>7</v>
      </c>
      <c r="G25">
        <f t="shared" si="24"/>
        <v>9</v>
      </c>
      <c r="H25">
        <f t="shared" si="24"/>
        <v>11</v>
      </c>
      <c r="I25">
        <f t="shared" si="24"/>
        <v>13</v>
      </c>
      <c r="J25">
        <f t="shared" si="24"/>
        <v>15</v>
      </c>
      <c r="K25">
        <f t="shared" si="24"/>
        <v>17</v>
      </c>
      <c r="L25">
        <f t="shared" si="24"/>
        <v>19</v>
      </c>
      <c r="M25">
        <f t="shared" si="24"/>
        <v>21</v>
      </c>
      <c r="N25">
        <f t="shared" si="24"/>
        <v>23</v>
      </c>
      <c r="O25">
        <f t="shared" si="24"/>
        <v>25</v>
      </c>
      <c r="P25">
        <f t="shared" si="24"/>
        <v>27</v>
      </c>
      <c r="Q25">
        <f t="shared" si="24"/>
        <v>2</v>
      </c>
      <c r="R25">
        <f t="shared" si="24"/>
        <v>4</v>
      </c>
    </row>
    <row r="26" spans="1:18" x14ac:dyDescent="0.2">
      <c r="A26">
        <f>'from RC Jamboree'!A38</f>
        <v>25</v>
      </c>
      <c r="B26">
        <f t="shared" si="1"/>
        <v>27</v>
      </c>
      <c r="C26">
        <f t="shared" si="1"/>
        <v>2</v>
      </c>
      <c r="D26">
        <f t="shared" ref="D26:R26" si="25">MOD(C26+1,27)+1</f>
        <v>4</v>
      </c>
      <c r="E26">
        <f t="shared" si="25"/>
        <v>6</v>
      </c>
      <c r="F26">
        <f t="shared" si="25"/>
        <v>8</v>
      </c>
      <c r="G26">
        <f t="shared" si="25"/>
        <v>10</v>
      </c>
      <c r="H26">
        <f t="shared" si="25"/>
        <v>12</v>
      </c>
      <c r="I26">
        <f t="shared" si="25"/>
        <v>14</v>
      </c>
      <c r="J26">
        <f t="shared" si="25"/>
        <v>16</v>
      </c>
      <c r="K26">
        <f t="shared" si="25"/>
        <v>18</v>
      </c>
      <c r="L26">
        <f t="shared" si="25"/>
        <v>20</v>
      </c>
      <c r="M26">
        <f t="shared" si="25"/>
        <v>22</v>
      </c>
      <c r="N26">
        <f t="shared" si="25"/>
        <v>24</v>
      </c>
      <c r="O26">
        <f t="shared" si="25"/>
        <v>26</v>
      </c>
      <c r="P26">
        <f t="shared" si="25"/>
        <v>1</v>
      </c>
      <c r="Q26">
        <f t="shared" si="25"/>
        <v>3</v>
      </c>
      <c r="R26">
        <f t="shared" si="25"/>
        <v>5</v>
      </c>
    </row>
    <row r="27" spans="1:18" x14ac:dyDescent="0.2">
      <c r="A27">
        <f>'from RC Jamboree'!A39</f>
        <v>26</v>
      </c>
      <c r="B27">
        <f t="shared" si="1"/>
        <v>1</v>
      </c>
      <c r="C27">
        <f t="shared" si="1"/>
        <v>3</v>
      </c>
      <c r="D27">
        <f t="shared" ref="D27:R27" si="26">MOD(C27+1,27)+1</f>
        <v>5</v>
      </c>
      <c r="E27">
        <f t="shared" si="26"/>
        <v>7</v>
      </c>
      <c r="F27">
        <f t="shared" si="26"/>
        <v>9</v>
      </c>
      <c r="G27">
        <f t="shared" si="26"/>
        <v>11</v>
      </c>
      <c r="H27">
        <f t="shared" si="26"/>
        <v>13</v>
      </c>
      <c r="I27">
        <f t="shared" si="26"/>
        <v>15</v>
      </c>
      <c r="J27">
        <f t="shared" si="26"/>
        <v>17</v>
      </c>
      <c r="K27">
        <f t="shared" si="26"/>
        <v>19</v>
      </c>
      <c r="L27">
        <f t="shared" si="26"/>
        <v>21</v>
      </c>
      <c r="M27">
        <f t="shared" si="26"/>
        <v>23</v>
      </c>
      <c r="N27">
        <f t="shared" si="26"/>
        <v>25</v>
      </c>
      <c r="O27">
        <f t="shared" si="26"/>
        <v>27</v>
      </c>
      <c r="P27">
        <f t="shared" si="26"/>
        <v>2</v>
      </c>
      <c r="Q27">
        <f t="shared" si="26"/>
        <v>4</v>
      </c>
      <c r="R27">
        <f t="shared" si="26"/>
        <v>6</v>
      </c>
    </row>
    <row r="28" spans="1:18" x14ac:dyDescent="0.2">
      <c r="A28">
        <f>'from RC Jamboree'!A40</f>
        <v>27</v>
      </c>
      <c r="B28">
        <f t="shared" si="1"/>
        <v>2</v>
      </c>
      <c r="C28">
        <f t="shared" si="1"/>
        <v>4</v>
      </c>
      <c r="D28">
        <f t="shared" ref="D28:R28" si="27">MOD(C28+1,27)+1</f>
        <v>6</v>
      </c>
      <c r="E28">
        <f t="shared" si="27"/>
        <v>8</v>
      </c>
      <c r="F28">
        <f t="shared" si="27"/>
        <v>10</v>
      </c>
      <c r="G28">
        <f t="shared" si="27"/>
        <v>12</v>
      </c>
      <c r="H28">
        <f t="shared" si="27"/>
        <v>14</v>
      </c>
      <c r="I28">
        <f t="shared" si="27"/>
        <v>16</v>
      </c>
      <c r="J28">
        <f t="shared" si="27"/>
        <v>18</v>
      </c>
      <c r="K28">
        <f t="shared" si="27"/>
        <v>20</v>
      </c>
      <c r="L28">
        <f t="shared" si="27"/>
        <v>22</v>
      </c>
      <c r="M28">
        <f t="shared" si="27"/>
        <v>24</v>
      </c>
      <c r="N28">
        <f t="shared" si="27"/>
        <v>26</v>
      </c>
      <c r="O28">
        <f t="shared" si="27"/>
        <v>1</v>
      </c>
      <c r="P28">
        <f t="shared" si="27"/>
        <v>3</v>
      </c>
      <c r="Q28">
        <f t="shared" si="27"/>
        <v>5</v>
      </c>
      <c r="R28">
        <f t="shared" si="27"/>
        <v>7</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W114"/>
  <sheetViews>
    <sheetView workbookViewId="0"/>
    <sheetView workbookViewId="1"/>
  </sheetViews>
  <sheetFormatPr defaultRowHeight="12.75" x14ac:dyDescent="0.2"/>
  <cols>
    <col min="1" max="1" width="9.140625" style="1"/>
    <col min="2" max="3" width="15.7109375" customWidth="1"/>
    <col min="4" max="21" width="5.28515625" customWidth="1"/>
    <col min="22" max="22" width="7.28515625" customWidth="1"/>
    <col min="23" max="23" width="6.7109375" customWidth="1"/>
    <col min="24" max="24" width="6.42578125" customWidth="1"/>
    <col min="26" max="26" width="9.85546875" customWidth="1"/>
    <col min="27" max="27" width="11" customWidth="1"/>
    <col min="28" max="28" width="16.42578125" customWidth="1"/>
    <col min="29" max="30" width="6.7109375" customWidth="1"/>
    <col min="31" max="42" width="3.7109375" customWidth="1"/>
    <col min="43" max="43" width="6.28515625" customWidth="1"/>
    <col min="44" max="44" width="20.140625" customWidth="1"/>
    <col min="45" max="45" width="11.7109375" customWidth="1"/>
    <col min="46" max="46" width="7.140625" customWidth="1"/>
    <col min="47" max="47" width="6" customWidth="1"/>
    <col min="48" max="48" width="9.5703125" customWidth="1"/>
  </cols>
  <sheetData>
    <row r="1" spans="2:23" x14ac:dyDescent="0.2">
      <c r="B1" s="238" t="s">
        <v>24</v>
      </c>
      <c r="C1" s="239"/>
      <c r="D1" s="239"/>
      <c r="E1" s="239"/>
      <c r="F1" s="239"/>
      <c r="G1" s="239"/>
      <c r="H1" s="239"/>
      <c r="I1" s="239"/>
      <c r="J1" s="239"/>
      <c r="K1" s="239"/>
      <c r="L1" s="239"/>
      <c r="M1" s="239"/>
      <c r="N1" s="239"/>
      <c r="O1" s="239"/>
      <c r="P1" s="239"/>
      <c r="Q1" s="239"/>
      <c r="R1" s="239"/>
      <c r="S1" s="239"/>
      <c r="T1" s="239"/>
      <c r="U1" s="239"/>
      <c r="V1" s="239"/>
      <c r="W1" s="240"/>
    </row>
    <row r="2" spans="2:23" x14ac:dyDescent="0.2">
      <c r="B2" s="241"/>
      <c r="C2" s="242"/>
      <c r="D2" s="242"/>
      <c r="E2" s="242"/>
      <c r="F2" s="242"/>
      <c r="G2" s="242"/>
      <c r="H2" s="242"/>
      <c r="I2" s="242"/>
      <c r="J2" s="242"/>
      <c r="K2" s="242"/>
      <c r="L2" s="242"/>
      <c r="M2" s="242"/>
      <c r="N2" s="242"/>
      <c r="O2" s="242"/>
      <c r="P2" s="242"/>
      <c r="Q2" s="242"/>
      <c r="R2" s="242"/>
      <c r="S2" s="242"/>
      <c r="T2" s="242"/>
      <c r="U2" s="242"/>
      <c r="V2" s="242"/>
      <c r="W2" s="243"/>
    </row>
    <row r="3" spans="2:23" ht="12.75" customHeight="1" x14ac:dyDescent="0.2">
      <c r="B3" s="244" t="s">
        <v>91</v>
      </c>
      <c r="C3" s="245"/>
      <c r="D3" s="245"/>
      <c r="E3" s="245"/>
      <c r="F3" s="245"/>
      <c r="G3" s="245"/>
      <c r="H3" s="245"/>
      <c r="I3" s="245"/>
      <c r="J3" s="245"/>
      <c r="K3" s="245"/>
      <c r="L3" s="245"/>
      <c r="M3" s="245"/>
      <c r="N3" s="245"/>
      <c r="O3" s="245"/>
      <c r="P3" s="245"/>
      <c r="Q3" s="245"/>
      <c r="R3" s="245"/>
      <c r="S3" s="245"/>
      <c r="T3" s="245"/>
      <c r="U3" s="245"/>
      <c r="V3" s="245"/>
      <c r="W3" s="244"/>
    </row>
    <row r="4" spans="2:23" x14ac:dyDescent="0.2">
      <c r="B4" s="244"/>
      <c r="C4" s="245"/>
      <c r="D4" s="245"/>
      <c r="E4" s="245"/>
      <c r="F4" s="245"/>
      <c r="G4" s="245"/>
      <c r="H4" s="245"/>
      <c r="I4" s="245"/>
      <c r="J4" s="245"/>
      <c r="K4" s="245"/>
      <c r="L4" s="245"/>
      <c r="M4" s="245"/>
      <c r="N4" s="245"/>
      <c r="O4" s="245"/>
      <c r="P4" s="245"/>
      <c r="Q4" s="245"/>
      <c r="R4" s="245"/>
      <c r="S4" s="245"/>
      <c r="T4" s="245"/>
      <c r="U4" s="245"/>
      <c r="V4" s="245"/>
      <c r="W4" s="244"/>
    </row>
    <row r="5" spans="2:23" x14ac:dyDescent="0.2">
      <c r="B5" s="244"/>
      <c r="C5" s="245"/>
      <c r="D5" s="245"/>
      <c r="E5" s="245"/>
      <c r="F5" s="245"/>
      <c r="G5" s="245"/>
      <c r="H5" s="245"/>
      <c r="I5" s="245"/>
      <c r="J5" s="245"/>
      <c r="K5" s="245"/>
      <c r="L5" s="245"/>
      <c r="M5" s="245"/>
      <c r="N5" s="245"/>
      <c r="O5" s="245"/>
      <c r="P5" s="245"/>
      <c r="Q5" s="245"/>
      <c r="R5" s="245"/>
      <c r="S5" s="245"/>
      <c r="T5" s="245"/>
      <c r="U5" s="245"/>
      <c r="V5" s="245"/>
      <c r="W5" s="244"/>
    </row>
    <row r="6" spans="2:23" x14ac:dyDescent="0.2">
      <c r="B6" s="244"/>
      <c r="C6" s="245"/>
      <c r="D6" s="245"/>
      <c r="E6" s="245"/>
      <c r="F6" s="245"/>
      <c r="G6" s="245"/>
      <c r="H6" s="245"/>
      <c r="I6" s="245"/>
      <c r="J6" s="245"/>
      <c r="K6" s="245"/>
      <c r="L6" s="245"/>
      <c r="M6" s="245"/>
      <c r="N6" s="245"/>
      <c r="O6" s="245"/>
      <c r="P6" s="245"/>
      <c r="Q6" s="245"/>
      <c r="R6" s="245"/>
      <c r="S6" s="245"/>
      <c r="T6" s="245"/>
      <c r="U6" s="245"/>
      <c r="V6" s="245"/>
      <c r="W6" s="244"/>
    </row>
    <row r="7" spans="2:23" x14ac:dyDescent="0.2">
      <c r="B7" s="244"/>
      <c r="C7" s="245"/>
      <c r="D7" s="245"/>
      <c r="E7" s="245"/>
      <c r="F7" s="245"/>
      <c r="G7" s="245"/>
      <c r="H7" s="245"/>
      <c r="I7" s="245"/>
      <c r="J7" s="245"/>
      <c r="K7" s="245"/>
      <c r="L7" s="245"/>
      <c r="M7" s="245"/>
      <c r="N7" s="245"/>
      <c r="O7" s="245"/>
      <c r="P7" s="245"/>
      <c r="Q7" s="245"/>
      <c r="R7" s="245"/>
      <c r="S7" s="245"/>
      <c r="T7" s="245"/>
      <c r="U7" s="245"/>
      <c r="V7" s="245"/>
      <c r="W7" s="244"/>
    </row>
    <row r="8" spans="2:23" x14ac:dyDescent="0.2">
      <c r="B8" s="244"/>
      <c r="C8" s="245"/>
      <c r="D8" s="245"/>
      <c r="E8" s="245"/>
      <c r="F8" s="245"/>
      <c r="G8" s="245"/>
      <c r="H8" s="245"/>
      <c r="I8" s="245"/>
      <c r="J8" s="245"/>
      <c r="K8" s="245"/>
      <c r="L8" s="245"/>
      <c r="M8" s="245"/>
      <c r="N8" s="245"/>
      <c r="O8" s="245"/>
      <c r="P8" s="245"/>
      <c r="Q8" s="245"/>
      <c r="R8" s="245"/>
      <c r="S8" s="245"/>
      <c r="T8" s="245"/>
      <c r="U8" s="245"/>
      <c r="V8" s="245"/>
      <c r="W8" s="244"/>
    </row>
    <row r="9" spans="2:23" x14ac:dyDescent="0.2">
      <c r="B9" s="244"/>
      <c r="C9" s="245"/>
      <c r="D9" s="245"/>
      <c r="E9" s="245"/>
      <c r="F9" s="245"/>
      <c r="G9" s="245"/>
      <c r="H9" s="245"/>
      <c r="I9" s="245"/>
      <c r="J9" s="245"/>
      <c r="K9" s="245"/>
      <c r="L9" s="245"/>
      <c r="M9" s="245"/>
      <c r="N9" s="245"/>
      <c r="O9" s="245"/>
      <c r="P9" s="245"/>
      <c r="Q9" s="245"/>
      <c r="R9" s="245"/>
      <c r="S9" s="245"/>
      <c r="T9" s="245"/>
      <c r="U9" s="245"/>
      <c r="V9" s="245"/>
      <c r="W9" s="244"/>
    </row>
    <row r="10" spans="2:23" x14ac:dyDescent="0.2">
      <c r="B10" s="244"/>
      <c r="C10" s="244"/>
      <c r="D10" s="244"/>
      <c r="E10" s="244"/>
      <c r="F10" s="244"/>
      <c r="G10" s="244"/>
      <c r="H10" s="244"/>
      <c r="I10" s="244"/>
      <c r="J10" s="244"/>
      <c r="K10" s="244"/>
      <c r="L10" s="244"/>
      <c r="M10" s="244"/>
      <c r="N10" s="244"/>
      <c r="O10" s="244"/>
      <c r="P10" s="244"/>
      <c r="Q10" s="244"/>
      <c r="R10" s="244"/>
      <c r="S10" s="244"/>
      <c r="T10" s="244"/>
      <c r="U10" s="244"/>
      <c r="V10" s="244"/>
      <c r="W10" s="244"/>
    </row>
    <row r="11" spans="2:23" x14ac:dyDescent="0.2">
      <c r="B11" s="246"/>
      <c r="C11" s="246"/>
      <c r="D11" s="246"/>
      <c r="E11" s="246"/>
      <c r="F11" s="246"/>
      <c r="G11" s="246"/>
      <c r="H11" s="246"/>
      <c r="I11" s="246"/>
      <c r="J11" s="246"/>
      <c r="K11" s="246"/>
      <c r="L11" s="246"/>
      <c r="M11" s="246"/>
      <c r="N11" s="246"/>
      <c r="O11" s="246"/>
      <c r="P11" s="246"/>
      <c r="Q11" s="246"/>
      <c r="R11" s="246"/>
      <c r="S11" s="246"/>
      <c r="T11" s="246"/>
      <c r="U11" s="246"/>
      <c r="V11" s="246"/>
      <c r="W11" s="246"/>
    </row>
    <row r="12" spans="2:23" x14ac:dyDescent="0.2">
      <c r="B12" s="246"/>
      <c r="C12" s="246"/>
      <c r="D12" s="246"/>
      <c r="E12" s="246"/>
      <c r="F12" s="246"/>
      <c r="G12" s="246"/>
      <c r="H12" s="246"/>
      <c r="I12" s="246"/>
      <c r="J12" s="246"/>
      <c r="K12" s="246"/>
      <c r="L12" s="246"/>
      <c r="M12" s="246"/>
      <c r="N12" s="246"/>
      <c r="O12" s="246"/>
      <c r="P12" s="246"/>
      <c r="Q12" s="246"/>
      <c r="R12" s="246"/>
      <c r="S12" s="246"/>
      <c r="T12" s="246"/>
      <c r="U12" s="246"/>
      <c r="V12" s="246"/>
      <c r="W12" s="246"/>
    </row>
    <row r="13" spans="2:23" x14ac:dyDescent="0.2">
      <c r="B13" s="246"/>
      <c r="C13" s="246"/>
      <c r="D13" s="246"/>
      <c r="E13" s="246"/>
      <c r="F13" s="246"/>
      <c r="G13" s="246"/>
      <c r="H13" s="246"/>
      <c r="I13" s="246"/>
      <c r="J13" s="246"/>
      <c r="K13" s="246"/>
      <c r="L13" s="246"/>
      <c r="M13" s="246"/>
      <c r="N13" s="246"/>
      <c r="O13" s="246"/>
      <c r="P13" s="246"/>
      <c r="Q13" s="246"/>
      <c r="R13" s="246"/>
      <c r="S13" s="246"/>
      <c r="T13" s="246"/>
      <c r="U13" s="246"/>
      <c r="V13" s="246"/>
      <c r="W13" s="246"/>
    </row>
    <row r="14" spans="2:23" x14ac:dyDescent="0.2">
      <c r="B14" s="8" t="s">
        <v>90</v>
      </c>
      <c r="C14" s="7">
        <v>2009</v>
      </c>
    </row>
    <row r="15" spans="2:23" x14ac:dyDescent="0.2">
      <c r="B15" s="8" t="s">
        <v>26</v>
      </c>
      <c r="C15" s="7" t="s">
        <v>125</v>
      </c>
    </row>
    <row r="16" spans="2:23" x14ac:dyDescent="0.2">
      <c r="B16" s="8" t="s">
        <v>27</v>
      </c>
      <c r="C16" s="120">
        <v>39219</v>
      </c>
      <c r="D16" t="s">
        <v>35</v>
      </c>
    </row>
    <row r="17" spans="1:23" x14ac:dyDescent="0.2">
      <c r="B17" s="8"/>
    </row>
    <row r="18" spans="1:23" x14ac:dyDescent="0.2">
      <c r="B18" s="8"/>
    </row>
    <row r="19" spans="1:23" x14ac:dyDescent="0.2">
      <c r="B19" s="8" t="s">
        <v>15</v>
      </c>
      <c r="C19" s="7">
        <v>6</v>
      </c>
    </row>
    <row r="20" spans="1:23" x14ac:dyDescent="0.2">
      <c r="B20" s="8" t="s">
        <v>29</v>
      </c>
      <c r="C20" s="7">
        <v>1</v>
      </c>
    </row>
    <row r="21" spans="1:23" x14ac:dyDescent="0.2">
      <c r="C21" s="10"/>
    </row>
    <row r="22" spans="1:23" x14ac:dyDescent="0.2">
      <c r="B22" s="8" t="s">
        <v>3</v>
      </c>
      <c r="C22" s="10">
        <f>COUNT(D55:U55)</f>
        <v>1</v>
      </c>
      <c r="D22" t="s">
        <v>36</v>
      </c>
      <c r="E22" t="s">
        <v>37</v>
      </c>
    </row>
    <row r="23" spans="1:23" x14ac:dyDescent="0.2">
      <c r="B23" s="8" t="s">
        <v>23</v>
      </c>
      <c r="C23" s="1">
        <f>IF(Races_Sailed&gt;6,1,0)</f>
        <v>0</v>
      </c>
      <c r="D23" t="s">
        <v>36</v>
      </c>
      <c r="E23" t="s">
        <v>37</v>
      </c>
    </row>
    <row r="24" spans="1:23" ht="13.5" thickBot="1" x14ac:dyDescent="0.25">
      <c r="B24" s="8" t="s">
        <v>87</v>
      </c>
      <c r="C24" s="124" t="s">
        <v>89</v>
      </c>
    </row>
    <row r="25" spans="1:23" x14ac:dyDescent="0.2">
      <c r="D25" s="69" t="s">
        <v>17</v>
      </c>
      <c r="E25" s="70"/>
      <c r="F25" s="70"/>
      <c r="G25" s="69" t="s">
        <v>18</v>
      </c>
      <c r="H25" s="70"/>
      <c r="I25" s="77"/>
      <c r="J25" s="70" t="s">
        <v>19</v>
      </c>
      <c r="K25" s="70"/>
      <c r="L25" s="70"/>
      <c r="M25" s="69" t="s">
        <v>20</v>
      </c>
      <c r="N25" s="70"/>
      <c r="O25" s="77"/>
      <c r="P25" s="70" t="s">
        <v>21</v>
      </c>
      <c r="Q25" s="70"/>
      <c r="R25" s="70"/>
      <c r="S25" s="78" t="s">
        <v>22</v>
      </c>
      <c r="T25" s="71"/>
      <c r="U25" s="72"/>
    </row>
    <row r="26" spans="1:23" ht="13.5" thickBot="1" x14ac:dyDescent="0.25">
      <c r="B26" s="1"/>
      <c r="C26" s="1"/>
      <c r="D26" s="73">
        <v>1</v>
      </c>
      <c r="E26" s="58">
        <v>2</v>
      </c>
      <c r="F26" s="58">
        <v>3</v>
      </c>
      <c r="G26" s="73">
        <v>1</v>
      </c>
      <c r="H26" s="58">
        <v>2</v>
      </c>
      <c r="I26" s="74">
        <v>3</v>
      </c>
      <c r="J26" s="58">
        <v>1</v>
      </c>
      <c r="K26" s="58">
        <v>2</v>
      </c>
      <c r="L26" s="58">
        <v>3</v>
      </c>
      <c r="M26" s="73">
        <v>1</v>
      </c>
      <c r="N26" s="58">
        <v>2</v>
      </c>
      <c r="O26" s="74">
        <v>3</v>
      </c>
      <c r="P26" s="58">
        <v>1</v>
      </c>
      <c r="Q26" s="58">
        <v>2</v>
      </c>
      <c r="R26" s="58">
        <v>3</v>
      </c>
      <c r="S26" s="73">
        <v>1</v>
      </c>
      <c r="T26" s="58">
        <v>2</v>
      </c>
      <c r="U26" s="74">
        <v>3</v>
      </c>
      <c r="V26" s="1"/>
      <c r="W26" s="1"/>
    </row>
    <row r="27" spans="1:23" ht="13.5" thickBot="1" x14ac:dyDescent="0.25">
      <c r="A27" s="91" t="s">
        <v>75</v>
      </c>
      <c r="B27" s="92" t="s">
        <v>74</v>
      </c>
      <c r="C27" s="92" t="s">
        <v>76</v>
      </c>
      <c r="D27" s="125">
        <f>C16</f>
        <v>39219</v>
      </c>
      <c r="E27" s="126">
        <f>D27</f>
        <v>39219</v>
      </c>
      <c r="F27" s="127">
        <f>E27</f>
        <v>39219</v>
      </c>
      <c r="G27" s="128">
        <f>D27+7</f>
        <v>39226</v>
      </c>
      <c r="H27" s="126">
        <f>G27</f>
        <v>39226</v>
      </c>
      <c r="I27" s="129">
        <f>H27</f>
        <v>39226</v>
      </c>
      <c r="J27" s="125">
        <f>G27+7</f>
        <v>39233</v>
      </c>
      <c r="K27" s="126">
        <f>J27</f>
        <v>39233</v>
      </c>
      <c r="L27" s="127">
        <f>K27</f>
        <v>39233</v>
      </c>
      <c r="M27" s="128">
        <f>J27+7</f>
        <v>39240</v>
      </c>
      <c r="N27" s="126">
        <f>M27</f>
        <v>39240</v>
      </c>
      <c r="O27" s="129">
        <f>N27</f>
        <v>39240</v>
      </c>
      <c r="P27" s="125">
        <f>M27+7</f>
        <v>39247</v>
      </c>
      <c r="Q27" s="126">
        <f>P27</f>
        <v>39247</v>
      </c>
      <c r="R27" s="127">
        <f>Q27</f>
        <v>39247</v>
      </c>
      <c r="S27" s="128">
        <f>P27+7</f>
        <v>39254</v>
      </c>
      <c r="T27" s="126">
        <f>S27</f>
        <v>39254</v>
      </c>
      <c r="U27" s="129">
        <f>T27</f>
        <v>39254</v>
      </c>
      <c r="V27" s="1"/>
      <c r="W27" s="1"/>
    </row>
    <row r="28" spans="1:23" ht="13.5" thickBot="1" x14ac:dyDescent="0.25">
      <c r="A28" s="101">
        <v>16</v>
      </c>
      <c r="B28" s="102" t="s">
        <v>11</v>
      </c>
      <c r="C28" s="103" t="s">
        <v>44</v>
      </c>
      <c r="D28" s="60" t="e">
        <f>MATCH($A28,'from RC tuneup'!B$3:B$10,0)</f>
        <v>#N/A</v>
      </c>
      <c r="E28" s="60"/>
      <c r="F28" s="60"/>
      <c r="G28" s="60"/>
      <c r="H28" s="60"/>
      <c r="I28" s="60"/>
      <c r="J28" s="60"/>
      <c r="K28" s="60"/>
      <c r="L28" s="60"/>
      <c r="M28" s="60"/>
      <c r="N28" s="60"/>
      <c r="O28" s="60"/>
      <c r="P28" s="60"/>
      <c r="Q28" s="60"/>
      <c r="R28" s="60"/>
      <c r="S28" s="60"/>
      <c r="T28" s="60"/>
      <c r="U28" s="60"/>
      <c r="V28" t="str">
        <f t="shared" ref="V28:V46" si="0">IF(B28=0,"",B28)</f>
        <v>Shamrock IV</v>
      </c>
    </row>
    <row r="29" spans="1:23" ht="13.5" thickBot="1" x14ac:dyDescent="0.25">
      <c r="A29" s="87">
        <v>155</v>
      </c>
      <c r="B29" s="81" t="s">
        <v>57</v>
      </c>
      <c r="C29" s="82" t="s">
        <v>42</v>
      </c>
      <c r="D29" s="60" t="e">
        <f>MATCH($A29,'from RC tuneup'!B$3:B$10,0)</f>
        <v>#N/A</v>
      </c>
      <c r="E29" s="60"/>
      <c r="F29" s="60"/>
      <c r="G29" s="60"/>
      <c r="H29" s="60"/>
      <c r="I29" s="60"/>
      <c r="J29" s="60"/>
      <c r="K29" s="60"/>
      <c r="L29" s="60"/>
      <c r="M29" s="60"/>
      <c r="N29" s="60"/>
      <c r="O29" s="60"/>
      <c r="P29" s="60"/>
      <c r="Q29" s="60"/>
      <c r="R29" s="60"/>
      <c r="S29" s="60"/>
      <c r="T29" s="60"/>
      <c r="U29" s="60"/>
      <c r="V29" t="str">
        <f t="shared" si="0"/>
        <v>FKA</v>
      </c>
    </row>
    <row r="30" spans="1:23" ht="13.5" thickBot="1" x14ac:dyDescent="0.25">
      <c r="A30" s="101">
        <v>249</v>
      </c>
      <c r="B30" s="102" t="s">
        <v>0</v>
      </c>
      <c r="C30" s="103" t="s">
        <v>39</v>
      </c>
      <c r="D30" s="60" t="s">
        <v>95</v>
      </c>
      <c r="E30" s="60"/>
      <c r="F30" s="60"/>
      <c r="G30" s="60"/>
      <c r="H30" s="60"/>
      <c r="I30" s="60"/>
      <c r="J30" s="60"/>
      <c r="K30" s="60"/>
      <c r="L30" s="60"/>
      <c r="M30" s="60"/>
      <c r="N30" s="60"/>
      <c r="O30" s="60"/>
      <c r="P30" s="60"/>
      <c r="Q30" s="60"/>
      <c r="R30" s="60"/>
      <c r="S30" s="60"/>
      <c r="T30" s="60"/>
      <c r="U30" s="60"/>
      <c r="V30" t="str">
        <f t="shared" si="0"/>
        <v>Dolce</v>
      </c>
    </row>
    <row r="31" spans="1:23" ht="13.5" thickBot="1" x14ac:dyDescent="0.25">
      <c r="A31" s="87">
        <v>265</v>
      </c>
      <c r="B31" s="81" t="s">
        <v>2</v>
      </c>
      <c r="C31" s="82" t="s">
        <v>93</v>
      </c>
      <c r="D31" s="60" t="s">
        <v>95</v>
      </c>
      <c r="E31" s="60"/>
      <c r="F31" s="60"/>
      <c r="G31" s="60"/>
      <c r="H31" s="60"/>
      <c r="I31" s="60"/>
      <c r="J31" s="60"/>
      <c r="K31" s="60"/>
      <c r="L31" s="60"/>
      <c r="M31" s="60"/>
      <c r="N31" s="60"/>
      <c r="O31" s="60"/>
      <c r="P31" s="60"/>
      <c r="Q31" s="60"/>
      <c r="R31" s="60"/>
      <c r="S31" s="60"/>
      <c r="T31" s="60"/>
      <c r="U31" s="60"/>
      <c r="V31" t="str">
        <f t="shared" si="0"/>
        <v>Gostosa</v>
      </c>
    </row>
    <row r="32" spans="1:23" ht="13.5" thickBot="1" x14ac:dyDescent="0.25">
      <c r="A32" s="87">
        <v>485</v>
      </c>
      <c r="B32" s="81" t="s">
        <v>12</v>
      </c>
      <c r="C32" s="82" t="s">
        <v>43</v>
      </c>
      <c r="D32" s="60" t="e">
        <f>MATCH($A32,'from RC tuneup'!B$3:B$10,0)</f>
        <v>#N/A</v>
      </c>
      <c r="E32" s="60"/>
      <c r="F32" s="60"/>
      <c r="G32" s="60"/>
      <c r="H32" s="60"/>
      <c r="I32" s="60"/>
      <c r="J32" s="60"/>
      <c r="K32" s="60"/>
      <c r="L32" s="60"/>
      <c r="M32" s="60"/>
      <c r="N32" s="60"/>
      <c r="O32" s="60"/>
      <c r="P32" s="60"/>
      <c r="Q32" s="60"/>
      <c r="R32" s="60"/>
      <c r="S32" s="60"/>
      <c r="T32" s="60"/>
      <c r="U32" s="60"/>
      <c r="V32" t="str">
        <f t="shared" si="0"/>
        <v>Argo III</v>
      </c>
    </row>
    <row r="33" spans="1:23" ht="13.5" thickBot="1" x14ac:dyDescent="0.25">
      <c r="A33" s="87">
        <v>588</v>
      </c>
      <c r="B33" s="81" t="s">
        <v>30</v>
      </c>
      <c r="C33" s="82" t="s">
        <v>46</v>
      </c>
      <c r="D33" s="60" t="e">
        <f>MATCH($A33,'from RC tuneup'!B$3:B$10,0)</f>
        <v>#N/A</v>
      </c>
      <c r="E33" s="60"/>
      <c r="F33" s="60"/>
      <c r="G33" s="60"/>
      <c r="H33" s="60"/>
      <c r="I33" s="60"/>
      <c r="J33" s="60"/>
      <c r="K33" s="60"/>
      <c r="L33" s="60"/>
      <c r="M33" s="60"/>
      <c r="N33" s="60"/>
      <c r="O33" s="60"/>
      <c r="P33" s="60"/>
      <c r="Q33" s="60"/>
      <c r="R33" s="60"/>
      <c r="S33" s="60"/>
      <c r="T33" s="60"/>
      <c r="U33" s="60"/>
      <c r="V33" t="str">
        <f t="shared" si="0"/>
        <v>Gallant Fox</v>
      </c>
    </row>
    <row r="34" spans="1:23" ht="13.5" thickBot="1" x14ac:dyDescent="0.25">
      <c r="A34" s="108"/>
      <c r="B34" s="109"/>
      <c r="C34" s="110"/>
      <c r="D34" s="60"/>
      <c r="E34" s="60"/>
      <c r="F34" s="60"/>
      <c r="G34" s="60"/>
      <c r="H34" s="60"/>
      <c r="I34" s="60"/>
      <c r="J34" s="60"/>
      <c r="K34" s="60"/>
      <c r="L34" s="60"/>
      <c r="M34" s="60"/>
      <c r="N34" s="60"/>
      <c r="O34" s="60"/>
      <c r="P34" s="60"/>
      <c r="Q34" s="60"/>
      <c r="R34" s="60"/>
      <c r="S34" s="60"/>
      <c r="T34" s="60"/>
      <c r="U34" s="60"/>
      <c r="V34" t="str">
        <f t="shared" si="0"/>
        <v/>
      </c>
    </row>
    <row r="35" spans="1:23" ht="13.5" thickBot="1" x14ac:dyDescent="0.25">
      <c r="A35" s="108"/>
      <c r="B35" s="109"/>
      <c r="C35" s="110"/>
      <c r="D35" s="60"/>
      <c r="E35" s="60"/>
      <c r="F35" s="60"/>
      <c r="G35" s="60"/>
      <c r="H35" s="60"/>
      <c r="I35" s="60"/>
      <c r="J35" s="60"/>
      <c r="K35" s="60"/>
      <c r="L35" s="60"/>
      <c r="M35" s="60"/>
      <c r="N35" s="60"/>
      <c r="O35" s="60"/>
      <c r="P35" s="60"/>
      <c r="Q35" s="60"/>
      <c r="R35" s="60"/>
      <c r="S35" s="60"/>
      <c r="T35" s="60"/>
      <c r="U35" s="60"/>
      <c r="V35" t="str">
        <f t="shared" si="0"/>
        <v/>
      </c>
    </row>
    <row r="36" spans="1:23" ht="13.5" thickBot="1" x14ac:dyDescent="0.25">
      <c r="A36" s="108"/>
      <c r="B36" s="109"/>
      <c r="C36" s="110"/>
      <c r="D36" s="60"/>
      <c r="E36" s="60"/>
      <c r="F36" s="60"/>
      <c r="G36" s="60"/>
      <c r="H36" s="60"/>
      <c r="I36" s="60"/>
      <c r="J36" s="60"/>
      <c r="K36" s="60"/>
      <c r="L36" s="60"/>
      <c r="M36" s="60"/>
      <c r="N36" s="60"/>
      <c r="O36" s="60"/>
      <c r="P36" s="60"/>
      <c r="Q36" s="60"/>
      <c r="R36" s="60"/>
      <c r="S36" s="60"/>
      <c r="T36" s="60"/>
      <c r="U36" s="60"/>
      <c r="V36" t="str">
        <f t="shared" si="0"/>
        <v/>
      </c>
    </row>
    <row r="37" spans="1:23" ht="13.5" thickBot="1" x14ac:dyDescent="0.25">
      <c r="A37" s="101"/>
      <c r="B37" s="102"/>
      <c r="C37" s="103"/>
      <c r="D37" s="60"/>
      <c r="E37" s="60"/>
      <c r="F37" s="60"/>
      <c r="G37" s="60"/>
      <c r="H37" s="60"/>
      <c r="I37" s="60"/>
      <c r="J37" s="60"/>
      <c r="K37" s="60"/>
      <c r="L37" s="60"/>
      <c r="M37" s="60"/>
      <c r="N37" s="60"/>
      <c r="O37" s="60"/>
      <c r="P37" s="60"/>
      <c r="Q37" s="60"/>
      <c r="R37" s="60"/>
      <c r="S37" s="60"/>
      <c r="T37" s="60"/>
      <c r="U37" s="60"/>
      <c r="V37" t="str">
        <f t="shared" si="0"/>
        <v/>
      </c>
    </row>
    <row r="38" spans="1:23" ht="13.5" thickBot="1" x14ac:dyDescent="0.25">
      <c r="A38" s="87"/>
      <c r="B38" s="81"/>
      <c r="C38" s="82"/>
      <c r="D38" s="60"/>
      <c r="E38" s="60"/>
      <c r="F38" s="60"/>
      <c r="G38" s="60"/>
      <c r="H38" s="60"/>
      <c r="I38" s="60"/>
      <c r="J38" s="60"/>
      <c r="K38" s="60"/>
      <c r="L38" s="60"/>
      <c r="M38" s="60"/>
      <c r="N38" s="60"/>
      <c r="O38" s="60"/>
      <c r="P38" s="60"/>
      <c r="Q38" s="60"/>
      <c r="R38" s="60"/>
      <c r="S38" s="60"/>
      <c r="T38" s="60"/>
      <c r="U38" s="60"/>
      <c r="V38" t="str">
        <f t="shared" si="0"/>
        <v/>
      </c>
    </row>
    <row r="39" spans="1:23" ht="13.5" thickBot="1" x14ac:dyDescent="0.25">
      <c r="A39" s="87"/>
      <c r="B39" s="81"/>
      <c r="C39" s="82"/>
      <c r="D39" s="60"/>
      <c r="E39" s="60"/>
      <c r="F39" s="60"/>
      <c r="G39" s="60"/>
      <c r="H39" s="60"/>
      <c r="I39" s="60"/>
      <c r="J39" s="60"/>
      <c r="K39" s="60"/>
      <c r="L39" s="60"/>
      <c r="M39" s="60"/>
      <c r="N39" s="60"/>
      <c r="O39" s="60"/>
      <c r="P39" s="60"/>
      <c r="Q39" s="60"/>
      <c r="R39" s="60"/>
      <c r="S39" s="60"/>
      <c r="T39" s="60"/>
      <c r="U39" s="60"/>
      <c r="V39" t="str">
        <f t="shared" si="0"/>
        <v/>
      </c>
    </row>
    <row r="40" spans="1:23" ht="13.5" thickBot="1" x14ac:dyDescent="0.25">
      <c r="A40" s="87"/>
      <c r="B40" s="81"/>
      <c r="C40" s="82"/>
      <c r="D40" s="60"/>
      <c r="E40" s="60"/>
      <c r="F40" s="60"/>
      <c r="G40" s="60"/>
      <c r="H40" s="60"/>
      <c r="I40" s="60"/>
      <c r="J40" s="60"/>
      <c r="K40" s="60"/>
      <c r="L40" s="60"/>
      <c r="M40" s="60"/>
      <c r="N40" s="60"/>
      <c r="O40" s="60"/>
      <c r="P40" s="60"/>
      <c r="Q40" s="60"/>
      <c r="R40" s="60"/>
      <c r="S40" s="60"/>
      <c r="T40" s="60"/>
      <c r="U40" s="60"/>
      <c r="V40" t="str">
        <f t="shared" si="0"/>
        <v/>
      </c>
    </row>
    <row r="41" spans="1:23" ht="13.5" thickBot="1" x14ac:dyDescent="0.25">
      <c r="A41" s="88"/>
      <c r="B41" s="106"/>
      <c r="C41" s="107"/>
      <c r="D41" s="60"/>
      <c r="E41" s="60"/>
      <c r="F41" s="60"/>
      <c r="G41" s="60"/>
      <c r="H41" s="60"/>
      <c r="I41" s="60"/>
      <c r="J41" s="60"/>
      <c r="K41" s="60"/>
      <c r="L41" s="60"/>
      <c r="M41" s="60"/>
      <c r="N41" s="60"/>
      <c r="O41" s="60"/>
      <c r="P41" s="60"/>
      <c r="Q41" s="60"/>
      <c r="R41" s="60"/>
      <c r="S41" s="60"/>
      <c r="T41" s="60"/>
      <c r="U41" s="60"/>
      <c r="V41" t="str">
        <f t="shared" si="0"/>
        <v/>
      </c>
    </row>
    <row r="42" spans="1:23" ht="13.5" thickBot="1" x14ac:dyDescent="0.25">
      <c r="A42" s="93"/>
      <c r="B42" s="94"/>
      <c r="C42" s="95"/>
      <c r="D42" s="60"/>
      <c r="E42" s="60"/>
      <c r="F42" s="60"/>
      <c r="G42" s="60"/>
      <c r="H42" s="60"/>
      <c r="I42" s="60"/>
      <c r="J42" s="60"/>
      <c r="K42" s="60"/>
      <c r="L42" s="60"/>
      <c r="M42" s="60"/>
      <c r="N42" s="60"/>
      <c r="O42" s="60"/>
      <c r="P42" s="60"/>
      <c r="Q42" s="60"/>
      <c r="R42" s="60"/>
      <c r="S42" s="60"/>
      <c r="T42" s="60"/>
      <c r="U42" s="60"/>
      <c r="V42" t="str">
        <f t="shared" si="0"/>
        <v/>
      </c>
    </row>
    <row r="43" spans="1:23" ht="13.5" thickBot="1" x14ac:dyDescent="0.25">
      <c r="A43" s="87"/>
      <c r="B43" s="79"/>
      <c r="C43" s="80"/>
      <c r="D43" s="60"/>
      <c r="E43" s="60"/>
      <c r="F43" s="60"/>
      <c r="G43" s="96"/>
      <c r="H43" s="97"/>
      <c r="I43" s="99"/>
      <c r="J43" s="100"/>
      <c r="K43" s="97"/>
      <c r="L43" s="98"/>
      <c r="M43" s="60"/>
      <c r="N43" s="60"/>
      <c r="O43" s="60"/>
      <c r="P43" s="100"/>
      <c r="Q43" s="97"/>
      <c r="R43" s="98"/>
      <c r="S43" s="96"/>
      <c r="T43" s="97"/>
      <c r="U43" s="99"/>
      <c r="V43" t="str">
        <f t="shared" si="0"/>
        <v/>
      </c>
    </row>
    <row r="44" spans="1:23" x14ac:dyDescent="0.2">
      <c r="A44" s="87"/>
      <c r="B44" s="79"/>
      <c r="C44" s="80"/>
      <c r="D44" s="60"/>
      <c r="E44" s="44"/>
      <c r="F44" s="68"/>
      <c r="G44" s="63"/>
      <c r="H44" s="44"/>
      <c r="I44" s="64"/>
      <c r="J44" s="59"/>
      <c r="K44" s="44"/>
      <c r="L44" s="68"/>
      <c r="M44" s="63"/>
      <c r="N44" s="44"/>
      <c r="O44" s="64"/>
      <c r="P44" s="59"/>
      <c r="Q44" s="44"/>
      <c r="R44" s="68"/>
      <c r="S44" s="63"/>
      <c r="T44" s="44"/>
      <c r="U44" s="64"/>
      <c r="V44" t="str">
        <f t="shared" si="0"/>
        <v/>
      </c>
    </row>
    <row r="45" spans="1:23" x14ac:dyDescent="0.2">
      <c r="A45" s="87"/>
      <c r="B45" s="79"/>
      <c r="C45" s="80"/>
      <c r="D45" s="63"/>
      <c r="E45" s="44"/>
      <c r="F45" s="68"/>
      <c r="G45" s="63"/>
      <c r="H45" s="44"/>
      <c r="I45" s="64"/>
      <c r="J45" s="59"/>
      <c r="K45" s="44"/>
      <c r="L45" s="68"/>
      <c r="M45" s="63"/>
      <c r="N45" s="44"/>
      <c r="O45" s="64"/>
      <c r="P45" s="59"/>
      <c r="Q45" s="44"/>
      <c r="R45" s="68"/>
      <c r="S45" s="63"/>
      <c r="T45" s="44"/>
      <c r="U45" s="64"/>
      <c r="V45" t="str">
        <f t="shared" si="0"/>
        <v/>
      </c>
    </row>
    <row r="46" spans="1:23" x14ac:dyDescent="0.2">
      <c r="A46" s="87"/>
      <c r="B46" s="79"/>
      <c r="C46" s="80"/>
      <c r="D46" s="63"/>
      <c r="E46" s="44"/>
      <c r="F46" s="68"/>
      <c r="G46" s="63"/>
      <c r="H46" s="44"/>
      <c r="I46" s="64"/>
      <c r="J46" s="59"/>
      <c r="K46" s="44"/>
      <c r="L46" s="68"/>
      <c r="M46" s="63"/>
      <c r="N46" s="44"/>
      <c r="O46" s="64"/>
      <c r="P46" s="59"/>
      <c r="Q46" s="44"/>
      <c r="R46" s="68"/>
      <c r="S46" s="63"/>
      <c r="T46" s="44"/>
      <c r="U46" s="64"/>
      <c r="V46" t="str">
        <f t="shared" si="0"/>
        <v/>
      </c>
      <c r="W46" t="str">
        <f>IF(B46=0,"",B46)</f>
        <v/>
      </c>
    </row>
    <row r="47" spans="1:23" ht="13.5" thickBot="1" x14ac:dyDescent="0.25">
      <c r="A47" s="108"/>
      <c r="B47" s="116"/>
      <c r="C47" s="117"/>
      <c r="D47" s="111"/>
      <c r="E47" s="112"/>
      <c r="F47" s="113"/>
      <c r="G47" s="111"/>
      <c r="H47" s="112"/>
      <c r="I47" s="114"/>
      <c r="J47" s="115"/>
      <c r="K47" s="112"/>
      <c r="L47" s="113"/>
      <c r="M47" s="111"/>
      <c r="N47" s="112"/>
      <c r="O47" s="114"/>
      <c r="P47" s="115"/>
      <c r="Q47" s="112"/>
      <c r="R47" s="113"/>
      <c r="S47" s="111"/>
      <c r="T47" s="112"/>
      <c r="U47" s="114"/>
    </row>
    <row r="48" spans="1:23" x14ac:dyDescent="0.2">
      <c r="A48" s="101"/>
      <c r="B48" s="118"/>
      <c r="C48" s="119"/>
      <c r="D48" s="60"/>
      <c r="E48" s="61"/>
      <c r="F48" s="104"/>
      <c r="G48" s="60"/>
      <c r="H48" s="61"/>
      <c r="I48" s="62"/>
      <c r="J48" s="105"/>
      <c r="K48" s="61"/>
      <c r="L48" s="104"/>
      <c r="M48" s="60"/>
      <c r="N48" s="61"/>
      <c r="O48" s="62"/>
      <c r="P48" s="105"/>
      <c r="Q48" s="61"/>
      <c r="R48" s="104"/>
      <c r="S48" s="60"/>
      <c r="T48" s="61"/>
      <c r="U48" s="62"/>
    </row>
    <row r="49" spans="1:49" x14ac:dyDescent="0.2">
      <c r="A49" s="87"/>
      <c r="B49" s="79"/>
      <c r="C49" s="80"/>
      <c r="D49" s="63"/>
      <c r="E49" s="44"/>
      <c r="F49" s="68"/>
      <c r="G49" s="63"/>
      <c r="H49" s="44"/>
      <c r="I49" s="64"/>
      <c r="J49" s="59"/>
      <c r="K49" s="44"/>
      <c r="L49" s="68"/>
      <c r="M49" s="63"/>
      <c r="N49" s="44"/>
      <c r="O49" s="64"/>
      <c r="P49" s="59"/>
      <c r="Q49" s="44"/>
      <c r="R49" s="68"/>
      <c r="S49" s="63"/>
      <c r="T49" s="44"/>
      <c r="U49" s="64"/>
      <c r="AB49" t="s">
        <v>77</v>
      </c>
      <c r="AC49" s="39">
        <f>MATCH(Races_Sailed,$D55:$U55,0)</f>
        <v>1</v>
      </c>
    </row>
    <row r="50" spans="1:49" x14ac:dyDescent="0.2">
      <c r="A50" s="87"/>
      <c r="B50" s="79"/>
      <c r="C50" s="80"/>
      <c r="D50" s="63"/>
      <c r="E50" s="44"/>
      <c r="F50" s="68"/>
      <c r="G50" s="63"/>
      <c r="H50" s="44"/>
      <c r="I50" s="64"/>
      <c r="J50" s="59"/>
      <c r="K50" s="44"/>
      <c r="L50" s="68"/>
      <c r="M50" s="63"/>
      <c r="N50" s="44"/>
      <c r="O50" s="64"/>
      <c r="P50" s="59"/>
      <c r="Q50" s="44"/>
      <c r="R50" s="68"/>
      <c r="S50" s="63"/>
      <c r="T50" s="44"/>
      <c r="U50" s="64"/>
      <c r="AB50" t="s">
        <v>78</v>
      </c>
      <c r="AC50" s="39" t="e">
        <f>MATCH(Races_Sailed-1,$D55:$U55,0)</f>
        <v>#N/A</v>
      </c>
    </row>
    <row r="51" spans="1:49" x14ac:dyDescent="0.2">
      <c r="A51" s="87"/>
      <c r="B51" s="79"/>
      <c r="C51" s="80"/>
      <c r="D51" s="63"/>
      <c r="E51" s="44"/>
      <c r="F51" s="68"/>
      <c r="G51" s="63"/>
      <c r="H51" s="44"/>
      <c r="I51" s="64"/>
      <c r="J51" s="59"/>
      <c r="K51" s="44"/>
      <c r="L51" s="68"/>
      <c r="M51" s="63"/>
      <c r="N51" s="44"/>
      <c r="O51" s="64"/>
      <c r="P51" s="59"/>
      <c r="Q51" s="44"/>
      <c r="R51" s="68"/>
      <c r="S51" s="63"/>
      <c r="T51" s="44"/>
      <c r="U51" s="64"/>
      <c r="AB51" t="s">
        <v>79</v>
      </c>
      <c r="AC51" s="58">
        <f>COUNT($W$58:$W$82)</f>
        <v>2</v>
      </c>
    </row>
    <row r="52" spans="1:49" ht="13.5" thickBot="1" x14ac:dyDescent="0.25">
      <c r="A52" s="88"/>
      <c r="B52" s="89"/>
      <c r="C52" s="90"/>
      <c r="D52" s="65"/>
      <c r="E52" s="66"/>
      <c r="F52" s="75"/>
      <c r="G52" s="65"/>
      <c r="H52" s="66"/>
      <c r="I52" s="67"/>
      <c r="J52" s="76"/>
      <c r="K52" s="66"/>
      <c r="L52" s="75"/>
      <c r="M52" s="65"/>
      <c r="N52" s="66"/>
      <c r="O52" s="67"/>
      <c r="P52" s="76"/>
      <c r="Q52" s="66"/>
      <c r="R52" s="75"/>
      <c r="S52" s="65"/>
      <c r="T52" s="66"/>
      <c r="U52" s="67"/>
      <c r="V52" t="str">
        <f>IF(B52=0,"",B52)</f>
        <v/>
      </c>
      <c r="W52" t="str">
        <f>IF(B52=0,"",B52)</f>
        <v/>
      </c>
    </row>
    <row r="53" spans="1:49" x14ac:dyDescent="0.2">
      <c r="B53" s="8" t="s">
        <v>28</v>
      </c>
      <c r="S53" s="1"/>
      <c r="T53" s="1"/>
      <c r="U53" s="1"/>
      <c r="V53" s="1"/>
      <c r="W53" s="2"/>
    </row>
    <row r="54" spans="1:49" x14ac:dyDescent="0.2">
      <c r="C54" s="8" t="s">
        <v>80</v>
      </c>
      <c r="D54" s="5">
        <f t="shared" ref="D54:U54" si="1">COUNTA(D28:D52)-COUNTIF(D28:D52,"dnc")</f>
        <v>6</v>
      </c>
      <c r="E54" s="5">
        <f t="shared" si="1"/>
        <v>0</v>
      </c>
      <c r="F54" s="5">
        <f t="shared" si="1"/>
        <v>0</v>
      </c>
      <c r="G54" s="5">
        <f t="shared" si="1"/>
        <v>0</v>
      </c>
      <c r="H54" s="5">
        <f t="shared" si="1"/>
        <v>0</v>
      </c>
      <c r="I54" s="5">
        <f t="shared" si="1"/>
        <v>0</v>
      </c>
      <c r="J54" s="5">
        <f t="shared" si="1"/>
        <v>0</v>
      </c>
      <c r="K54" s="5">
        <f t="shared" si="1"/>
        <v>0</v>
      </c>
      <c r="L54" s="5">
        <f t="shared" si="1"/>
        <v>0</v>
      </c>
      <c r="M54" s="5">
        <f t="shared" si="1"/>
        <v>0</v>
      </c>
      <c r="N54" s="5">
        <f t="shared" si="1"/>
        <v>0</v>
      </c>
      <c r="O54" s="5">
        <f t="shared" si="1"/>
        <v>0</v>
      </c>
      <c r="P54" s="5">
        <f t="shared" si="1"/>
        <v>0</v>
      </c>
      <c r="Q54" s="5">
        <f t="shared" si="1"/>
        <v>0</v>
      </c>
      <c r="R54" s="5">
        <f t="shared" si="1"/>
        <v>0</v>
      </c>
      <c r="S54" s="5">
        <f t="shared" si="1"/>
        <v>0</v>
      </c>
      <c r="T54" s="5">
        <f t="shared" si="1"/>
        <v>0</v>
      </c>
      <c r="U54" s="5">
        <f t="shared" si="1"/>
        <v>0</v>
      </c>
      <c r="V54" s="1"/>
      <c r="W54" s="1"/>
      <c r="X54" s="1"/>
      <c r="Y54" s="1"/>
      <c r="Z54" s="1"/>
      <c r="AA54" s="1"/>
      <c r="AD54" s="29"/>
      <c r="AE54" s="32" t="s">
        <v>62</v>
      </c>
      <c r="AF54" s="33"/>
      <c r="AG54" s="33"/>
      <c r="AH54" s="33"/>
      <c r="AI54" s="33"/>
      <c r="AJ54" s="33"/>
      <c r="AK54" s="33"/>
      <c r="AL54" s="33"/>
      <c r="AM54" s="33"/>
      <c r="AN54" s="33"/>
      <c r="AO54" s="33"/>
      <c r="AP54" s="34"/>
      <c r="AQ54" s="29" t="s">
        <v>61</v>
      </c>
      <c r="AR54" s="29" t="s">
        <v>70</v>
      </c>
      <c r="AS54" s="29" t="s">
        <v>70</v>
      </c>
      <c r="AT54" s="29" t="s">
        <v>67</v>
      </c>
      <c r="AU54" s="29" t="s">
        <v>69</v>
      </c>
      <c r="AV54" s="29" t="s">
        <v>72</v>
      </c>
      <c r="AW54" s="42" t="s">
        <v>71</v>
      </c>
    </row>
    <row r="55" spans="1:49" x14ac:dyDescent="0.2">
      <c r="B55" s="38"/>
      <c r="C55" s="38" t="s">
        <v>66</v>
      </c>
      <c r="D55" s="58">
        <f>IF(D54&gt;3,1,"")</f>
        <v>1</v>
      </c>
      <c r="E55" s="58" t="str">
        <f>IF(E54&gt;3,COUNT($D55:D55)+1,"")</f>
        <v/>
      </c>
      <c r="F55" s="58" t="str">
        <f>IF(F54&gt;3,COUNT($D55:E55)+1,"")</f>
        <v/>
      </c>
      <c r="G55" s="58" t="str">
        <f>IF(G54&gt;3,COUNT($D55:F55)+1,"")</f>
        <v/>
      </c>
      <c r="H55" s="58" t="str">
        <f>IF(H54&gt;3,COUNT($D55:G55)+1,"")</f>
        <v/>
      </c>
      <c r="I55" s="58" t="str">
        <f>IF(I54&gt;3,COUNT($D55:H55)+1,"")</f>
        <v/>
      </c>
      <c r="J55" s="58" t="str">
        <f>IF(J54&gt;3,COUNT($D55:I55)+1,"")</f>
        <v/>
      </c>
      <c r="K55" s="58" t="str">
        <f>IF(K54&gt;3,COUNT($D55:J55)+1,"")</f>
        <v/>
      </c>
      <c r="L55" s="58" t="str">
        <f>IF(L54&gt;3,COUNT($D55:K55)+1,"")</f>
        <v/>
      </c>
      <c r="M55" s="58" t="str">
        <f>IF(M54&gt;3,COUNT($D55:L55)+1,"")</f>
        <v/>
      </c>
      <c r="N55" s="58" t="str">
        <f>IF(N54&gt;3,COUNT($D55:M55)+1,"")</f>
        <v/>
      </c>
      <c r="O55" s="58" t="str">
        <f>IF(O54&gt;3,COUNT($D55:N55)+1,"")</f>
        <v/>
      </c>
      <c r="P55" s="58" t="str">
        <f>IF(P54&gt;3,COUNT($D55:O55)+1,"")</f>
        <v/>
      </c>
      <c r="Q55" s="58" t="str">
        <f>IF(Q54&gt;3,COUNT($D55:P55)+1,"")</f>
        <v/>
      </c>
      <c r="R55" s="58" t="str">
        <f>IF(R54&gt;3,COUNT($D55:Q55)+1,"")</f>
        <v/>
      </c>
      <c r="S55" s="58" t="str">
        <f>IF(S54&gt;3,COUNT($D55:R55)+1,"")</f>
        <v/>
      </c>
      <c r="T55" s="58" t="str">
        <f>IF(T54&gt;3,COUNT($D55:S55)+1,"")</f>
        <v/>
      </c>
      <c r="U55" s="58" t="str">
        <f>IF(U54&gt;3,COUNT($D55:T55)+1,"")</f>
        <v/>
      </c>
      <c r="V55" s="1"/>
      <c r="W55" s="1"/>
      <c r="X55" s="1"/>
      <c r="Y55" s="1"/>
      <c r="Z55" s="1"/>
      <c r="AA55" s="1"/>
      <c r="AD55" s="30"/>
      <c r="AE55" s="18"/>
      <c r="AF55" s="19"/>
      <c r="AG55" s="19"/>
      <c r="AH55" s="19"/>
      <c r="AI55" s="19"/>
      <c r="AJ55" s="19"/>
      <c r="AK55" s="19"/>
      <c r="AL55" s="19"/>
      <c r="AM55" s="19"/>
      <c r="AN55" s="19"/>
      <c r="AO55" s="19"/>
      <c r="AP55" s="19"/>
      <c r="AQ55" s="30"/>
      <c r="AR55" s="30"/>
      <c r="AS55" s="30"/>
      <c r="AT55" s="30"/>
      <c r="AU55" s="30"/>
      <c r="AV55" s="30"/>
      <c r="AW55" s="41"/>
    </row>
    <row r="56" spans="1:49" ht="24.95" customHeight="1" x14ac:dyDescent="0.35">
      <c r="B56" s="121" t="s">
        <v>83</v>
      </c>
      <c r="C56" s="4"/>
      <c r="D56" s="3"/>
      <c r="E56" s="3"/>
      <c r="F56" s="3"/>
      <c r="G56" s="3"/>
      <c r="H56" s="3"/>
      <c r="I56" s="3"/>
      <c r="J56" s="3"/>
      <c r="K56" s="3"/>
      <c r="L56" s="3"/>
      <c r="M56" s="3"/>
      <c r="N56" s="3"/>
      <c r="O56" s="3"/>
      <c r="P56" s="6"/>
      <c r="Q56" s="6"/>
      <c r="R56" s="6"/>
      <c r="S56" s="6"/>
      <c r="T56" s="6"/>
      <c r="U56" s="6"/>
      <c r="V56" s="1"/>
      <c r="W56" s="1" t="s">
        <v>58</v>
      </c>
      <c r="X56" s="1" t="s">
        <v>5</v>
      </c>
      <c r="Y56" s="1" t="s">
        <v>8</v>
      </c>
      <c r="Z56" s="1" t="s">
        <v>6</v>
      </c>
      <c r="AA56" s="1"/>
      <c r="AD56" s="30" t="s">
        <v>81</v>
      </c>
      <c r="AE56" s="18" t="s">
        <v>59</v>
      </c>
      <c r="AF56" s="19"/>
      <c r="AG56" s="19"/>
      <c r="AH56" s="19"/>
      <c r="AI56" s="19"/>
      <c r="AJ56" s="20"/>
      <c r="AK56" s="18" t="s">
        <v>60</v>
      </c>
      <c r="AL56" s="19"/>
      <c r="AM56" s="19"/>
      <c r="AN56" s="19"/>
      <c r="AO56" s="19"/>
      <c r="AP56" s="19"/>
      <c r="AQ56" s="30" t="s">
        <v>48</v>
      </c>
      <c r="AR56" s="30" t="s">
        <v>63</v>
      </c>
      <c r="AS56" s="30" t="s">
        <v>63</v>
      </c>
      <c r="AT56" s="30" t="s">
        <v>68</v>
      </c>
      <c r="AU56" s="30" t="s">
        <v>67</v>
      </c>
      <c r="AV56" s="30" t="s">
        <v>73</v>
      </c>
      <c r="AW56" s="41" t="s">
        <v>63</v>
      </c>
    </row>
    <row r="57" spans="1:49" s="15" customFormat="1" x14ac:dyDescent="0.2">
      <c r="A57" s="17" t="s">
        <v>75</v>
      </c>
      <c r="B57" s="15" t="s">
        <v>74</v>
      </c>
      <c r="C57" s="15" t="s">
        <v>76</v>
      </c>
      <c r="D57" s="16">
        <f t="shared" ref="D57:U57" si="2">D27</f>
        <v>39219</v>
      </c>
      <c r="E57" s="16">
        <f t="shared" si="2"/>
        <v>39219</v>
      </c>
      <c r="F57" s="16">
        <f t="shared" si="2"/>
        <v>39219</v>
      </c>
      <c r="G57" s="16">
        <f t="shared" si="2"/>
        <v>39226</v>
      </c>
      <c r="H57" s="16">
        <f t="shared" si="2"/>
        <v>39226</v>
      </c>
      <c r="I57" s="16">
        <f t="shared" si="2"/>
        <v>39226</v>
      </c>
      <c r="J57" s="16">
        <f t="shared" si="2"/>
        <v>39233</v>
      </c>
      <c r="K57" s="16">
        <f t="shared" si="2"/>
        <v>39233</v>
      </c>
      <c r="L57" s="16">
        <f t="shared" si="2"/>
        <v>39233</v>
      </c>
      <c r="M57" s="16">
        <f t="shared" si="2"/>
        <v>39240</v>
      </c>
      <c r="N57" s="16">
        <f t="shared" si="2"/>
        <v>39240</v>
      </c>
      <c r="O57" s="16">
        <f t="shared" si="2"/>
        <v>39240</v>
      </c>
      <c r="P57" s="16">
        <f t="shared" si="2"/>
        <v>39247</v>
      </c>
      <c r="Q57" s="16">
        <f t="shared" si="2"/>
        <v>39247</v>
      </c>
      <c r="R57" s="16">
        <f t="shared" si="2"/>
        <v>39247</v>
      </c>
      <c r="S57" s="16">
        <f t="shared" si="2"/>
        <v>39254</v>
      </c>
      <c r="T57" s="16">
        <f t="shared" si="2"/>
        <v>39254</v>
      </c>
      <c r="U57" s="16">
        <f t="shared" si="2"/>
        <v>39254</v>
      </c>
      <c r="V57" s="17" t="s">
        <v>7</v>
      </c>
      <c r="W57" s="17" t="s">
        <v>4</v>
      </c>
      <c r="X57" s="17" t="s">
        <v>49</v>
      </c>
      <c r="Y57" s="17" t="s">
        <v>9</v>
      </c>
      <c r="Z57" s="17" t="s">
        <v>7</v>
      </c>
      <c r="AA57" s="17" t="s">
        <v>16</v>
      </c>
      <c r="AB57" s="15" t="s">
        <v>74</v>
      </c>
      <c r="AD57" s="31" t="s">
        <v>82</v>
      </c>
      <c r="AE57" s="21" t="s">
        <v>50</v>
      </c>
      <c r="AF57" s="15" t="s">
        <v>51</v>
      </c>
      <c r="AG57" s="15" t="s">
        <v>52</v>
      </c>
      <c r="AH57" s="15" t="s">
        <v>53</v>
      </c>
      <c r="AI57" s="15" t="s">
        <v>54</v>
      </c>
      <c r="AJ57" s="22" t="s">
        <v>55</v>
      </c>
      <c r="AK57" s="21" t="s">
        <v>50</v>
      </c>
      <c r="AL57" s="15" t="s">
        <v>51</v>
      </c>
      <c r="AM57" s="15" t="s">
        <v>52</v>
      </c>
      <c r="AN57" s="15" t="s">
        <v>53</v>
      </c>
      <c r="AO57" s="15" t="s">
        <v>54</v>
      </c>
      <c r="AP57" s="15" t="s">
        <v>55</v>
      </c>
      <c r="AQ57" s="31" t="s">
        <v>56</v>
      </c>
      <c r="AR57" s="31" t="s">
        <v>64</v>
      </c>
      <c r="AS57" s="31" t="s">
        <v>65</v>
      </c>
      <c r="AT57" s="31" t="s">
        <v>4</v>
      </c>
      <c r="AU57" s="31" t="s">
        <v>4</v>
      </c>
      <c r="AV57" s="31" t="s">
        <v>69</v>
      </c>
      <c r="AW57" s="31" t="s">
        <v>65</v>
      </c>
    </row>
    <row r="58" spans="1:49" x14ac:dyDescent="0.2">
      <c r="A58" s="49">
        <f t="shared" ref="A58:A66" si="3">IF($A28=0,"",$A28)</f>
        <v>16</v>
      </c>
      <c r="B58" s="50" t="str">
        <f t="shared" ref="B58:B66" si="4">IF($B28=0,"",$B28)</f>
        <v>Shamrock IV</v>
      </c>
      <c r="C58" s="50" t="str">
        <f t="shared" ref="C58:C66" si="5">IF($C28=0,"",$C28)</f>
        <v>Mullen</v>
      </c>
      <c r="D58" s="47" t="e">
        <f t="shared" ref="D58:F82" si="6">IF(OR(D28="dnf",D28="dsq",D28="ocs",D28="raf"),D$54+1,IF(D28="dnc",IF($AQ58=1,"bye",D$54+1),D28))</f>
        <v>#N/A</v>
      </c>
      <c r="E58" s="47">
        <f t="shared" si="6"/>
        <v>0</v>
      </c>
      <c r="F58" s="47">
        <f t="shared" si="6"/>
        <v>0</v>
      </c>
      <c r="G58" s="47">
        <f t="shared" ref="G58:I82" si="7">IF(OR(G28="dnf",G28="dsq",G28="ocs",G28="raf"),G$54+1,IF(G28="dnc",IF($AQ58=2,"bye",G$54+1),G28))</f>
        <v>0</v>
      </c>
      <c r="H58" s="47">
        <f t="shared" si="7"/>
        <v>0</v>
      </c>
      <c r="I58" s="47">
        <f t="shared" si="7"/>
        <v>0</v>
      </c>
      <c r="J58" s="47">
        <f t="shared" ref="J58:L82" si="8">IF(OR(J28="dnf",J28="dsq",J28="ocs",J28="raf"),J$54+1,IF(J28="dnc",IF($AQ58=3,"bye",J$54+1),J28))</f>
        <v>0</v>
      </c>
      <c r="K58" s="47">
        <f t="shared" si="8"/>
        <v>0</v>
      </c>
      <c r="L58" s="47">
        <f t="shared" si="8"/>
        <v>0</v>
      </c>
      <c r="M58" s="47">
        <f t="shared" ref="M58:O82" si="9">IF(OR(M28="dnf",M28="dsq",M28="ocs",M28="raf"),M$54+1,IF(M28="dnc",IF($AQ58=4,"bye",M$54+1),M28))</f>
        <v>0</v>
      </c>
      <c r="N58" s="47">
        <f t="shared" si="9"/>
        <v>0</v>
      </c>
      <c r="O58" s="47">
        <f t="shared" si="9"/>
        <v>0</v>
      </c>
      <c r="P58" s="47">
        <f t="shared" ref="P58:R82" si="10">IF(OR(P28="dnf",P28="dsq",P28="ocs",P28="raf"),P$54+1,IF(P28="dnc",IF($AQ58=5,"bye",P$54+1),P28))</f>
        <v>0</v>
      </c>
      <c r="Q58" s="47">
        <f t="shared" si="10"/>
        <v>0</v>
      </c>
      <c r="R58" s="47">
        <f t="shared" si="10"/>
        <v>0</v>
      </c>
      <c r="S58" s="47">
        <f t="shared" ref="S58:U82" si="11">IF(OR(S28="dnf",S28="dsq",S28="ocs",S28="raf"),S$54+1,IF(S28="dnc",IF($AQ58=6,"bye",S$54+1),S28))</f>
        <v>0</v>
      </c>
      <c r="T58" s="47">
        <f t="shared" si="11"/>
        <v>0</v>
      </c>
      <c r="U58" s="47">
        <f t="shared" si="11"/>
        <v>0</v>
      </c>
      <c r="V58" s="47"/>
      <c r="W58" s="47" t="e">
        <f t="shared" ref="W58:W82" si="12">IF(SUM(D58:U58)&gt;0,SUM(D58:U58),"")</f>
        <v>#N/A</v>
      </c>
      <c r="X58" s="47">
        <f t="shared" ref="X58:X82" si="13">IF(Throwouts&gt;0,LARGE((D58:U58),1),0)+IF(Throwouts&gt;1,LARGE((D58:U58),2),0)+IF(Throwouts&gt;2,LARGE((D58:U58),2),0)+IF(Throwouts&gt;3,LARGE((D58:U58),3),0)</f>
        <v>0</v>
      </c>
      <c r="Y58" s="47" t="e">
        <f t="shared" ref="Y58:Y82" si="14">IF(W58="",0,W58-X58)</f>
        <v>#N/A</v>
      </c>
      <c r="Z58" s="48" t="e">
        <f>Y58</f>
        <v>#N/A</v>
      </c>
      <c r="AA58" s="49" t="e">
        <f t="shared" ref="AA58:AA82" si="15">IF(RANK(Z58,Z$58:Z$82,1)=1,"",RANK(Z58,Z$58:Z$82,1)-25+ScoredBoats)</f>
        <v>#N/A</v>
      </c>
      <c r="AB58" s="50" t="str">
        <f>IF($B28=0,"",$B28)</f>
        <v>Shamrock IV</v>
      </c>
      <c r="AC58" s="85"/>
      <c r="AD58" s="37" t="e">
        <f>IF(AA89="",0,MATCH(AA89,AA$58:AA$82,0))</f>
        <v>#N/A</v>
      </c>
      <c r="AE58" s="23" t="e">
        <f t="shared" ref="AE58:AE82" si="16">IF($D28="dnc",$D$54+1,0)+IF($E28="dnc",$E$54+1,0)+IF($F28="dnc",$F$54+1,0)</f>
        <v>#N/A</v>
      </c>
      <c r="AF58" s="24">
        <f t="shared" ref="AF58:AF82" si="17">IF($G28="dnc",$G$54+1,0)+IF($H28="dnc",$H$54+1,0)+IF($I28="dnc",$I$54+1,0)</f>
        <v>0</v>
      </c>
      <c r="AG58" s="24">
        <f t="shared" ref="AG58:AG82" si="18">IF($J28="dnc",$J$54+1,0)+IF($K28="dnc",$K$54+1,0)+IF($L28="dnc",$L$54+1,0)</f>
        <v>0</v>
      </c>
      <c r="AH58" s="24">
        <f t="shared" ref="AH58:AH82" si="19">IF($M28="dnc",$M$54+1,0)+IF($N28="dnc",$N$54+1,0)+IF($O28="dnc",$O$54+1,0)</f>
        <v>0</v>
      </c>
      <c r="AI58" s="24">
        <f t="shared" ref="AI58:AI82" si="20">IF($P28="dnc",$P$54+1,0)+IF($Q28="dnc",$Q$54+1,0)+IF($R28="dnc",$R$54+1,0)</f>
        <v>0</v>
      </c>
      <c r="AJ58" s="25">
        <f t="shared" ref="AJ58:AJ82" si="21">IF($S28="dnc",$S$54+1,0)+IF($T28="dnc",$T$54+1,0)+IF($U28="dnc",$U$54+1,0)</f>
        <v>0</v>
      </c>
      <c r="AK58" s="23">
        <f t="shared" ref="AK58:AK66" si="22">COUNTIF(D28:F28,"dnc")</f>
        <v>0</v>
      </c>
      <c r="AL58" s="24">
        <f t="shared" ref="AL58:AL66" si="23">COUNTIF(G28:I28,"dnc")</f>
        <v>0</v>
      </c>
      <c r="AM58" s="24">
        <f t="shared" ref="AM58:AM66" si="24">COUNTIF(J28:L28,"dnc")</f>
        <v>0</v>
      </c>
      <c r="AN58" s="24">
        <f t="shared" ref="AN58:AN66" si="25">COUNTIF(M28:O28,"dnc")</f>
        <v>0</v>
      </c>
      <c r="AO58" s="24">
        <f t="shared" ref="AO58:AO66" si="26">COUNTIF(P28:R28,"dnc")</f>
        <v>0</v>
      </c>
      <c r="AP58" s="24">
        <f t="shared" ref="AP58:AP66" si="27">COUNTIF(S28:U28,"dnc")</f>
        <v>0</v>
      </c>
      <c r="AQ58" s="35" t="e">
        <f t="shared" ref="AQ58:AQ82" si="28">IF(SUM(AE58:AJ58)&gt;0,MATCH(MAX(AE58:AJ58),AE58:AJ58,0),0)</f>
        <v>#N/A</v>
      </c>
      <c r="AR58" s="40" t="e">
        <f t="shared" ref="AR58:AR82" si="29">IF(W58&gt;0,((((((((((((((((COUNTIF(D58:U58,1))*10+COUNTIF(D58:U58,2))*10+COUNTIF(D58:U58,3))*10+COUNTIF(D58:U58,4))*10+COUNTIF(D58:U58,5))*10+COUNTIF(D58:U58,6))*10+COUNTIF(D58:U58,7))*10+COUNTIF(D58:U58,8))*10+COUNTIF(D58:U58,9))*10+COUNTIF(D58:U58,10))*10+COUNTIF(D58:U58,11))*10+COUNTIF(D58:U58,12))*10+COUNTIF(D58:U58,13))*10+COUNTIF(D58:U58,14))*10+COUNTIF(D58:U58,15))*10+COUNTIF(D58:U58,16))*10+COUNTIF(D58:U58,17),0)</f>
        <v>#N/A</v>
      </c>
      <c r="AS58" s="37" t="e">
        <f t="shared" ref="AS58:AS82" si="30">IF($Y58=0,0,(RANK($AR58,$AR$58:$AR$82,0)))</f>
        <v>#N/A</v>
      </c>
      <c r="AT58" s="45" t="e">
        <f t="shared" ref="AT58:AT82" si="31">IF(INDEX($D58:$U58,LastRaceIndex)="bye",$Y58/(Races_Sailed-Throwouts),INDEX($D58:$U58,LastRaceIndex))</f>
        <v>#N/A</v>
      </c>
      <c r="AU58" s="45"/>
      <c r="AV58" s="46"/>
      <c r="AW58" s="37"/>
    </row>
    <row r="59" spans="1:49" x14ac:dyDescent="0.2">
      <c r="A59" s="49">
        <f t="shared" si="3"/>
        <v>155</v>
      </c>
      <c r="B59" s="50" t="str">
        <f t="shared" si="4"/>
        <v>FKA</v>
      </c>
      <c r="C59" s="50" t="str">
        <f t="shared" si="5"/>
        <v>Beckwith</v>
      </c>
      <c r="D59" s="47" t="e">
        <f t="shared" ref="D59:D65" si="32">IF(OR(D29="dnf",D29="dsq",D29="ocs",D29="raf"),D$54+1,IF(D29="dnc",IF($AQ59=1,"bye",D$54+1),D29))</f>
        <v>#N/A</v>
      </c>
      <c r="E59" s="47">
        <f t="shared" si="6"/>
        <v>0</v>
      </c>
      <c r="F59" s="47">
        <f t="shared" si="6"/>
        <v>0</v>
      </c>
      <c r="G59" s="47">
        <f t="shared" si="7"/>
        <v>0</v>
      </c>
      <c r="H59" s="47">
        <f t="shared" si="7"/>
        <v>0</v>
      </c>
      <c r="I59" s="47">
        <f t="shared" si="7"/>
        <v>0</v>
      </c>
      <c r="J59" s="47">
        <f t="shared" si="8"/>
        <v>0</v>
      </c>
      <c r="K59" s="47">
        <f t="shared" si="8"/>
        <v>0</v>
      </c>
      <c r="L59" s="47">
        <f t="shared" si="8"/>
        <v>0</v>
      </c>
      <c r="M59" s="47">
        <f t="shared" si="9"/>
        <v>0</v>
      </c>
      <c r="N59" s="47">
        <f t="shared" si="9"/>
        <v>0</v>
      </c>
      <c r="O59" s="47">
        <f t="shared" si="9"/>
        <v>0</v>
      </c>
      <c r="P59" s="47">
        <f t="shared" si="10"/>
        <v>0</v>
      </c>
      <c r="Q59" s="47">
        <f t="shared" si="10"/>
        <v>0</v>
      </c>
      <c r="R59" s="47">
        <f t="shared" si="10"/>
        <v>0</v>
      </c>
      <c r="S59" s="47">
        <f t="shared" si="11"/>
        <v>0</v>
      </c>
      <c r="T59" s="47">
        <f t="shared" si="11"/>
        <v>0</v>
      </c>
      <c r="U59" s="47">
        <f t="shared" si="11"/>
        <v>0</v>
      </c>
      <c r="V59" s="47"/>
      <c r="W59" s="47" t="e">
        <f t="shared" si="12"/>
        <v>#N/A</v>
      </c>
      <c r="X59" s="47">
        <f t="shared" si="13"/>
        <v>0</v>
      </c>
      <c r="Y59" s="47" t="e">
        <f t="shared" si="14"/>
        <v>#N/A</v>
      </c>
      <c r="Z59" s="48" t="e">
        <f t="shared" ref="Z59:Z82" si="33">Y59</f>
        <v>#N/A</v>
      </c>
      <c r="AA59" s="49" t="e">
        <f t="shared" si="15"/>
        <v>#N/A</v>
      </c>
      <c r="AB59" s="50" t="str">
        <f>IF($B29=0,"",$B29)</f>
        <v>FKA</v>
      </c>
      <c r="AC59" s="85"/>
      <c r="AD59" s="37" t="e">
        <f t="shared" ref="AD59:AD66" si="34">IF(AA90="",0,MATCH(AA90,AA$58:AA$82,0))</f>
        <v>#N/A</v>
      </c>
      <c r="AE59" s="23"/>
      <c r="AF59" s="24">
        <f t="shared" si="17"/>
        <v>0</v>
      </c>
      <c r="AG59" s="24">
        <f t="shared" si="18"/>
        <v>0</v>
      </c>
      <c r="AH59" s="24">
        <f t="shared" si="19"/>
        <v>0</v>
      </c>
      <c r="AI59" s="24">
        <f t="shared" si="20"/>
        <v>0</v>
      </c>
      <c r="AJ59" s="25">
        <f t="shared" si="21"/>
        <v>0</v>
      </c>
      <c r="AK59" s="23">
        <f>COUNTIF(E29:F29,"dnc")</f>
        <v>0</v>
      </c>
      <c r="AL59" s="24">
        <f t="shared" si="23"/>
        <v>0</v>
      </c>
      <c r="AM59" s="24">
        <f t="shared" si="24"/>
        <v>0</v>
      </c>
      <c r="AN59" s="24">
        <f t="shared" si="25"/>
        <v>0</v>
      </c>
      <c r="AO59" s="24">
        <f t="shared" si="26"/>
        <v>0</v>
      </c>
      <c r="AP59" s="24">
        <f t="shared" si="27"/>
        <v>0</v>
      </c>
      <c r="AQ59" s="35">
        <f t="shared" si="28"/>
        <v>0</v>
      </c>
      <c r="AR59" s="40" t="e">
        <f t="shared" si="29"/>
        <v>#N/A</v>
      </c>
      <c r="AS59" s="37" t="e">
        <f t="shared" si="30"/>
        <v>#N/A</v>
      </c>
      <c r="AT59" s="45" t="e">
        <f t="shared" si="31"/>
        <v>#N/A</v>
      </c>
      <c r="AU59" s="45"/>
      <c r="AV59" s="46"/>
      <c r="AW59" s="37"/>
    </row>
    <row r="60" spans="1:49" x14ac:dyDescent="0.2">
      <c r="A60" s="49">
        <f t="shared" si="3"/>
        <v>249</v>
      </c>
      <c r="B60" s="50" t="str">
        <f t="shared" si="4"/>
        <v>Dolce</v>
      </c>
      <c r="C60" s="50" t="str">
        <f t="shared" si="5"/>
        <v>Sonn</v>
      </c>
      <c r="D60" s="47">
        <f t="shared" si="32"/>
        <v>7</v>
      </c>
      <c r="E60" s="47">
        <f t="shared" si="6"/>
        <v>0</v>
      </c>
      <c r="F60" s="47">
        <f t="shared" si="6"/>
        <v>0</v>
      </c>
      <c r="G60" s="47">
        <f t="shared" si="7"/>
        <v>0</v>
      </c>
      <c r="H60" s="47">
        <f t="shared" si="7"/>
        <v>0</v>
      </c>
      <c r="I60" s="47">
        <f t="shared" si="7"/>
        <v>0</v>
      </c>
      <c r="J60" s="47">
        <f t="shared" si="8"/>
        <v>0</v>
      </c>
      <c r="K60" s="47">
        <f t="shared" si="8"/>
        <v>0</v>
      </c>
      <c r="L60" s="47">
        <f t="shared" si="8"/>
        <v>0</v>
      </c>
      <c r="M60" s="47">
        <f t="shared" si="9"/>
        <v>0</v>
      </c>
      <c r="N60" s="47">
        <f t="shared" si="9"/>
        <v>0</v>
      </c>
      <c r="O60" s="47">
        <f t="shared" si="9"/>
        <v>0</v>
      </c>
      <c r="P60" s="47">
        <f t="shared" si="10"/>
        <v>0</v>
      </c>
      <c r="Q60" s="47">
        <f t="shared" si="10"/>
        <v>0</v>
      </c>
      <c r="R60" s="47">
        <f t="shared" si="10"/>
        <v>0</v>
      </c>
      <c r="S60" s="47">
        <f t="shared" si="11"/>
        <v>0</v>
      </c>
      <c r="T60" s="47">
        <f t="shared" si="11"/>
        <v>0</v>
      </c>
      <c r="U60" s="47">
        <f t="shared" si="11"/>
        <v>0</v>
      </c>
      <c r="V60" s="47"/>
      <c r="W60" s="47">
        <f t="shared" si="12"/>
        <v>7</v>
      </c>
      <c r="X60" s="47">
        <f t="shared" si="13"/>
        <v>0</v>
      </c>
      <c r="Y60" s="47">
        <f t="shared" si="14"/>
        <v>7</v>
      </c>
      <c r="Z60" s="48">
        <f t="shared" si="33"/>
        <v>7</v>
      </c>
      <c r="AA60" s="49" t="e">
        <f t="shared" si="15"/>
        <v>#N/A</v>
      </c>
      <c r="AB60" s="50" t="str">
        <f>IF($B30=0,"",$B30)</f>
        <v>Dolce</v>
      </c>
      <c r="AC60" s="85"/>
      <c r="AD60" s="37">
        <f t="shared" si="34"/>
        <v>0</v>
      </c>
      <c r="AE60" s="23"/>
      <c r="AF60" s="24">
        <f t="shared" si="17"/>
        <v>0</v>
      </c>
      <c r="AG60" s="24">
        <f t="shared" si="18"/>
        <v>0</v>
      </c>
      <c r="AH60" s="24">
        <f t="shared" si="19"/>
        <v>0</v>
      </c>
      <c r="AI60" s="24">
        <f t="shared" si="20"/>
        <v>0</v>
      </c>
      <c r="AJ60" s="25">
        <f t="shared" si="21"/>
        <v>0</v>
      </c>
      <c r="AK60" s="23">
        <f>COUNTIF(E30:F30,"dnc")</f>
        <v>0</v>
      </c>
      <c r="AL60" s="24">
        <f t="shared" si="23"/>
        <v>0</v>
      </c>
      <c r="AM60" s="24">
        <f t="shared" si="24"/>
        <v>0</v>
      </c>
      <c r="AN60" s="24">
        <f t="shared" si="25"/>
        <v>0</v>
      </c>
      <c r="AO60" s="24">
        <f t="shared" si="26"/>
        <v>0</v>
      </c>
      <c r="AP60" s="24">
        <f t="shared" si="27"/>
        <v>0</v>
      </c>
      <c r="AQ60" s="35">
        <f t="shared" si="28"/>
        <v>0</v>
      </c>
      <c r="AR60" s="40">
        <f t="shared" si="29"/>
        <v>10000000000</v>
      </c>
      <c r="AS60" s="37" t="e">
        <f t="shared" si="30"/>
        <v>#N/A</v>
      </c>
      <c r="AT60" s="45">
        <f t="shared" si="31"/>
        <v>7</v>
      </c>
      <c r="AU60" s="45"/>
      <c r="AV60" s="46"/>
      <c r="AW60" s="37"/>
    </row>
    <row r="61" spans="1:49" x14ac:dyDescent="0.2">
      <c r="A61" s="49">
        <f t="shared" si="3"/>
        <v>265</v>
      </c>
      <c r="B61" s="50" t="str">
        <f t="shared" si="4"/>
        <v>Gostosa</v>
      </c>
      <c r="C61" s="50" t="str">
        <f t="shared" si="5"/>
        <v>Hayes/Kirchhoff</v>
      </c>
      <c r="D61" s="47">
        <f t="shared" si="32"/>
        <v>7</v>
      </c>
      <c r="E61" s="47">
        <f t="shared" si="6"/>
        <v>0</v>
      </c>
      <c r="F61" s="47">
        <f t="shared" si="6"/>
        <v>0</v>
      </c>
      <c r="G61" s="47">
        <f t="shared" si="7"/>
        <v>0</v>
      </c>
      <c r="H61" s="47">
        <f t="shared" si="7"/>
        <v>0</v>
      </c>
      <c r="I61" s="47">
        <f t="shared" si="7"/>
        <v>0</v>
      </c>
      <c r="J61" s="47">
        <f t="shared" si="8"/>
        <v>0</v>
      </c>
      <c r="K61" s="47">
        <f t="shared" si="8"/>
        <v>0</v>
      </c>
      <c r="L61" s="47">
        <f t="shared" si="8"/>
        <v>0</v>
      </c>
      <c r="M61" s="47">
        <f t="shared" si="9"/>
        <v>0</v>
      </c>
      <c r="N61" s="47">
        <f t="shared" si="9"/>
        <v>0</v>
      </c>
      <c r="O61" s="47">
        <f t="shared" si="9"/>
        <v>0</v>
      </c>
      <c r="P61" s="47">
        <f t="shared" si="10"/>
        <v>0</v>
      </c>
      <c r="Q61" s="47">
        <f t="shared" si="10"/>
        <v>0</v>
      </c>
      <c r="R61" s="47">
        <f t="shared" si="10"/>
        <v>0</v>
      </c>
      <c r="S61" s="47">
        <f t="shared" si="11"/>
        <v>0</v>
      </c>
      <c r="T61" s="47">
        <f t="shared" si="11"/>
        <v>0</v>
      </c>
      <c r="U61" s="47">
        <f t="shared" si="11"/>
        <v>0</v>
      </c>
      <c r="V61" s="47"/>
      <c r="W61" s="47">
        <f t="shared" si="12"/>
        <v>7</v>
      </c>
      <c r="X61" s="47">
        <f t="shared" si="13"/>
        <v>0</v>
      </c>
      <c r="Y61" s="47">
        <f t="shared" si="14"/>
        <v>7</v>
      </c>
      <c r="Z61" s="48">
        <f t="shared" si="33"/>
        <v>7</v>
      </c>
      <c r="AA61" s="49" t="e">
        <f t="shared" si="15"/>
        <v>#N/A</v>
      </c>
      <c r="AB61" s="50" t="str">
        <f>IF($B29=0,"",$B29)</f>
        <v>FKA</v>
      </c>
      <c r="AC61" s="85"/>
      <c r="AD61" s="37">
        <f t="shared" si="34"/>
        <v>0</v>
      </c>
      <c r="AE61" s="23" t="e">
        <f>IF($D29="dnc",$D$54+1,0)+IF($E31="dnc",$E$54+1,0)+IF($F31="dnc",$F$54+1,0)</f>
        <v>#N/A</v>
      </c>
      <c r="AF61" s="24">
        <f t="shared" si="17"/>
        <v>0</v>
      </c>
      <c r="AG61" s="24">
        <f t="shared" si="18"/>
        <v>0</v>
      </c>
      <c r="AH61" s="24">
        <f t="shared" si="19"/>
        <v>0</v>
      </c>
      <c r="AI61" s="24">
        <f t="shared" si="20"/>
        <v>0</v>
      </c>
      <c r="AJ61" s="25">
        <f t="shared" si="21"/>
        <v>0</v>
      </c>
      <c r="AK61" s="23">
        <f t="shared" si="22"/>
        <v>0</v>
      </c>
      <c r="AL61" s="24">
        <f t="shared" si="23"/>
        <v>0</v>
      </c>
      <c r="AM61" s="24">
        <f t="shared" si="24"/>
        <v>0</v>
      </c>
      <c r="AN61" s="24">
        <f t="shared" si="25"/>
        <v>0</v>
      </c>
      <c r="AO61" s="24">
        <f t="shared" si="26"/>
        <v>0</v>
      </c>
      <c r="AP61" s="24">
        <f t="shared" si="27"/>
        <v>0</v>
      </c>
      <c r="AQ61" s="35" t="e">
        <f t="shared" si="28"/>
        <v>#N/A</v>
      </c>
      <c r="AR61" s="40">
        <f t="shared" si="29"/>
        <v>10000000000</v>
      </c>
      <c r="AS61" s="37" t="e">
        <f t="shared" si="30"/>
        <v>#N/A</v>
      </c>
      <c r="AT61" s="45">
        <f t="shared" si="31"/>
        <v>7</v>
      </c>
      <c r="AU61" s="45"/>
      <c r="AV61" s="46"/>
      <c r="AW61" s="37"/>
    </row>
    <row r="62" spans="1:49" x14ac:dyDescent="0.2">
      <c r="A62" s="49">
        <f t="shared" si="3"/>
        <v>485</v>
      </c>
      <c r="B62" s="50" t="str">
        <f t="shared" si="4"/>
        <v>Argo III</v>
      </c>
      <c r="C62" s="50" t="str">
        <f t="shared" si="5"/>
        <v>Nickerson</v>
      </c>
      <c r="D62" s="47" t="e">
        <f t="shared" si="32"/>
        <v>#N/A</v>
      </c>
      <c r="E62" s="47">
        <f t="shared" si="6"/>
        <v>0</v>
      </c>
      <c r="F62" s="47">
        <f t="shared" si="6"/>
        <v>0</v>
      </c>
      <c r="G62" s="47">
        <f t="shared" si="7"/>
        <v>0</v>
      </c>
      <c r="H62" s="47">
        <f t="shared" si="7"/>
        <v>0</v>
      </c>
      <c r="I62" s="47">
        <f t="shared" si="7"/>
        <v>0</v>
      </c>
      <c r="J62" s="47">
        <f t="shared" si="8"/>
        <v>0</v>
      </c>
      <c r="K62" s="47">
        <f t="shared" si="8"/>
        <v>0</v>
      </c>
      <c r="L62" s="47">
        <f t="shared" si="8"/>
        <v>0</v>
      </c>
      <c r="M62" s="47">
        <f t="shared" si="9"/>
        <v>0</v>
      </c>
      <c r="N62" s="47">
        <f t="shared" si="9"/>
        <v>0</v>
      </c>
      <c r="O62" s="47">
        <f t="shared" si="9"/>
        <v>0</v>
      </c>
      <c r="P62" s="47">
        <f t="shared" si="10"/>
        <v>0</v>
      </c>
      <c r="Q62" s="47">
        <f t="shared" si="10"/>
        <v>0</v>
      </c>
      <c r="R62" s="47">
        <f t="shared" si="10"/>
        <v>0</v>
      </c>
      <c r="S62" s="47">
        <f t="shared" si="11"/>
        <v>0</v>
      </c>
      <c r="T62" s="47">
        <f t="shared" si="11"/>
        <v>0</v>
      </c>
      <c r="U62" s="47">
        <f t="shared" si="11"/>
        <v>0</v>
      </c>
      <c r="V62" s="47"/>
      <c r="W62" s="47" t="e">
        <f t="shared" si="12"/>
        <v>#N/A</v>
      </c>
      <c r="X62" s="47">
        <f t="shared" si="13"/>
        <v>0</v>
      </c>
      <c r="Y62" s="47" t="e">
        <f t="shared" si="14"/>
        <v>#N/A</v>
      </c>
      <c r="Z62" s="48" t="e">
        <f t="shared" si="33"/>
        <v>#N/A</v>
      </c>
      <c r="AA62" s="49" t="e">
        <f t="shared" si="15"/>
        <v>#N/A</v>
      </c>
      <c r="AB62" s="50" t="str">
        <f>IF($B30=0,"",$B30)</f>
        <v>Dolce</v>
      </c>
      <c r="AC62" s="85"/>
      <c r="AD62" s="37">
        <f t="shared" si="34"/>
        <v>0</v>
      </c>
      <c r="AE62" s="23">
        <f>IF($D30="dnc",$D$54+1,0)+IF($E32="dnc",$E$54+1,0)+IF($F32="dnc",$F$54+1,0)</f>
        <v>0</v>
      </c>
      <c r="AF62" s="24">
        <f t="shared" si="17"/>
        <v>0</v>
      </c>
      <c r="AG62" s="24">
        <f t="shared" si="18"/>
        <v>0</v>
      </c>
      <c r="AH62" s="24">
        <f t="shared" si="19"/>
        <v>0</v>
      </c>
      <c r="AI62" s="24">
        <f t="shared" si="20"/>
        <v>0</v>
      </c>
      <c r="AJ62" s="25">
        <f t="shared" si="21"/>
        <v>0</v>
      </c>
      <c r="AK62" s="23">
        <f t="shared" si="22"/>
        <v>0</v>
      </c>
      <c r="AL62" s="24">
        <f t="shared" si="23"/>
        <v>0</v>
      </c>
      <c r="AM62" s="24">
        <f t="shared" si="24"/>
        <v>0</v>
      </c>
      <c r="AN62" s="24">
        <f t="shared" si="25"/>
        <v>0</v>
      </c>
      <c r="AO62" s="24">
        <f t="shared" si="26"/>
        <v>0</v>
      </c>
      <c r="AP62" s="24">
        <f t="shared" si="27"/>
        <v>0</v>
      </c>
      <c r="AQ62" s="35">
        <f t="shared" si="28"/>
        <v>0</v>
      </c>
      <c r="AR62" s="40" t="e">
        <f t="shared" si="29"/>
        <v>#N/A</v>
      </c>
      <c r="AS62" s="37" t="e">
        <f t="shared" si="30"/>
        <v>#N/A</v>
      </c>
      <c r="AT62" s="45" t="e">
        <f t="shared" si="31"/>
        <v>#N/A</v>
      </c>
      <c r="AU62" s="45"/>
      <c r="AV62" s="46"/>
      <c r="AW62" s="37"/>
    </row>
    <row r="63" spans="1:49" x14ac:dyDescent="0.2">
      <c r="A63" s="49">
        <f t="shared" si="3"/>
        <v>588</v>
      </c>
      <c r="B63" s="50" t="str">
        <f t="shared" si="4"/>
        <v>Gallant Fox</v>
      </c>
      <c r="C63" s="50" t="str">
        <f t="shared" si="5"/>
        <v>Dempsey</v>
      </c>
      <c r="D63" s="47" t="e">
        <f t="shared" si="32"/>
        <v>#N/A</v>
      </c>
      <c r="E63" s="47">
        <f t="shared" si="6"/>
        <v>0</v>
      </c>
      <c r="F63" s="47">
        <f t="shared" si="6"/>
        <v>0</v>
      </c>
      <c r="G63" s="47">
        <f t="shared" si="7"/>
        <v>0</v>
      </c>
      <c r="H63" s="47">
        <f t="shared" si="7"/>
        <v>0</v>
      </c>
      <c r="I63" s="47">
        <f t="shared" si="7"/>
        <v>0</v>
      </c>
      <c r="J63" s="47">
        <f t="shared" si="8"/>
        <v>0</v>
      </c>
      <c r="K63" s="47">
        <f t="shared" si="8"/>
        <v>0</v>
      </c>
      <c r="L63" s="47">
        <f t="shared" si="8"/>
        <v>0</v>
      </c>
      <c r="M63" s="47">
        <f t="shared" si="9"/>
        <v>0</v>
      </c>
      <c r="N63" s="47">
        <f t="shared" si="9"/>
        <v>0</v>
      </c>
      <c r="O63" s="47">
        <f t="shared" si="9"/>
        <v>0</v>
      </c>
      <c r="P63" s="47">
        <f t="shared" si="10"/>
        <v>0</v>
      </c>
      <c r="Q63" s="47">
        <f t="shared" si="10"/>
        <v>0</v>
      </c>
      <c r="R63" s="47">
        <f t="shared" si="10"/>
        <v>0</v>
      </c>
      <c r="S63" s="47">
        <f t="shared" si="11"/>
        <v>0</v>
      </c>
      <c r="T63" s="47">
        <f t="shared" si="11"/>
        <v>0</v>
      </c>
      <c r="U63" s="47">
        <f t="shared" si="11"/>
        <v>0</v>
      </c>
      <c r="V63" s="47"/>
      <c r="W63" s="47" t="e">
        <f t="shared" si="12"/>
        <v>#N/A</v>
      </c>
      <c r="X63" s="47">
        <f t="shared" si="13"/>
        <v>0</v>
      </c>
      <c r="Y63" s="47" t="e">
        <f t="shared" si="14"/>
        <v>#N/A</v>
      </c>
      <c r="Z63" s="48" t="e">
        <f t="shared" si="33"/>
        <v>#N/A</v>
      </c>
      <c r="AA63" s="49" t="e">
        <f t="shared" si="15"/>
        <v>#N/A</v>
      </c>
      <c r="AB63" s="50" t="str">
        <f>IF($B31=0,"",$B31)</f>
        <v>Gostosa</v>
      </c>
      <c r="AC63" s="85"/>
      <c r="AD63" s="37">
        <v>1</v>
      </c>
      <c r="AE63" s="23">
        <f>IF($D31="dnc",$D$54+1,0)+IF($E33="dnc",$E$54+1,0)+IF($F33="dnc",$F$54+1,0)</f>
        <v>0</v>
      </c>
      <c r="AF63" s="24">
        <f t="shared" si="17"/>
        <v>0</v>
      </c>
      <c r="AG63" s="24">
        <f t="shared" si="18"/>
        <v>0</v>
      </c>
      <c r="AH63" s="24">
        <f t="shared" si="19"/>
        <v>0</v>
      </c>
      <c r="AI63" s="24">
        <f t="shared" si="20"/>
        <v>0</v>
      </c>
      <c r="AJ63" s="25">
        <f t="shared" si="21"/>
        <v>0</v>
      </c>
      <c r="AK63" s="23">
        <f t="shared" si="22"/>
        <v>0</v>
      </c>
      <c r="AL63" s="24">
        <f t="shared" si="23"/>
        <v>0</v>
      </c>
      <c r="AM63" s="24">
        <f t="shared" si="24"/>
        <v>0</v>
      </c>
      <c r="AN63" s="24">
        <f t="shared" si="25"/>
        <v>0</v>
      </c>
      <c r="AO63" s="24">
        <f t="shared" si="26"/>
        <v>0</v>
      </c>
      <c r="AP63" s="24">
        <f t="shared" si="27"/>
        <v>0</v>
      </c>
      <c r="AQ63" s="35">
        <f t="shared" si="28"/>
        <v>0</v>
      </c>
      <c r="AR63" s="40" t="e">
        <f t="shared" si="29"/>
        <v>#N/A</v>
      </c>
      <c r="AS63" s="37" t="e">
        <f t="shared" si="30"/>
        <v>#N/A</v>
      </c>
      <c r="AT63" s="45" t="e">
        <f t="shared" si="31"/>
        <v>#N/A</v>
      </c>
      <c r="AU63" s="45"/>
      <c r="AV63" s="46"/>
      <c r="AW63" s="37"/>
    </row>
    <row r="64" spans="1:49" x14ac:dyDescent="0.2">
      <c r="A64" s="49" t="str">
        <f t="shared" si="3"/>
        <v/>
      </c>
      <c r="B64" s="50" t="str">
        <f t="shared" si="4"/>
        <v/>
      </c>
      <c r="C64" s="50" t="str">
        <f t="shared" si="5"/>
        <v/>
      </c>
      <c r="D64" s="47">
        <f t="shared" si="32"/>
        <v>0</v>
      </c>
      <c r="E64" s="47">
        <f t="shared" si="6"/>
        <v>0</v>
      </c>
      <c r="F64" s="47">
        <f t="shared" si="6"/>
        <v>0</v>
      </c>
      <c r="G64" s="47">
        <f t="shared" si="7"/>
        <v>0</v>
      </c>
      <c r="H64" s="47">
        <f t="shared" si="7"/>
        <v>0</v>
      </c>
      <c r="I64" s="47">
        <f t="shared" si="7"/>
        <v>0</v>
      </c>
      <c r="J64" s="47">
        <f t="shared" si="8"/>
        <v>0</v>
      </c>
      <c r="K64" s="47">
        <f t="shared" si="8"/>
        <v>0</v>
      </c>
      <c r="L64" s="47">
        <f t="shared" si="8"/>
        <v>0</v>
      </c>
      <c r="M64" s="47">
        <f t="shared" si="9"/>
        <v>0</v>
      </c>
      <c r="N64" s="47">
        <f t="shared" si="9"/>
        <v>0</v>
      </c>
      <c r="O64" s="47">
        <f t="shared" si="9"/>
        <v>0</v>
      </c>
      <c r="P64" s="47">
        <f t="shared" si="10"/>
        <v>0</v>
      </c>
      <c r="Q64" s="47">
        <f t="shared" si="10"/>
        <v>0</v>
      </c>
      <c r="R64" s="47">
        <f t="shared" si="10"/>
        <v>0</v>
      </c>
      <c r="S64" s="47">
        <f t="shared" si="11"/>
        <v>0</v>
      </c>
      <c r="T64" s="47">
        <f t="shared" si="11"/>
        <v>0</v>
      </c>
      <c r="U64" s="47">
        <f t="shared" si="11"/>
        <v>0</v>
      </c>
      <c r="V64" s="47" t="e">
        <f t="shared" ref="V64:V74" si="35">IF(AQ64&gt;0,INDEX(AK64:AP64,AQ64),0)</f>
        <v>#N/A</v>
      </c>
      <c r="W64" s="47" t="str">
        <f t="shared" si="12"/>
        <v/>
      </c>
      <c r="X64" s="47">
        <f t="shared" si="13"/>
        <v>0</v>
      </c>
      <c r="Y64" s="47">
        <f t="shared" si="14"/>
        <v>0</v>
      </c>
      <c r="Z64" s="48">
        <f t="shared" si="33"/>
        <v>0</v>
      </c>
      <c r="AA64" s="49" t="e">
        <f t="shared" si="15"/>
        <v>#N/A</v>
      </c>
      <c r="AB64" s="50" t="str">
        <f>IF($B32=0,"",$B32)</f>
        <v>Argo III</v>
      </c>
      <c r="AC64" s="85"/>
      <c r="AD64" s="37">
        <f t="shared" si="34"/>
        <v>0</v>
      </c>
      <c r="AE64" s="23" t="e">
        <f>IF($D32="dnc",$D$54+1,0)+IF($E34="dnc",$E$54+1,0)+IF($F34="dnc",$F$54+1,0)</f>
        <v>#N/A</v>
      </c>
      <c r="AF64" s="24">
        <f t="shared" si="17"/>
        <v>0</v>
      </c>
      <c r="AG64" s="24">
        <f t="shared" si="18"/>
        <v>0</v>
      </c>
      <c r="AH64" s="24">
        <f t="shared" si="19"/>
        <v>0</v>
      </c>
      <c r="AI64" s="24">
        <f t="shared" si="20"/>
        <v>0</v>
      </c>
      <c r="AJ64" s="25">
        <f t="shared" si="21"/>
        <v>0</v>
      </c>
      <c r="AK64" s="23">
        <f t="shared" si="22"/>
        <v>0</v>
      </c>
      <c r="AL64" s="24">
        <f t="shared" si="23"/>
        <v>0</v>
      </c>
      <c r="AM64" s="24">
        <f t="shared" si="24"/>
        <v>0</v>
      </c>
      <c r="AN64" s="24">
        <f t="shared" si="25"/>
        <v>0</v>
      </c>
      <c r="AO64" s="24">
        <f t="shared" si="26"/>
        <v>0</v>
      </c>
      <c r="AP64" s="24">
        <f t="shared" si="27"/>
        <v>0</v>
      </c>
      <c r="AQ64" s="35" t="e">
        <f t="shared" si="28"/>
        <v>#N/A</v>
      </c>
      <c r="AR64" s="40">
        <f t="shared" si="29"/>
        <v>0</v>
      </c>
      <c r="AS64" s="37">
        <f t="shared" si="30"/>
        <v>0</v>
      </c>
      <c r="AT64" s="45">
        <f t="shared" si="31"/>
        <v>0</v>
      </c>
      <c r="AU64" s="45"/>
      <c r="AV64" s="46"/>
      <c r="AW64" s="37">
        <f t="shared" ref="AW64:AW82" si="36">IF($Y64=0,0,(RANK($AV64,$AV$58:$AV$82,1))-25+C$19)</f>
        <v>0</v>
      </c>
    </row>
    <row r="65" spans="1:49" x14ac:dyDescent="0.2">
      <c r="A65" s="49" t="str">
        <f t="shared" si="3"/>
        <v/>
      </c>
      <c r="B65" s="50" t="str">
        <f t="shared" si="4"/>
        <v/>
      </c>
      <c r="C65" s="50" t="str">
        <f t="shared" si="5"/>
        <v/>
      </c>
      <c r="D65" s="47">
        <f t="shared" si="32"/>
        <v>0</v>
      </c>
      <c r="E65" s="47">
        <f t="shared" si="6"/>
        <v>0</v>
      </c>
      <c r="F65" s="47">
        <f t="shared" si="6"/>
        <v>0</v>
      </c>
      <c r="G65" s="47">
        <f t="shared" si="7"/>
        <v>0</v>
      </c>
      <c r="H65" s="47">
        <f t="shared" si="7"/>
        <v>0</v>
      </c>
      <c r="I65" s="47">
        <f t="shared" si="7"/>
        <v>0</v>
      </c>
      <c r="J65" s="47">
        <f t="shared" si="8"/>
        <v>0</v>
      </c>
      <c r="K65" s="47">
        <f t="shared" si="8"/>
        <v>0</v>
      </c>
      <c r="L65" s="47">
        <f t="shared" si="8"/>
        <v>0</v>
      </c>
      <c r="M65" s="47">
        <f t="shared" si="9"/>
        <v>0</v>
      </c>
      <c r="N65" s="47">
        <f t="shared" si="9"/>
        <v>0</v>
      </c>
      <c r="O65" s="47">
        <f t="shared" si="9"/>
        <v>0</v>
      </c>
      <c r="P65" s="47">
        <f t="shared" si="10"/>
        <v>0</v>
      </c>
      <c r="Q65" s="47">
        <f t="shared" si="10"/>
        <v>0</v>
      </c>
      <c r="R65" s="47">
        <f t="shared" si="10"/>
        <v>0</v>
      </c>
      <c r="S65" s="47">
        <f t="shared" si="11"/>
        <v>0</v>
      </c>
      <c r="T65" s="47">
        <f t="shared" si="11"/>
        <v>0</v>
      </c>
      <c r="U65" s="47">
        <f t="shared" si="11"/>
        <v>0</v>
      </c>
      <c r="V65" s="47" t="e">
        <f t="shared" si="35"/>
        <v>#N/A</v>
      </c>
      <c r="W65" s="47" t="str">
        <f t="shared" si="12"/>
        <v/>
      </c>
      <c r="X65" s="47">
        <f t="shared" si="13"/>
        <v>0</v>
      </c>
      <c r="Y65" s="47">
        <f t="shared" si="14"/>
        <v>0</v>
      </c>
      <c r="Z65" s="48">
        <f t="shared" si="33"/>
        <v>0</v>
      </c>
      <c r="AA65" s="49" t="e">
        <f t="shared" si="15"/>
        <v>#N/A</v>
      </c>
      <c r="AB65" s="50" t="str">
        <f>IF($B33=0,"",$B33)</f>
        <v>Gallant Fox</v>
      </c>
      <c r="AC65" s="85"/>
      <c r="AD65" s="37">
        <f t="shared" si="34"/>
        <v>0</v>
      </c>
      <c r="AE65" s="23" t="e">
        <f>IF($D33="dnc",$D$54+1,0)+IF($E35="dnc",$E$54+1,0)+IF($F35="dnc",$F$54+1,0)</f>
        <v>#N/A</v>
      </c>
      <c r="AF65" s="24">
        <f t="shared" si="17"/>
        <v>0</v>
      </c>
      <c r="AG65" s="24">
        <f t="shared" si="18"/>
        <v>0</v>
      </c>
      <c r="AH65" s="24">
        <f t="shared" si="19"/>
        <v>0</v>
      </c>
      <c r="AI65" s="24">
        <f t="shared" si="20"/>
        <v>0</v>
      </c>
      <c r="AJ65" s="25">
        <f t="shared" si="21"/>
        <v>0</v>
      </c>
      <c r="AK65" s="23">
        <f t="shared" si="22"/>
        <v>0</v>
      </c>
      <c r="AL65" s="24">
        <f t="shared" si="23"/>
        <v>0</v>
      </c>
      <c r="AM65" s="24">
        <f t="shared" si="24"/>
        <v>0</v>
      </c>
      <c r="AN65" s="24">
        <f t="shared" si="25"/>
        <v>0</v>
      </c>
      <c r="AO65" s="24">
        <f t="shared" si="26"/>
        <v>0</v>
      </c>
      <c r="AP65" s="24">
        <f t="shared" si="27"/>
        <v>0</v>
      </c>
      <c r="AQ65" s="35" t="e">
        <f t="shared" si="28"/>
        <v>#N/A</v>
      </c>
      <c r="AR65" s="40">
        <f t="shared" si="29"/>
        <v>0</v>
      </c>
      <c r="AS65" s="37">
        <f t="shared" si="30"/>
        <v>0</v>
      </c>
      <c r="AT65" s="45">
        <f t="shared" si="31"/>
        <v>0</v>
      </c>
      <c r="AU65" s="45"/>
      <c r="AV65" s="46"/>
      <c r="AW65" s="37">
        <f t="shared" si="36"/>
        <v>0</v>
      </c>
    </row>
    <row r="66" spans="1:49" x14ac:dyDescent="0.2">
      <c r="A66" s="49" t="str">
        <f t="shared" si="3"/>
        <v/>
      </c>
      <c r="B66" s="50" t="str">
        <f t="shared" si="4"/>
        <v/>
      </c>
      <c r="C66" s="50" t="str">
        <f t="shared" si="5"/>
        <v/>
      </c>
      <c r="D66" s="47">
        <f t="shared" si="6"/>
        <v>0</v>
      </c>
      <c r="E66" s="47">
        <f t="shared" si="6"/>
        <v>0</v>
      </c>
      <c r="F66" s="47">
        <f t="shared" si="6"/>
        <v>0</v>
      </c>
      <c r="G66" s="47">
        <f t="shared" si="7"/>
        <v>0</v>
      </c>
      <c r="H66" s="47">
        <f t="shared" si="7"/>
        <v>0</v>
      </c>
      <c r="I66" s="47">
        <f t="shared" si="7"/>
        <v>0</v>
      </c>
      <c r="J66" s="47">
        <f t="shared" si="8"/>
        <v>0</v>
      </c>
      <c r="K66" s="47">
        <f t="shared" si="8"/>
        <v>0</v>
      </c>
      <c r="L66" s="47">
        <f t="shared" si="8"/>
        <v>0</v>
      </c>
      <c r="M66" s="47">
        <f t="shared" si="9"/>
        <v>0</v>
      </c>
      <c r="N66" s="47">
        <f t="shared" si="9"/>
        <v>0</v>
      </c>
      <c r="O66" s="47">
        <f t="shared" si="9"/>
        <v>0</v>
      </c>
      <c r="P66" s="47">
        <f t="shared" si="10"/>
        <v>0</v>
      </c>
      <c r="Q66" s="47">
        <f t="shared" si="10"/>
        <v>0</v>
      </c>
      <c r="R66" s="47">
        <f t="shared" si="10"/>
        <v>0</v>
      </c>
      <c r="S66" s="47">
        <f t="shared" si="11"/>
        <v>0</v>
      </c>
      <c r="T66" s="47">
        <f t="shared" si="11"/>
        <v>0</v>
      </c>
      <c r="U66" s="47">
        <f t="shared" si="11"/>
        <v>0</v>
      </c>
      <c r="V66" s="47">
        <f t="shared" si="35"/>
        <v>0</v>
      </c>
      <c r="W66" s="47" t="str">
        <f t="shared" si="12"/>
        <v/>
      </c>
      <c r="X66" s="47">
        <f t="shared" si="13"/>
        <v>0</v>
      </c>
      <c r="Y66" s="47">
        <f t="shared" si="14"/>
        <v>0</v>
      </c>
      <c r="Z66" s="48">
        <f t="shared" si="33"/>
        <v>0</v>
      </c>
      <c r="AA66" s="49" t="e">
        <f t="shared" si="15"/>
        <v>#N/A</v>
      </c>
      <c r="AB66" s="50" t="str">
        <f>IF($B36=0,"",$B36)</f>
        <v/>
      </c>
      <c r="AC66" s="85"/>
      <c r="AD66" s="37">
        <f t="shared" si="34"/>
        <v>0</v>
      </c>
      <c r="AE66" s="23">
        <f t="shared" si="16"/>
        <v>0</v>
      </c>
      <c r="AF66" s="24">
        <f t="shared" si="17"/>
        <v>0</v>
      </c>
      <c r="AG66" s="24">
        <f t="shared" si="18"/>
        <v>0</v>
      </c>
      <c r="AH66" s="24">
        <f t="shared" si="19"/>
        <v>0</v>
      </c>
      <c r="AI66" s="24">
        <f t="shared" si="20"/>
        <v>0</v>
      </c>
      <c r="AJ66" s="25">
        <f t="shared" si="21"/>
        <v>0</v>
      </c>
      <c r="AK66" s="23">
        <f t="shared" si="22"/>
        <v>0</v>
      </c>
      <c r="AL66" s="24">
        <f t="shared" si="23"/>
        <v>0</v>
      </c>
      <c r="AM66" s="24">
        <f t="shared" si="24"/>
        <v>0</v>
      </c>
      <c r="AN66" s="24">
        <f t="shared" si="25"/>
        <v>0</v>
      </c>
      <c r="AO66" s="24">
        <f t="shared" si="26"/>
        <v>0</v>
      </c>
      <c r="AP66" s="24">
        <f t="shared" si="27"/>
        <v>0</v>
      </c>
      <c r="AQ66" s="35">
        <f t="shared" si="28"/>
        <v>0</v>
      </c>
      <c r="AR66" s="40">
        <f t="shared" si="29"/>
        <v>0</v>
      </c>
      <c r="AS66" s="37">
        <f t="shared" si="30"/>
        <v>0</v>
      </c>
      <c r="AT66" s="45">
        <f t="shared" si="31"/>
        <v>0</v>
      </c>
      <c r="AU66" s="45"/>
      <c r="AV66" s="46"/>
      <c r="AW66" s="37">
        <f t="shared" si="36"/>
        <v>0</v>
      </c>
    </row>
    <row r="67" spans="1:49" x14ac:dyDescent="0.2">
      <c r="A67" s="49" t="str">
        <f t="shared" ref="A67:A81" si="37">IF($A37=0,"",$A37)</f>
        <v/>
      </c>
      <c r="B67" s="50" t="str">
        <f t="shared" ref="B67:B75" si="38">IF($B37=0,"",$B37)</f>
        <v/>
      </c>
      <c r="C67" s="50" t="str">
        <f t="shared" ref="C67:C75" si="39">IF($C37=0,"",$C37)</f>
        <v/>
      </c>
      <c r="D67" s="47">
        <f t="shared" si="6"/>
        <v>0</v>
      </c>
      <c r="E67" s="47">
        <f t="shared" si="6"/>
        <v>0</v>
      </c>
      <c r="F67" s="47">
        <f t="shared" si="6"/>
        <v>0</v>
      </c>
      <c r="G67" s="47">
        <f t="shared" si="7"/>
        <v>0</v>
      </c>
      <c r="H67" s="47">
        <f t="shared" si="7"/>
        <v>0</v>
      </c>
      <c r="I67" s="47">
        <f t="shared" si="7"/>
        <v>0</v>
      </c>
      <c r="J67" s="47">
        <f t="shared" si="8"/>
        <v>0</v>
      </c>
      <c r="K67" s="47">
        <f t="shared" si="8"/>
        <v>0</v>
      </c>
      <c r="L67" s="47">
        <f t="shared" si="8"/>
        <v>0</v>
      </c>
      <c r="M67" s="47">
        <f t="shared" si="9"/>
        <v>0</v>
      </c>
      <c r="N67" s="47">
        <f t="shared" si="9"/>
        <v>0</v>
      </c>
      <c r="O67" s="47">
        <f t="shared" si="9"/>
        <v>0</v>
      </c>
      <c r="P67" s="47">
        <f t="shared" si="10"/>
        <v>0</v>
      </c>
      <c r="Q67" s="47">
        <f t="shared" si="10"/>
        <v>0</v>
      </c>
      <c r="R67" s="47">
        <f t="shared" si="10"/>
        <v>0</v>
      </c>
      <c r="S67" s="47">
        <f t="shared" si="11"/>
        <v>0</v>
      </c>
      <c r="T67" s="47">
        <f t="shared" si="11"/>
        <v>0</v>
      </c>
      <c r="U67" s="47">
        <f t="shared" si="11"/>
        <v>0</v>
      </c>
      <c r="V67" s="47">
        <f t="shared" si="35"/>
        <v>0</v>
      </c>
      <c r="W67" s="47" t="str">
        <f t="shared" si="12"/>
        <v/>
      </c>
      <c r="X67" s="47">
        <f t="shared" si="13"/>
        <v>0</v>
      </c>
      <c r="Y67" s="47">
        <f t="shared" si="14"/>
        <v>0</v>
      </c>
      <c r="Z67" s="48">
        <f t="shared" si="33"/>
        <v>0</v>
      </c>
      <c r="AA67" s="49" t="e">
        <f t="shared" si="15"/>
        <v>#N/A</v>
      </c>
      <c r="AB67" s="50" t="str">
        <f t="shared" ref="AB67:AB75" si="40">IF($B37=0,"",$B37)</f>
        <v/>
      </c>
      <c r="AC67" s="85"/>
      <c r="AD67" s="37">
        <f t="shared" ref="AD67:AD82" si="41">IF(AA98="",0,MATCH(AA98,AA$58:AA$82,0))</f>
        <v>0</v>
      </c>
      <c r="AE67" s="23">
        <f t="shared" si="16"/>
        <v>0</v>
      </c>
      <c r="AF67" s="24">
        <f t="shared" si="17"/>
        <v>0</v>
      </c>
      <c r="AG67" s="24">
        <f t="shared" si="18"/>
        <v>0</v>
      </c>
      <c r="AH67" s="24">
        <f t="shared" si="19"/>
        <v>0</v>
      </c>
      <c r="AI67" s="24">
        <f t="shared" si="20"/>
        <v>0</v>
      </c>
      <c r="AJ67" s="25">
        <f t="shared" si="21"/>
        <v>0</v>
      </c>
      <c r="AK67" s="23">
        <f t="shared" ref="AK67:AK82" si="42">COUNTIF(D37:F37,"dnc")</f>
        <v>0</v>
      </c>
      <c r="AL67" s="24">
        <f t="shared" ref="AL67:AL82" si="43">COUNTIF(G37:I37,"dnc")</f>
        <v>0</v>
      </c>
      <c r="AM67" s="24">
        <f t="shared" ref="AM67:AM82" si="44">COUNTIF(J37:L37,"dnc")</f>
        <v>0</v>
      </c>
      <c r="AN67" s="24">
        <f t="shared" ref="AN67:AN82" si="45">COUNTIF(M37:O37,"dnc")</f>
        <v>0</v>
      </c>
      <c r="AO67" s="24">
        <f t="shared" ref="AO67:AO82" si="46">COUNTIF(P37:R37,"dnc")</f>
        <v>0</v>
      </c>
      <c r="AP67" s="24">
        <f t="shared" ref="AP67:AP82" si="47">COUNTIF(S37:U37,"dnc")</f>
        <v>0</v>
      </c>
      <c r="AQ67" s="35">
        <f t="shared" si="28"/>
        <v>0</v>
      </c>
      <c r="AR67" s="40">
        <f t="shared" si="29"/>
        <v>0</v>
      </c>
      <c r="AS67" s="37">
        <f t="shared" si="30"/>
        <v>0</v>
      </c>
      <c r="AT67" s="45">
        <f t="shared" si="31"/>
        <v>0</v>
      </c>
      <c r="AU67" s="45"/>
      <c r="AV67" s="46"/>
      <c r="AW67" s="37">
        <f t="shared" si="36"/>
        <v>0</v>
      </c>
    </row>
    <row r="68" spans="1:49" x14ac:dyDescent="0.2">
      <c r="A68" s="49" t="str">
        <f t="shared" si="37"/>
        <v/>
      </c>
      <c r="B68" s="50" t="str">
        <f t="shared" si="38"/>
        <v/>
      </c>
      <c r="C68" s="50" t="str">
        <f t="shared" si="39"/>
        <v/>
      </c>
      <c r="D68" s="47">
        <f t="shared" si="6"/>
        <v>0</v>
      </c>
      <c r="E68" s="47">
        <f t="shared" si="6"/>
        <v>0</v>
      </c>
      <c r="F68" s="47">
        <f t="shared" si="6"/>
        <v>0</v>
      </c>
      <c r="G68" s="47">
        <f t="shared" si="7"/>
        <v>0</v>
      </c>
      <c r="H68" s="47">
        <f t="shared" si="7"/>
        <v>0</v>
      </c>
      <c r="I68" s="47">
        <f t="shared" si="7"/>
        <v>0</v>
      </c>
      <c r="J68" s="47">
        <f t="shared" si="8"/>
        <v>0</v>
      </c>
      <c r="K68" s="47">
        <f t="shared" si="8"/>
        <v>0</v>
      </c>
      <c r="L68" s="47">
        <f t="shared" si="8"/>
        <v>0</v>
      </c>
      <c r="M68" s="47">
        <f t="shared" si="9"/>
        <v>0</v>
      </c>
      <c r="N68" s="47">
        <f t="shared" si="9"/>
        <v>0</v>
      </c>
      <c r="O68" s="47">
        <f t="shared" si="9"/>
        <v>0</v>
      </c>
      <c r="P68" s="47">
        <f t="shared" si="10"/>
        <v>0</v>
      </c>
      <c r="Q68" s="47">
        <f t="shared" si="10"/>
        <v>0</v>
      </c>
      <c r="R68" s="47">
        <f t="shared" si="10"/>
        <v>0</v>
      </c>
      <c r="S68" s="47">
        <f t="shared" si="11"/>
        <v>0</v>
      </c>
      <c r="T68" s="47">
        <f t="shared" si="11"/>
        <v>0</v>
      </c>
      <c r="U68" s="47">
        <f t="shared" si="11"/>
        <v>0</v>
      </c>
      <c r="V68" s="47">
        <f t="shared" si="35"/>
        <v>0</v>
      </c>
      <c r="W68" s="47" t="str">
        <f t="shared" si="12"/>
        <v/>
      </c>
      <c r="X68" s="47">
        <f t="shared" si="13"/>
        <v>0</v>
      </c>
      <c r="Y68" s="47">
        <f t="shared" si="14"/>
        <v>0</v>
      </c>
      <c r="Z68" s="48">
        <f t="shared" si="33"/>
        <v>0</v>
      </c>
      <c r="AA68" s="49" t="e">
        <f t="shared" si="15"/>
        <v>#N/A</v>
      </c>
      <c r="AB68" s="50" t="str">
        <f t="shared" si="40"/>
        <v/>
      </c>
      <c r="AC68" s="85"/>
      <c r="AD68" s="37">
        <f t="shared" si="41"/>
        <v>0</v>
      </c>
      <c r="AE68" s="23">
        <f t="shared" si="16"/>
        <v>0</v>
      </c>
      <c r="AF68" s="24">
        <f t="shared" si="17"/>
        <v>0</v>
      </c>
      <c r="AG68" s="24">
        <f t="shared" si="18"/>
        <v>0</v>
      </c>
      <c r="AH68" s="24">
        <f t="shared" si="19"/>
        <v>0</v>
      </c>
      <c r="AI68" s="24">
        <f t="shared" si="20"/>
        <v>0</v>
      </c>
      <c r="AJ68" s="25">
        <f t="shared" si="21"/>
        <v>0</v>
      </c>
      <c r="AK68" s="23">
        <f t="shared" si="42"/>
        <v>0</v>
      </c>
      <c r="AL68" s="24">
        <f t="shared" si="43"/>
        <v>0</v>
      </c>
      <c r="AM68" s="24">
        <f t="shared" si="44"/>
        <v>0</v>
      </c>
      <c r="AN68" s="24">
        <f t="shared" si="45"/>
        <v>0</v>
      </c>
      <c r="AO68" s="24">
        <f t="shared" si="46"/>
        <v>0</v>
      </c>
      <c r="AP68" s="24">
        <f t="shared" si="47"/>
        <v>0</v>
      </c>
      <c r="AQ68" s="35">
        <f t="shared" si="28"/>
        <v>0</v>
      </c>
      <c r="AR68" s="40">
        <f t="shared" si="29"/>
        <v>0</v>
      </c>
      <c r="AS68" s="37">
        <f t="shared" si="30"/>
        <v>0</v>
      </c>
      <c r="AT68" s="45">
        <f t="shared" si="31"/>
        <v>0</v>
      </c>
      <c r="AU68" s="45"/>
      <c r="AV68" s="46"/>
      <c r="AW68" s="37">
        <f t="shared" si="36"/>
        <v>0</v>
      </c>
    </row>
    <row r="69" spans="1:49" x14ac:dyDescent="0.2">
      <c r="A69" s="49" t="str">
        <f t="shared" si="37"/>
        <v/>
      </c>
      <c r="B69" s="50" t="str">
        <f t="shared" si="38"/>
        <v/>
      </c>
      <c r="C69" s="50" t="str">
        <f t="shared" si="39"/>
        <v/>
      </c>
      <c r="D69" s="47">
        <f t="shared" si="6"/>
        <v>0</v>
      </c>
      <c r="E69" s="47">
        <f t="shared" si="6"/>
        <v>0</v>
      </c>
      <c r="F69" s="47">
        <f t="shared" si="6"/>
        <v>0</v>
      </c>
      <c r="G69" s="47">
        <f t="shared" si="7"/>
        <v>0</v>
      </c>
      <c r="H69" s="47">
        <f t="shared" si="7"/>
        <v>0</v>
      </c>
      <c r="I69" s="47">
        <f t="shared" si="7"/>
        <v>0</v>
      </c>
      <c r="J69" s="47">
        <f t="shared" si="8"/>
        <v>0</v>
      </c>
      <c r="K69" s="47">
        <f t="shared" si="8"/>
        <v>0</v>
      </c>
      <c r="L69" s="47">
        <f t="shared" si="8"/>
        <v>0</v>
      </c>
      <c r="M69" s="47">
        <f t="shared" si="9"/>
        <v>0</v>
      </c>
      <c r="N69" s="47">
        <f t="shared" si="9"/>
        <v>0</v>
      </c>
      <c r="O69" s="47">
        <f t="shared" si="9"/>
        <v>0</v>
      </c>
      <c r="P69" s="47">
        <f t="shared" si="10"/>
        <v>0</v>
      </c>
      <c r="Q69" s="47">
        <f t="shared" si="10"/>
        <v>0</v>
      </c>
      <c r="R69" s="47">
        <f t="shared" si="10"/>
        <v>0</v>
      </c>
      <c r="S69" s="47">
        <f t="shared" si="11"/>
        <v>0</v>
      </c>
      <c r="T69" s="47">
        <f t="shared" si="11"/>
        <v>0</v>
      </c>
      <c r="U69" s="47">
        <f t="shared" si="11"/>
        <v>0</v>
      </c>
      <c r="V69" s="47">
        <f t="shared" si="35"/>
        <v>0</v>
      </c>
      <c r="W69" s="47" t="str">
        <f t="shared" si="12"/>
        <v/>
      </c>
      <c r="X69" s="47">
        <f t="shared" si="13"/>
        <v>0</v>
      </c>
      <c r="Y69" s="47">
        <f t="shared" si="14"/>
        <v>0</v>
      </c>
      <c r="Z69" s="48">
        <f t="shared" si="33"/>
        <v>0</v>
      </c>
      <c r="AA69" s="49" t="e">
        <f t="shared" si="15"/>
        <v>#N/A</v>
      </c>
      <c r="AB69" s="50" t="str">
        <f t="shared" si="40"/>
        <v/>
      </c>
      <c r="AC69" s="85"/>
      <c r="AD69" s="37">
        <f t="shared" si="41"/>
        <v>0</v>
      </c>
      <c r="AE69" s="23">
        <f t="shared" si="16"/>
        <v>0</v>
      </c>
      <c r="AF69" s="24">
        <f t="shared" si="17"/>
        <v>0</v>
      </c>
      <c r="AG69" s="24">
        <f t="shared" si="18"/>
        <v>0</v>
      </c>
      <c r="AH69" s="24">
        <f t="shared" si="19"/>
        <v>0</v>
      </c>
      <c r="AI69" s="24">
        <f t="shared" si="20"/>
        <v>0</v>
      </c>
      <c r="AJ69" s="25">
        <f t="shared" si="21"/>
        <v>0</v>
      </c>
      <c r="AK69" s="23">
        <f t="shared" si="42"/>
        <v>0</v>
      </c>
      <c r="AL69" s="24">
        <f t="shared" si="43"/>
        <v>0</v>
      </c>
      <c r="AM69" s="24">
        <f t="shared" si="44"/>
        <v>0</v>
      </c>
      <c r="AN69" s="24">
        <f t="shared" si="45"/>
        <v>0</v>
      </c>
      <c r="AO69" s="24">
        <f t="shared" si="46"/>
        <v>0</v>
      </c>
      <c r="AP69" s="24">
        <f t="shared" si="47"/>
        <v>0</v>
      </c>
      <c r="AQ69" s="35">
        <f t="shared" si="28"/>
        <v>0</v>
      </c>
      <c r="AR69" s="40">
        <f t="shared" si="29"/>
        <v>0</v>
      </c>
      <c r="AS69" s="37">
        <f t="shared" si="30"/>
        <v>0</v>
      </c>
      <c r="AT69" s="45">
        <f t="shared" si="31"/>
        <v>0</v>
      </c>
      <c r="AU69" s="45"/>
      <c r="AV69" s="46"/>
      <c r="AW69" s="37">
        <f t="shared" si="36"/>
        <v>0</v>
      </c>
    </row>
    <row r="70" spans="1:49" x14ac:dyDescent="0.2">
      <c r="A70" s="49" t="str">
        <f t="shared" si="37"/>
        <v/>
      </c>
      <c r="B70" s="50" t="str">
        <f t="shared" si="38"/>
        <v/>
      </c>
      <c r="C70" s="50" t="str">
        <f t="shared" si="39"/>
        <v/>
      </c>
      <c r="D70" s="47">
        <f t="shared" si="6"/>
        <v>0</v>
      </c>
      <c r="E70" s="47">
        <f t="shared" si="6"/>
        <v>0</v>
      </c>
      <c r="F70" s="47">
        <f t="shared" si="6"/>
        <v>0</v>
      </c>
      <c r="G70" s="47">
        <f t="shared" si="7"/>
        <v>0</v>
      </c>
      <c r="H70" s="47">
        <f t="shared" si="7"/>
        <v>0</v>
      </c>
      <c r="I70" s="47">
        <f t="shared" si="7"/>
        <v>0</v>
      </c>
      <c r="J70" s="47">
        <f t="shared" si="8"/>
        <v>0</v>
      </c>
      <c r="K70" s="47">
        <f t="shared" si="8"/>
        <v>0</v>
      </c>
      <c r="L70" s="47">
        <f t="shared" si="8"/>
        <v>0</v>
      </c>
      <c r="M70" s="47">
        <f t="shared" si="9"/>
        <v>0</v>
      </c>
      <c r="N70" s="47">
        <f t="shared" si="9"/>
        <v>0</v>
      </c>
      <c r="O70" s="47">
        <f t="shared" si="9"/>
        <v>0</v>
      </c>
      <c r="P70" s="47">
        <f t="shared" si="10"/>
        <v>0</v>
      </c>
      <c r="Q70" s="47">
        <f t="shared" si="10"/>
        <v>0</v>
      </c>
      <c r="R70" s="47">
        <f t="shared" si="10"/>
        <v>0</v>
      </c>
      <c r="S70" s="47">
        <f t="shared" si="11"/>
        <v>0</v>
      </c>
      <c r="T70" s="47">
        <f t="shared" si="11"/>
        <v>0</v>
      </c>
      <c r="U70" s="47">
        <f t="shared" si="11"/>
        <v>0</v>
      </c>
      <c r="V70" s="47">
        <f t="shared" si="35"/>
        <v>0</v>
      </c>
      <c r="W70" s="47" t="str">
        <f t="shared" si="12"/>
        <v/>
      </c>
      <c r="X70" s="47">
        <f t="shared" si="13"/>
        <v>0</v>
      </c>
      <c r="Y70" s="47">
        <f t="shared" si="14"/>
        <v>0</v>
      </c>
      <c r="Z70" s="48">
        <f t="shared" si="33"/>
        <v>0</v>
      </c>
      <c r="AA70" s="49" t="e">
        <f t="shared" si="15"/>
        <v>#N/A</v>
      </c>
      <c r="AB70" s="50" t="str">
        <f t="shared" si="40"/>
        <v/>
      </c>
      <c r="AC70" s="85"/>
      <c r="AD70" s="37">
        <f t="shared" si="41"/>
        <v>0</v>
      </c>
      <c r="AE70" s="23">
        <f t="shared" si="16"/>
        <v>0</v>
      </c>
      <c r="AF70" s="24">
        <f t="shared" si="17"/>
        <v>0</v>
      </c>
      <c r="AG70" s="24">
        <f t="shared" si="18"/>
        <v>0</v>
      </c>
      <c r="AH70" s="24">
        <f t="shared" si="19"/>
        <v>0</v>
      </c>
      <c r="AI70" s="24">
        <f t="shared" si="20"/>
        <v>0</v>
      </c>
      <c r="AJ70" s="25">
        <f t="shared" si="21"/>
        <v>0</v>
      </c>
      <c r="AK70" s="23">
        <f t="shared" si="42"/>
        <v>0</v>
      </c>
      <c r="AL70" s="24">
        <f t="shared" si="43"/>
        <v>0</v>
      </c>
      <c r="AM70" s="24">
        <f t="shared" si="44"/>
        <v>0</v>
      </c>
      <c r="AN70" s="24">
        <f t="shared" si="45"/>
        <v>0</v>
      </c>
      <c r="AO70" s="24">
        <f t="shared" si="46"/>
        <v>0</v>
      </c>
      <c r="AP70" s="24">
        <f t="shared" si="47"/>
        <v>0</v>
      </c>
      <c r="AQ70" s="35">
        <f t="shared" si="28"/>
        <v>0</v>
      </c>
      <c r="AR70" s="40">
        <f t="shared" si="29"/>
        <v>0</v>
      </c>
      <c r="AS70" s="37">
        <f t="shared" si="30"/>
        <v>0</v>
      </c>
      <c r="AT70" s="45">
        <f t="shared" si="31"/>
        <v>0</v>
      </c>
      <c r="AU70" s="45"/>
      <c r="AV70" s="46"/>
      <c r="AW70" s="37">
        <f t="shared" si="36"/>
        <v>0</v>
      </c>
    </row>
    <row r="71" spans="1:49" x14ac:dyDescent="0.2">
      <c r="A71" s="49" t="str">
        <f t="shared" si="37"/>
        <v/>
      </c>
      <c r="B71" s="50" t="str">
        <f t="shared" si="38"/>
        <v/>
      </c>
      <c r="C71" s="50" t="str">
        <f t="shared" si="39"/>
        <v/>
      </c>
      <c r="D71" s="47">
        <f t="shared" si="6"/>
        <v>0</v>
      </c>
      <c r="E71" s="47">
        <f t="shared" si="6"/>
        <v>0</v>
      </c>
      <c r="F71" s="47">
        <f t="shared" si="6"/>
        <v>0</v>
      </c>
      <c r="G71" s="47">
        <f t="shared" si="7"/>
        <v>0</v>
      </c>
      <c r="H71" s="47">
        <f t="shared" si="7"/>
        <v>0</v>
      </c>
      <c r="I71" s="47">
        <f t="shared" si="7"/>
        <v>0</v>
      </c>
      <c r="J71" s="47">
        <f t="shared" si="8"/>
        <v>0</v>
      </c>
      <c r="K71" s="47">
        <f t="shared" si="8"/>
        <v>0</v>
      </c>
      <c r="L71" s="47">
        <f t="shared" si="8"/>
        <v>0</v>
      </c>
      <c r="M71" s="47">
        <f t="shared" si="9"/>
        <v>0</v>
      </c>
      <c r="N71" s="47">
        <f t="shared" si="9"/>
        <v>0</v>
      </c>
      <c r="O71" s="47">
        <f t="shared" si="9"/>
        <v>0</v>
      </c>
      <c r="P71" s="47">
        <f t="shared" si="10"/>
        <v>0</v>
      </c>
      <c r="Q71" s="47">
        <f t="shared" si="10"/>
        <v>0</v>
      </c>
      <c r="R71" s="47">
        <f t="shared" si="10"/>
        <v>0</v>
      </c>
      <c r="S71" s="47">
        <f t="shared" si="11"/>
        <v>0</v>
      </c>
      <c r="T71" s="47">
        <f t="shared" si="11"/>
        <v>0</v>
      </c>
      <c r="U71" s="47">
        <f t="shared" si="11"/>
        <v>0</v>
      </c>
      <c r="V71" s="47">
        <f t="shared" si="35"/>
        <v>0</v>
      </c>
      <c r="W71" s="47" t="str">
        <f t="shared" si="12"/>
        <v/>
      </c>
      <c r="X71" s="47">
        <f t="shared" si="13"/>
        <v>0</v>
      </c>
      <c r="Y71" s="47">
        <f t="shared" si="14"/>
        <v>0</v>
      </c>
      <c r="Z71" s="48">
        <f t="shared" si="33"/>
        <v>0</v>
      </c>
      <c r="AA71" s="49" t="e">
        <f t="shared" si="15"/>
        <v>#N/A</v>
      </c>
      <c r="AB71" s="50" t="str">
        <f t="shared" si="40"/>
        <v/>
      </c>
      <c r="AC71" s="85"/>
      <c r="AD71" s="37">
        <f t="shared" si="41"/>
        <v>0</v>
      </c>
      <c r="AE71" s="23">
        <f t="shared" si="16"/>
        <v>0</v>
      </c>
      <c r="AF71" s="24">
        <f t="shared" si="17"/>
        <v>0</v>
      </c>
      <c r="AG71" s="24">
        <f t="shared" si="18"/>
        <v>0</v>
      </c>
      <c r="AH71" s="24">
        <f t="shared" si="19"/>
        <v>0</v>
      </c>
      <c r="AI71" s="24">
        <f t="shared" si="20"/>
        <v>0</v>
      </c>
      <c r="AJ71" s="25">
        <f t="shared" si="21"/>
        <v>0</v>
      </c>
      <c r="AK71" s="23">
        <f t="shared" si="42"/>
        <v>0</v>
      </c>
      <c r="AL71" s="24">
        <f t="shared" si="43"/>
        <v>0</v>
      </c>
      <c r="AM71" s="24">
        <f t="shared" si="44"/>
        <v>0</v>
      </c>
      <c r="AN71" s="24">
        <f t="shared" si="45"/>
        <v>0</v>
      </c>
      <c r="AO71" s="24">
        <f t="shared" si="46"/>
        <v>0</v>
      </c>
      <c r="AP71" s="24">
        <f t="shared" si="47"/>
        <v>0</v>
      </c>
      <c r="AQ71" s="35">
        <f t="shared" si="28"/>
        <v>0</v>
      </c>
      <c r="AR71" s="40">
        <f t="shared" si="29"/>
        <v>0</v>
      </c>
      <c r="AS71" s="37">
        <f t="shared" si="30"/>
        <v>0</v>
      </c>
      <c r="AT71" s="45">
        <f t="shared" si="31"/>
        <v>0</v>
      </c>
      <c r="AU71" s="45"/>
      <c r="AV71" s="46"/>
      <c r="AW71" s="37">
        <f t="shared" si="36"/>
        <v>0</v>
      </c>
    </row>
    <row r="72" spans="1:49" x14ac:dyDescent="0.2">
      <c r="A72" s="49" t="str">
        <f t="shared" si="37"/>
        <v/>
      </c>
      <c r="B72" s="50" t="str">
        <f t="shared" si="38"/>
        <v/>
      </c>
      <c r="C72" s="50" t="str">
        <f t="shared" si="39"/>
        <v/>
      </c>
      <c r="D72" s="47">
        <f t="shared" si="6"/>
        <v>0</v>
      </c>
      <c r="E72" s="47">
        <f t="shared" si="6"/>
        <v>0</v>
      </c>
      <c r="F72" s="47">
        <f t="shared" si="6"/>
        <v>0</v>
      </c>
      <c r="G72" s="47">
        <f t="shared" si="7"/>
        <v>0</v>
      </c>
      <c r="H72" s="47">
        <f t="shared" si="7"/>
        <v>0</v>
      </c>
      <c r="I72" s="47">
        <f t="shared" si="7"/>
        <v>0</v>
      </c>
      <c r="J72" s="47">
        <f t="shared" si="8"/>
        <v>0</v>
      </c>
      <c r="K72" s="47">
        <f t="shared" si="8"/>
        <v>0</v>
      </c>
      <c r="L72" s="47">
        <f t="shared" si="8"/>
        <v>0</v>
      </c>
      <c r="M72" s="47">
        <f t="shared" si="9"/>
        <v>0</v>
      </c>
      <c r="N72" s="47">
        <f t="shared" si="9"/>
        <v>0</v>
      </c>
      <c r="O72" s="47">
        <f t="shared" si="9"/>
        <v>0</v>
      </c>
      <c r="P72" s="47">
        <f t="shared" si="10"/>
        <v>0</v>
      </c>
      <c r="Q72" s="47">
        <f t="shared" si="10"/>
        <v>0</v>
      </c>
      <c r="R72" s="47">
        <f t="shared" si="10"/>
        <v>0</v>
      </c>
      <c r="S72" s="47">
        <f t="shared" si="11"/>
        <v>0</v>
      </c>
      <c r="T72" s="47">
        <f t="shared" si="11"/>
        <v>0</v>
      </c>
      <c r="U72" s="47">
        <f t="shared" si="11"/>
        <v>0</v>
      </c>
      <c r="V72" s="47">
        <f t="shared" si="35"/>
        <v>0</v>
      </c>
      <c r="W72" s="47" t="str">
        <f t="shared" si="12"/>
        <v/>
      </c>
      <c r="X72" s="47">
        <f t="shared" si="13"/>
        <v>0</v>
      </c>
      <c r="Y72" s="47">
        <f t="shared" si="14"/>
        <v>0</v>
      </c>
      <c r="Z72" s="48">
        <f t="shared" si="33"/>
        <v>0</v>
      </c>
      <c r="AA72" s="49" t="e">
        <f t="shared" si="15"/>
        <v>#N/A</v>
      </c>
      <c r="AB72" s="50" t="str">
        <f t="shared" si="40"/>
        <v/>
      </c>
      <c r="AC72" s="85"/>
      <c r="AD72" s="37">
        <f t="shared" si="41"/>
        <v>0</v>
      </c>
      <c r="AE72" s="23">
        <f t="shared" si="16"/>
        <v>0</v>
      </c>
      <c r="AF72" s="24">
        <f t="shared" si="17"/>
        <v>0</v>
      </c>
      <c r="AG72" s="24">
        <f t="shared" si="18"/>
        <v>0</v>
      </c>
      <c r="AH72" s="24">
        <f t="shared" si="19"/>
        <v>0</v>
      </c>
      <c r="AI72" s="24">
        <f t="shared" si="20"/>
        <v>0</v>
      </c>
      <c r="AJ72" s="25">
        <f t="shared" si="21"/>
        <v>0</v>
      </c>
      <c r="AK72" s="23">
        <f t="shared" si="42"/>
        <v>0</v>
      </c>
      <c r="AL72" s="24">
        <f t="shared" si="43"/>
        <v>0</v>
      </c>
      <c r="AM72" s="24">
        <f t="shared" si="44"/>
        <v>0</v>
      </c>
      <c r="AN72" s="24">
        <f t="shared" si="45"/>
        <v>0</v>
      </c>
      <c r="AO72" s="24">
        <f t="shared" si="46"/>
        <v>0</v>
      </c>
      <c r="AP72" s="24">
        <f t="shared" si="47"/>
        <v>0</v>
      </c>
      <c r="AQ72" s="35">
        <f t="shared" si="28"/>
        <v>0</v>
      </c>
      <c r="AR72" s="40">
        <f t="shared" si="29"/>
        <v>0</v>
      </c>
      <c r="AS72" s="37">
        <f t="shared" si="30"/>
        <v>0</v>
      </c>
      <c r="AT72" s="45">
        <f t="shared" si="31"/>
        <v>0</v>
      </c>
      <c r="AU72" s="45"/>
      <c r="AV72" s="46"/>
      <c r="AW72" s="37">
        <f t="shared" si="36"/>
        <v>0</v>
      </c>
    </row>
    <row r="73" spans="1:49" x14ac:dyDescent="0.2">
      <c r="A73" s="49" t="str">
        <f t="shared" si="37"/>
        <v/>
      </c>
      <c r="B73" s="50" t="str">
        <f t="shared" si="38"/>
        <v/>
      </c>
      <c r="C73" s="50" t="str">
        <f t="shared" si="39"/>
        <v/>
      </c>
      <c r="D73" s="47">
        <f t="shared" si="6"/>
        <v>0</v>
      </c>
      <c r="E73" s="47">
        <f t="shared" si="6"/>
        <v>0</v>
      </c>
      <c r="F73" s="47">
        <f t="shared" si="6"/>
        <v>0</v>
      </c>
      <c r="G73" s="47">
        <f t="shared" si="7"/>
        <v>0</v>
      </c>
      <c r="H73" s="47">
        <f t="shared" si="7"/>
        <v>0</v>
      </c>
      <c r="I73" s="47">
        <f t="shared" si="7"/>
        <v>0</v>
      </c>
      <c r="J73" s="47">
        <f t="shared" si="8"/>
        <v>0</v>
      </c>
      <c r="K73" s="47">
        <f t="shared" si="8"/>
        <v>0</v>
      </c>
      <c r="L73" s="47">
        <f t="shared" si="8"/>
        <v>0</v>
      </c>
      <c r="M73" s="47">
        <f t="shared" si="9"/>
        <v>0</v>
      </c>
      <c r="N73" s="47">
        <f t="shared" si="9"/>
        <v>0</v>
      </c>
      <c r="O73" s="47">
        <f t="shared" si="9"/>
        <v>0</v>
      </c>
      <c r="P73" s="47">
        <f t="shared" si="10"/>
        <v>0</v>
      </c>
      <c r="Q73" s="47">
        <f t="shared" si="10"/>
        <v>0</v>
      </c>
      <c r="R73" s="47">
        <f t="shared" si="10"/>
        <v>0</v>
      </c>
      <c r="S73" s="47">
        <f t="shared" si="11"/>
        <v>0</v>
      </c>
      <c r="T73" s="47">
        <f t="shared" si="11"/>
        <v>0</v>
      </c>
      <c r="U73" s="47">
        <f t="shared" si="11"/>
        <v>0</v>
      </c>
      <c r="V73" s="47">
        <f t="shared" si="35"/>
        <v>0</v>
      </c>
      <c r="W73" s="47" t="str">
        <f t="shared" si="12"/>
        <v/>
      </c>
      <c r="X73" s="47">
        <f t="shared" si="13"/>
        <v>0</v>
      </c>
      <c r="Y73" s="47">
        <f t="shared" si="14"/>
        <v>0</v>
      </c>
      <c r="Z73" s="48">
        <f t="shared" si="33"/>
        <v>0</v>
      </c>
      <c r="AA73" s="49" t="e">
        <f t="shared" si="15"/>
        <v>#N/A</v>
      </c>
      <c r="AB73" s="50" t="str">
        <f t="shared" si="40"/>
        <v/>
      </c>
      <c r="AC73" s="85"/>
      <c r="AD73" s="37">
        <f t="shared" si="41"/>
        <v>0</v>
      </c>
      <c r="AE73" s="23">
        <f t="shared" si="16"/>
        <v>0</v>
      </c>
      <c r="AF73" s="24">
        <f t="shared" si="17"/>
        <v>0</v>
      </c>
      <c r="AG73" s="24">
        <f t="shared" si="18"/>
        <v>0</v>
      </c>
      <c r="AH73" s="24">
        <f t="shared" si="19"/>
        <v>0</v>
      </c>
      <c r="AI73" s="24">
        <f t="shared" si="20"/>
        <v>0</v>
      </c>
      <c r="AJ73" s="25">
        <f t="shared" si="21"/>
        <v>0</v>
      </c>
      <c r="AK73" s="23">
        <f t="shared" si="42"/>
        <v>0</v>
      </c>
      <c r="AL73" s="24">
        <f t="shared" si="43"/>
        <v>0</v>
      </c>
      <c r="AM73" s="24">
        <f t="shared" si="44"/>
        <v>0</v>
      </c>
      <c r="AN73" s="24">
        <f t="shared" si="45"/>
        <v>0</v>
      </c>
      <c r="AO73" s="24">
        <f t="shared" si="46"/>
        <v>0</v>
      </c>
      <c r="AP73" s="24">
        <f t="shared" si="47"/>
        <v>0</v>
      </c>
      <c r="AQ73" s="35">
        <f t="shared" si="28"/>
        <v>0</v>
      </c>
      <c r="AR73" s="40">
        <f t="shared" si="29"/>
        <v>0</v>
      </c>
      <c r="AS73" s="37">
        <f t="shared" si="30"/>
        <v>0</v>
      </c>
      <c r="AT73" s="45">
        <f t="shared" si="31"/>
        <v>0</v>
      </c>
      <c r="AU73" s="45"/>
      <c r="AV73" s="46"/>
      <c r="AW73" s="37">
        <f t="shared" si="36"/>
        <v>0</v>
      </c>
    </row>
    <row r="74" spans="1:49" x14ac:dyDescent="0.2">
      <c r="A74" s="49" t="str">
        <f t="shared" si="37"/>
        <v/>
      </c>
      <c r="B74" s="50" t="str">
        <f t="shared" si="38"/>
        <v/>
      </c>
      <c r="C74" s="50" t="str">
        <f t="shared" si="39"/>
        <v/>
      </c>
      <c r="D74" s="47">
        <f t="shared" si="6"/>
        <v>0</v>
      </c>
      <c r="E74" s="47">
        <f t="shared" si="6"/>
        <v>0</v>
      </c>
      <c r="F74" s="47">
        <f t="shared" si="6"/>
        <v>0</v>
      </c>
      <c r="G74" s="47">
        <f t="shared" si="7"/>
        <v>0</v>
      </c>
      <c r="H74" s="47">
        <f t="shared" si="7"/>
        <v>0</v>
      </c>
      <c r="I74" s="47">
        <f t="shared" si="7"/>
        <v>0</v>
      </c>
      <c r="J74" s="47">
        <f t="shared" si="8"/>
        <v>0</v>
      </c>
      <c r="K74" s="47">
        <f t="shared" si="8"/>
        <v>0</v>
      </c>
      <c r="L74" s="47">
        <f t="shared" si="8"/>
        <v>0</v>
      </c>
      <c r="M74" s="47">
        <f t="shared" si="9"/>
        <v>0</v>
      </c>
      <c r="N74" s="47">
        <f t="shared" si="9"/>
        <v>0</v>
      </c>
      <c r="O74" s="47">
        <f t="shared" si="9"/>
        <v>0</v>
      </c>
      <c r="P74" s="47">
        <f t="shared" si="10"/>
        <v>0</v>
      </c>
      <c r="Q74" s="47">
        <f t="shared" si="10"/>
        <v>0</v>
      </c>
      <c r="R74" s="47">
        <f t="shared" si="10"/>
        <v>0</v>
      </c>
      <c r="S74" s="47">
        <f t="shared" si="11"/>
        <v>0</v>
      </c>
      <c r="T74" s="47">
        <f t="shared" si="11"/>
        <v>0</v>
      </c>
      <c r="U74" s="47">
        <f t="shared" si="11"/>
        <v>0</v>
      </c>
      <c r="V74" s="47">
        <f t="shared" si="35"/>
        <v>0</v>
      </c>
      <c r="W74" s="47" t="str">
        <f t="shared" si="12"/>
        <v/>
      </c>
      <c r="X74" s="47">
        <f t="shared" si="13"/>
        <v>0</v>
      </c>
      <c r="Y74" s="47">
        <f t="shared" si="14"/>
        <v>0</v>
      </c>
      <c r="Z74" s="48">
        <f t="shared" si="33"/>
        <v>0</v>
      </c>
      <c r="AA74" s="49" t="e">
        <f t="shared" si="15"/>
        <v>#N/A</v>
      </c>
      <c r="AB74" s="50" t="str">
        <f t="shared" si="40"/>
        <v/>
      </c>
      <c r="AC74" s="85"/>
      <c r="AD74" s="37">
        <f t="shared" si="41"/>
        <v>0</v>
      </c>
      <c r="AE74" s="23">
        <f t="shared" si="16"/>
        <v>0</v>
      </c>
      <c r="AF74" s="24">
        <f t="shared" si="17"/>
        <v>0</v>
      </c>
      <c r="AG74" s="24">
        <f t="shared" si="18"/>
        <v>0</v>
      </c>
      <c r="AH74" s="24">
        <f t="shared" si="19"/>
        <v>0</v>
      </c>
      <c r="AI74" s="24">
        <f t="shared" si="20"/>
        <v>0</v>
      </c>
      <c r="AJ74" s="25">
        <f t="shared" si="21"/>
        <v>0</v>
      </c>
      <c r="AK74" s="23">
        <f t="shared" si="42"/>
        <v>0</v>
      </c>
      <c r="AL74" s="24">
        <f t="shared" si="43"/>
        <v>0</v>
      </c>
      <c r="AM74" s="24">
        <f t="shared" si="44"/>
        <v>0</v>
      </c>
      <c r="AN74" s="24">
        <f t="shared" si="45"/>
        <v>0</v>
      </c>
      <c r="AO74" s="24">
        <f t="shared" si="46"/>
        <v>0</v>
      </c>
      <c r="AP74" s="24">
        <f t="shared" si="47"/>
        <v>0</v>
      </c>
      <c r="AQ74" s="35">
        <f t="shared" si="28"/>
        <v>0</v>
      </c>
      <c r="AR74" s="40">
        <f t="shared" si="29"/>
        <v>0</v>
      </c>
      <c r="AS74" s="37">
        <f t="shared" si="30"/>
        <v>0</v>
      </c>
      <c r="AT74" s="45">
        <f t="shared" si="31"/>
        <v>0</v>
      </c>
      <c r="AU74" s="45"/>
      <c r="AV74" s="46"/>
      <c r="AW74" s="37">
        <f t="shared" si="36"/>
        <v>0</v>
      </c>
    </row>
    <row r="75" spans="1:49" x14ac:dyDescent="0.2">
      <c r="A75" s="49" t="str">
        <f t="shared" si="37"/>
        <v/>
      </c>
      <c r="B75" s="50" t="str">
        <f t="shared" si="38"/>
        <v/>
      </c>
      <c r="C75" s="50" t="str">
        <f t="shared" si="39"/>
        <v/>
      </c>
      <c r="D75" s="47">
        <f t="shared" si="6"/>
        <v>0</v>
      </c>
      <c r="E75" s="47">
        <f t="shared" si="6"/>
        <v>0</v>
      </c>
      <c r="F75" s="47">
        <f t="shared" si="6"/>
        <v>0</v>
      </c>
      <c r="G75" s="47">
        <f t="shared" si="7"/>
        <v>0</v>
      </c>
      <c r="H75" s="47">
        <f t="shared" si="7"/>
        <v>0</v>
      </c>
      <c r="I75" s="47">
        <f t="shared" si="7"/>
        <v>0</v>
      </c>
      <c r="J75" s="47">
        <f t="shared" si="8"/>
        <v>0</v>
      </c>
      <c r="K75" s="47">
        <f t="shared" si="8"/>
        <v>0</v>
      </c>
      <c r="L75" s="47">
        <f t="shared" si="8"/>
        <v>0</v>
      </c>
      <c r="M75" s="47">
        <f t="shared" si="9"/>
        <v>0</v>
      </c>
      <c r="N75" s="47">
        <f t="shared" si="9"/>
        <v>0</v>
      </c>
      <c r="O75" s="47">
        <f t="shared" si="9"/>
        <v>0</v>
      </c>
      <c r="P75" s="47">
        <f t="shared" si="10"/>
        <v>0</v>
      </c>
      <c r="Q75" s="47">
        <f t="shared" si="10"/>
        <v>0</v>
      </c>
      <c r="R75" s="47">
        <f t="shared" si="10"/>
        <v>0</v>
      </c>
      <c r="S75" s="47">
        <f t="shared" si="11"/>
        <v>0</v>
      </c>
      <c r="T75" s="47">
        <f t="shared" si="11"/>
        <v>0</v>
      </c>
      <c r="U75" s="47">
        <f t="shared" si="11"/>
        <v>0</v>
      </c>
      <c r="V75" s="47">
        <f>COUNTIF(D75:U75,"bye")</f>
        <v>0</v>
      </c>
      <c r="W75" s="47" t="str">
        <f t="shared" si="12"/>
        <v/>
      </c>
      <c r="X75" s="47">
        <f t="shared" si="13"/>
        <v>0</v>
      </c>
      <c r="Y75" s="47">
        <f t="shared" si="14"/>
        <v>0</v>
      </c>
      <c r="Z75" s="48">
        <f t="shared" si="33"/>
        <v>0</v>
      </c>
      <c r="AA75" s="49" t="e">
        <f t="shared" si="15"/>
        <v>#N/A</v>
      </c>
      <c r="AB75" s="50" t="str">
        <f t="shared" si="40"/>
        <v/>
      </c>
      <c r="AC75" s="85"/>
      <c r="AD75" s="37">
        <f t="shared" si="41"/>
        <v>0</v>
      </c>
      <c r="AE75" s="23">
        <f t="shared" si="16"/>
        <v>0</v>
      </c>
      <c r="AF75" s="24">
        <f t="shared" si="17"/>
        <v>0</v>
      </c>
      <c r="AG75" s="24">
        <f t="shared" si="18"/>
        <v>0</v>
      </c>
      <c r="AH75" s="24">
        <f t="shared" si="19"/>
        <v>0</v>
      </c>
      <c r="AI75" s="24">
        <f t="shared" si="20"/>
        <v>0</v>
      </c>
      <c r="AJ75" s="25">
        <f t="shared" si="21"/>
        <v>0</v>
      </c>
      <c r="AK75" s="23">
        <f t="shared" si="42"/>
        <v>0</v>
      </c>
      <c r="AL75" s="24">
        <f t="shared" si="43"/>
        <v>0</v>
      </c>
      <c r="AM75" s="24">
        <f t="shared" si="44"/>
        <v>0</v>
      </c>
      <c r="AN75" s="24">
        <f t="shared" si="45"/>
        <v>0</v>
      </c>
      <c r="AO75" s="24">
        <f t="shared" si="46"/>
        <v>0</v>
      </c>
      <c r="AP75" s="24">
        <f t="shared" si="47"/>
        <v>0</v>
      </c>
      <c r="AQ75" s="35">
        <f t="shared" si="28"/>
        <v>0</v>
      </c>
      <c r="AR75" s="40">
        <f t="shared" si="29"/>
        <v>0</v>
      </c>
      <c r="AS75" s="37">
        <f t="shared" si="30"/>
        <v>0</v>
      </c>
      <c r="AT75" s="36">
        <f t="shared" si="31"/>
        <v>0</v>
      </c>
      <c r="AU75" s="36"/>
      <c r="AV75" s="37"/>
      <c r="AW75" s="37">
        <f t="shared" si="36"/>
        <v>0</v>
      </c>
    </row>
    <row r="76" spans="1:49" x14ac:dyDescent="0.2">
      <c r="A76" s="49" t="str">
        <f t="shared" si="37"/>
        <v/>
      </c>
      <c r="B76" s="50"/>
      <c r="C76" s="50"/>
      <c r="D76" s="47">
        <f t="shared" si="6"/>
        <v>0</v>
      </c>
      <c r="E76" s="47">
        <f t="shared" si="6"/>
        <v>0</v>
      </c>
      <c r="F76" s="47">
        <f t="shared" si="6"/>
        <v>0</v>
      </c>
      <c r="G76" s="47">
        <f t="shared" si="7"/>
        <v>0</v>
      </c>
      <c r="H76" s="47">
        <f t="shared" si="7"/>
        <v>0</v>
      </c>
      <c r="I76" s="47">
        <f t="shared" si="7"/>
        <v>0</v>
      </c>
      <c r="J76" s="47">
        <f t="shared" si="8"/>
        <v>0</v>
      </c>
      <c r="K76" s="47">
        <f t="shared" si="8"/>
        <v>0</v>
      </c>
      <c r="L76" s="47">
        <f t="shared" si="8"/>
        <v>0</v>
      </c>
      <c r="M76" s="47">
        <f t="shared" si="9"/>
        <v>0</v>
      </c>
      <c r="N76" s="47">
        <f t="shared" si="9"/>
        <v>0</v>
      </c>
      <c r="O76" s="47">
        <f t="shared" si="9"/>
        <v>0</v>
      </c>
      <c r="P76" s="47">
        <f t="shared" si="10"/>
        <v>0</v>
      </c>
      <c r="Q76" s="47">
        <f t="shared" si="10"/>
        <v>0</v>
      </c>
      <c r="R76" s="47">
        <f t="shared" si="10"/>
        <v>0</v>
      </c>
      <c r="S76" s="47">
        <f t="shared" si="11"/>
        <v>0</v>
      </c>
      <c r="T76" s="47">
        <f t="shared" si="11"/>
        <v>0</v>
      </c>
      <c r="U76" s="47">
        <f t="shared" si="11"/>
        <v>0</v>
      </c>
      <c r="V76" s="47"/>
      <c r="W76" s="47" t="str">
        <f t="shared" si="12"/>
        <v/>
      </c>
      <c r="X76" s="47">
        <f t="shared" si="13"/>
        <v>0</v>
      </c>
      <c r="Y76" s="47">
        <f t="shared" si="14"/>
        <v>0</v>
      </c>
      <c r="Z76" s="48">
        <f t="shared" si="33"/>
        <v>0</v>
      </c>
      <c r="AA76" s="49" t="e">
        <f t="shared" si="15"/>
        <v>#N/A</v>
      </c>
      <c r="AB76" s="50"/>
      <c r="AC76" s="85"/>
      <c r="AD76" s="37">
        <f t="shared" si="41"/>
        <v>0</v>
      </c>
      <c r="AE76" s="23">
        <f t="shared" si="16"/>
        <v>0</v>
      </c>
      <c r="AF76" s="24">
        <f t="shared" si="17"/>
        <v>0</v>
      </c>
      <c r="AG76" s="24">
        <f t="shared" si="18"/>
        <v>0</v>
      </c>
      <c r="AH76" s="24">
        <f t="shared" si="19"/>
        <v>0</v>
      </c>
      <c r="AI76" s="24">
        <f t="shared" si="20"/>
        <v>0</v>
      </c>
      <c r="AJ76" s="25">
        <f t="shared" si="21"/>
        <v>0</v>
      </c>
      <c r="AK76" s="23">
        <f t="shared" si="42"/>
        <v>0</v>
      </c>
      <c r="AL76" s="24">
        <f t="shared" si="43"/>
        <v>0</v>
      </c>
      <c r="AM76" s="24">
        <f t="shared" si="44"/>
        <v>0</v>
      </c>
      <c r="AN76" s="24">
        <f t="shared" si="45"/>
        <v>0</v>
      </c>
      <c r="AO76" s="24">
        <f t="shared" si="46"/>
        <v>0</v>
      </c>
      <c r="AP76" s="24">
        <f t="shared" si="47"/>
        <v>0</v>
      </c>
      <c r="AQ76" s="35">
        <f t="shared" si="28"/>
        <v>0</v>
      </c>
      <c r="AR76" s="40">
        <f t="shared" si="29"/>
        <v>0</v>
      </c>
      <c r="AS76" s="37">
        <f t="shared" si="30"/>
        <v>0</v>
      </c>
      <c r="AT76" s="36">
        <f t="shared" si="31"/>
        <v>0</v>
      </c>
      <c r="AU76" s="36"/>
      <c r="AV76" s="37"/>
      <c r="AW76" s="37">
        <f t="shared" si="36"/>
        <v>0</v>
      </c>
    </row>
    <row r="77" spans="1:49" x14ac:dyDescent="0.2">
      <c r="A77" s="49" t="str">
        <f t="shared" si="37"/>
        <v/>
      </c>
      <c r="B77" s="50"/>
      <c r="C77" s="50"/>
      <c r="D77" s="47">
        <f t="shared" si="6"/>
        <v>0</v>
      </c>
      <c r="E77" s="47">
        <f t="shared" si="6"/>
        <v>0</v>
      </c>
      <c r="F77" s="47">
        <f t="shared" si="6"/>
        <v>0</v>
      </c>
      <c r="G77" s="47">
        <f t="shared" si="7"/>
        <v>0</v>
      </c>
      <c r="H77" s="47">
        <f t="shared" si="7"/>
        <v>0</v>
      </c>
      <c r="I77" s="47">
        <f t="shared" si="7"/>
        <v>0</v>
      </c>
      <c r="J77" s="47">
        <f t="shared" si="8"/>
        <v>0</v>
      </c>
      <c r="K77" s="47">
        <f t="shared" si="8"/>
        <v>0</v>
      </c>
      <c r="L77" s="47">
        <f t="shared" si="8"/>
        <v>0</v>
      </c>
      <c r="M77" s="47">
        <f t="shared" si="9"/>
        <v>0</v>
      </c>
      <c r="N77" s="47">
        <f t="shared" si="9"/>
        <v>0</v>
      </c>
      <c r="O77" s="47">
        <f t="shared" si="9"/>
        <v>0</v>
      </c>
      <c r="P77" s="47">
        <f t="shared" si="10"/>
        <v>0</v>
      </c>
      <c r="Q77" s="47">
        <f t="shared" si="10"/>
        <v>0</v>
      </c>
      <c r="R77" s="47">
        <f t="shared" si="10"/>
        <v>0</v>
      </c>
      <c r="S77" s="47">
        <f t="shared" si="11"/>
        <v>0</v>
      </c>
      <c r="T77" s="47">
        <f t="shared" si="11"/>
        <v>0</v>
      </c>
      <c r="U77" s="47">
        <f t="shared" si="11"/>
        <v>0</v>
      </c>
      <c r="V77" s="47"/>
      <c r="W77" s="47" t="str">
        <f t="shared" si="12"/>
        <v/>
      </c>
      <c r="X77" s="47">
        <f t="shared" si="13"/>
        <v>0</v>
      </c>
      <c r="Y77" s="47">
        <f t="shared" si="14"/>
        <v>0</v>
      </c>
      <c r="Z77" s="48">
        <f t="shared" si="33"/>
        <v>0</v>
      </c>
      <c r="AA77" s="49" t="e">
        <f t="shared" si="15"/>
        <v>#N/A</v>
      </c>
      <c r="AB77" s="50"/>
      <c r="AC77" s="85"/>
      <c r="AD77" s="37">
        <f t="shared" si="41"/>
        <v>0</v>
      </c>
      <c r="AE77" s="23">
        <f t="shared" si="16"/>
        <v>0</v>
      </c>
      <c r="AF77" s="24">
        <f t="shared" si="17"/>
        <v>0</v>
      </c>
      <c r="AG77" s="24">
        <f t="shared" si="18"/>
        <v>0</v>
      </c>
      <c r="AH77" s="24">
        <f t="shared" si="19"/>
        <v>0</v>
      </c>
      <c r="AI77" s="24">
        <f t="shared" si="20"/>
        <v>0</v>
      </c>
      <c r="AJ77" s="25">
        <f t="shared" si="21"/>
        <v>0</v>
      </c>
      <c r="AK77" s="23">
        <f t="shared" si="42"/>
        <v>0</v>
      </c>
      <c r="AL77" s="24">
        <f t="shared" si="43"/>
        <v>0</v>
      </c>
      <c r="AM77" s="24">
        <f t="shared" si="44"/>
        <v>0</v>
      </c>
      <c r="AN77" s="24">
        <f t="shared" si="45"/>
        <v>0</v>
      </c>
      <c r="AO77" s="24">
        <f t="shared" si="46"/>
        <v>0</v>
      </c>
      <c r="AP77" s="24">
        <f t="shared" si="47"/>
        <v>0</v>
      </c>
      <c r="AQ77" s="35">
        <f t="shared" si="28"/>
        <v>0</v>
      </c>
      <c r="AR77" s="40">
        <f t="shared" si="29"/>
        <v>0</v>
      </c>
      <c r="AS77" s="37">
        <f t="shared" si="30"/>
        <v>0</v>
      </c>
      <c r="AT77" s="36">
        <f t="shared" si="31"/>
        <v>0</v>
      </c>
      <c r="AU77" s="36"/>
      <c r="AV77" s="37"/>
      <c r="AW77" s="37">
        <f t="shared" si="36"/>
        <v>0</v>
      </c>
    </row>
    <row r="78" spans="1:49" x14ac:dyDescent="0.2">
      <c r="A78" s="49" t="str">
        <f t="shared" si="37"/>
        <v/>
      </c>
      <c r="B78" s="50"/>
      <c r="C78" s="50"/>
      <c r="D78" s="47">
        <f t="shared" si="6"/>
        <v>0</v>
      </c>
      <c r="E78" s="47">
        <f t="shared" si="6"/>
        <v>0</v>
      </c>
      <c r="F78" s="47">
        <f t="shared" si="6"/>
        <v>0</v>
      </c>
      <c r="G78" s="47">
        <f t="shared" si="7"/>
        <v>0</v>
      </c>
      <c r="H78" s="47">
        <f t="shared" si="7"/>
        <v>0</v>
      </c>
      <c r="I78" s="47">
        <f t="shared" si="7"/>
        <v>0</v>
      </c>
      <c r="J78" s="47">
        <f t="shared" si="8"/>
        <v>0</v>
      </c>
      <c r="K78" s="47">
        <f t="shared" si="8"/>
        <v>0</v>
      </c>
      <c r="L78" s="47">
        <f t="shared" si="8"/>
        <v>0</v>
      </c>
      <c r="M78" s="47">
        <f t="shared" si="9"/>
        <v>0</v>
      </c>
      <c r="N78" s="47">
        <f t="shared" si="9"/>
        <v>0</v>
      </c>
      <c r="O78" s="47">
        <f t="shared" si="9"/>
        <v>0</v>
      </c>
      <c r="P78" s="47">
        <f t="shared" si="10"/>
        <v>0</v>
      </c>
      <c r="Q78" s="47">
        <f t="shared" si="10"/>
        <v>0</v>
      </c>
      <c r="R78" s="47">
        <f t="shared" si="10"/>
        <v>0</v>
      </c>
      <c r="S78" s="47">
        <f t="shared" si="11"/>
        <v>0</v>
      </c>
      <c r="T78" s="47">
        <f t="shared" si="11"/>
        <v>0</v>
      </c>
      <c r="U78" s="47">
        <f t="shared" si="11"/>
        <v>0</v>
      </c>
      <c r="V78" s="50"/>
      <c r="W78" s="47" t="str">
        <f t="shared" si="12"/>
        <v/>
      </c>
      <c r="X78" s="47">
        <f t="shared" si="13"/>
        <v>0</v>
      </c>
      <c r="Y78" s="47">
        <f t="shared" si="14"/>
        <v>0</v>
      </c>
      <c r="Z78" s="48">
        <f t="shared" si="33"/>
        <v>0</v>
      </c>
      <c r="AA78" s="49" t="e">
        <f t="shared" si="15"/>
        <v>#N/A</v>
      </c>
      <c r="AB78" s="50"/>
      <c r="AC78" s="85"/>
      <c r="AD78" s="37">
        <f t="shared" si="41"/>
        <v>0</v>
      </c>
      <c r="AE78" s="23">
        <f t="shared" si="16"/>
        <v>0</v>
      </c>
      <c r="AF78" s="24">
        <f t="shared" si="17"/>
        <v>0</v>
      </c>
      <c r="AG78" s="24">
        <f t="shared" si="18"/>
        <v>0</v>
      </c>
      <c r="AH78" s="24">
        <f t="shared" si="19"/>
        <v>0</v>
      </c>
      <c r="AI78" s="24">
        <f t="shared" si="20"/>
        <v>0</v>
      </c>
      <c r="AJ78" s="25">
        <f t="shared" si="21"/>
        <v>0</v>
      </c>
      <c r="AK78" s="23">
        <f t="shared" si="42"/>
        <v>0</v>
      </c>
      <c r="AL78" s="24">
        <f t="shared" si="43"/>
        <v>0</v>
      </c>
      <c r="AM78" s="24">
        <f t="shared" si="44"/>
        <v>0</v>
      </c>
      <c r="AN78" s="24">
        <f t="shared" si="45"/>
        <v>0</v>
      </c>
      <c r="AO78" s="24">
        <f t="shared" si="46"/>
        <v>0</v>
      </c>
      <c r="AP78" s="24">
        <f t="shared" si="47"/>
        <v>0</v>
      </c>
      <c r="AQ78" s="35">
        <f t="shared" si="28"/>
        <v>0</v>
      </c>
      <c r="AR78" s="40">
        <f t="shared" si="29"/>
        <v>0</v>
      </c>
      <c r="AS78" s="37">
        <f t="shared" si="30"/>
        <v>0</v>
      </c>
      <c r="AT78" s="36">
        <f t="shared" si="31"/>
        <v>0</v>
      </c>
      <c r="AU78" s="36"/>
      <c r="AV78" s="37"/>
      <c r="AW78" s="37">
        <f t="shared" si="36"/>
        <v>0</v>
      </c>
    </row>
    <row r="79" spans="1:49" x14ac:dyDescent="0.2">
      <c r="A79" s="49" t="str">
        <f t="shared" si="37"/>
        <v/>
      </c>
      <c r="B79" s="50"/>
      <c r="C79" s="50"/>
      <c r="D79" s="47">
        <f t="shared" si="6"/>
        <v>0</v>
      </c>
      <c r="E79" s="47">
        <f t="shared" si="6"/>
        <v>0</v>
      </c>
      <c r="F79" s="47">
        <f t="shared" si="6"/>
        <v>0</v>
      </c>
      <c r="G79" s="47">
        <f t="shared" si="7"/>
        <v>0</v>
      </c>
      <c r="H79" s="47">
        <f t="shared" si="7"/>
        <v>0</v>
      </c>
      <c r="I79" s="47">
        <f t="shared" si="7"/>
        <v>0</v>
      </c>
      <c r="J79" s="47">
        <f t="shared" si="8"/>
        <v>0</v>
      </c>
      <c r="K79" s="47">
        <f t="shared" si="8"/>
        <v>0</v>
      </c>
      <c r="L79" s="47">
        <f t="shared" si="8"/>
        <v>0</v>
      </c>
      <c r="M79" s="47">
        <f t="shared" si="9"/>
        <v>0</v>
      </c>
      <c r="N79" s="47">
        <f t="shared" si="9"/>
        <v>0</v>
      </c>
      <c r="O79" s="47">
        <f t="shared" si="9"/>
        <v>0</v>
      </c>
      <c r="P79" s="47">
        <f t="shared" si="10"/>
        <v>0</v>
      </c>
      <c r="Q79" s="47">
        <f t="shared" si="10"/>
        <v>0</v>
      </c>
      <c r="R79" s="47">
        <f t="shared" si="10"/>
        <v>0</v>
      </c>
      <c r="S79" s="47">
        <f t="shared" si="11"/>
        <v>0</v>
      </c>
      <c r="T79" s="47">
        <f t="shared" si="11"/>
        <v>0</v>
      </c>
      <c r="U79" s="47">
        <f t="shared" si="11"/>
        <v>0</v>
      </c>
      <c r="V79" s="50"/>
      <c r="W79" s="47" t="str">
        <f t="shared" si="12"/>
        <v/>
      </c>
      <c r="X79" s="47">
        <f t="shared" si="13"/>
        <v>0</v>
      </c>
      <c r="Y79" s="47">
        <f t="shared" si="14"/>
        <v>0</v>
      </c>
      <c r="Z79" s="48">
        <f t="shared" si="33"/>
        <v>0</v>
      </c>
      <c r="AA79" s="49" t="e">
        <f t="shared" si="15"/>
        <v>#N/A</v>
      </c>
      <c r="AB79" s="50"/>
      <c r="AC79" s="86"/>
      <c r="AD79" s="37">
        <f t="shared" si="41"/>
        <v>0</v>
      </c>
      <c r="AE79" s="23">
        <f t="shared" si="16"/>
        <v>0</v>
      </c>
      <c r="AF79" s="24">
        <f t="shared" si="17"/>
        <v>0</v>
      </c>
      <c r="AG79" s="24">
        <f t="shared" si="18"/>
        <v>0</v>
      </c>
      <c r="AH79" s="24">
        <f t="shared" si="19"/>
        <v>0</v>
      </c>
      <c r="AI79" s="24">
        <f t="shared" si="20"/>
        <v>0</v>
      </c>
      <c r="AJ79" s="25">
        <f t="shared" si="21"/>
        <v>0</v>
      </c>
      <c r="AK79" s="23">
        <f t="shared" si="42"/>
        <v>0</v>
      </c>
      <c r="AL79" s="24">
        <f t="shared" si="43"/>
        <v>0</v>
      </c>
      <c r="AM79" s="24">
        <f t="shared" si="44"/>
        <v>0</v>
      </c>
      <c r="AN79" s="24">
        <f t="shared" si="45"/>
        <v>0</v>
      </c>
      <c r="AO79" s="24">
        <f t="shared" si="46"/>
        <v>0</v>
      </c>
      <c r="AP79" s="24">
        <f t="shared" si="47"/>
        <v>0</v>
      </c>
      <c r="AQ79" s="35">
        <f t="shared" si="28"/>
        <v>0</v>
      </c>
      <c r="AR79" s="40">
        <f t="shared" si="29"/>
        <v>0</v>
      </c>
      <c r="AS79" s="37">
        <f t="shared" si="30"/>
        <v>0</v>
      </c>
      <c r="AT79" s="36">
        <f t="shared" si="31"/>
        <v>0</v>
      </c>
      <c r="AU79" s="36"/>
      <c r="AV79" s="37"/>
      <c r="AW79" s="37">
        <f t="shared" si="36"/>
        <v>0</v>
      </c>
    </row>
    <row r="80" spans="1:49" x14ac:dyDescent="0.2">
      <c r="A80" s="49" t="str">
        <f t="shared" si="37"/>
        <v/>
      </c>
      <c r="B80" s="50"/>
      <c r="C80" s="50"/>
      <c r="D80" s="47">
        <f t="shared" si="6"/>
        <v>0</v>
      </c>
      <c r="E80" s="47">
        <f t="shared" si="6"/>
        <v>0</v>
      </c>
      <c r="F80" s="47">
        <f t="shared" si="6"/>
        <v>0</v>
      </c>
      <c r="G80" s="47">
        <f t="shared" si="7"/>
        <v>0</v>
      </c>
      <c r="H80" s="47">
        <f t="shared" si="7"/>
        <v>0</v>
      </c>
      <c r="I80" s="47">
        <f t="shared" si="7"/>
        <v>0</v>
      </c>
      <c r="J80" s="47">
        <f t="shared" si="8"/>
        <v>0</v>
      </c>
      <c r="K80" s="47">
        <f t="shared" si="8"/>
        <v>0</v>
      </c>
      <c r="L80" s="47">
        <f t="shared" si="8"/>
        <v>0</v>
      </c>
      <c r="M80" s="47">
        <f t="shared" si="9"/>
        <v>0</v>
      </c>
      <c r="N80" s="47">
        <f t="shared" si="9"/>
        <v>0</v>
      </c>
      <c r="O80" s="47">
        <f t="shared" si="9"/>
        <v>0</v>
      </c>
      <c r="P80" s="47">
        <f t="shared" si="10"/>
        <v>0</v>
      </c>
      <c r="Q80" s="47">
        <f t="shared" si="10"/>
        <v>0</v>
      </c>
      <c r="R80" s="47">
        <f t="shared" si="10"/>
        <v>0</v>
      </c>
      <c r="S80" s="47">
        <f t="shared" si="11"/>
        <v>0</v>
      </c>
      <c r="T80" s="47">
        <f t="shared" si="11"/>
        <v>0</v>
      </c>
      <c r="U80" s="47">
        <f t="shared" si="11"/>
        <v>0</v>
      </c>
      <c r="V80" s="50"/>
      <c r="W80" s="47" t="str">
        <f t="shared" si="12"/>
        <v/>
      </c>
      <c r="X80" s="47">
        <f t="shared" si="13"/>
        <v>0</v>
      </c>
      <c r="Y80" s="47">
        <f t="shared" si="14"/>
        <v>0</v>
      </c>
      <c r="Z80" s="48">
        <f t="shared" si="33"/>
        <v>0</v>
      </c>
      <c r="AA80" s="49" t="e">
        <f t="shared" si="15"/>
        <v>#N/A</v>
      </c>
      <c r="AB80" s="50"/>
      <c r="AC80" s="86"/>
      <c r="AD80" s="37">
        <f t="shared" si="41"/>
        <v>0</v>
      </c>
      <c r="AE80" s="23">
        <f t="shared" si="16"/>
        <v>0</v>
      </c>
      <c r="AF80" s="24">
        <f t="shared" si="17"/>
        <v>0</v>
      </c>
      <c r="AG80" s="24">
        <f t="shared" si="18"/>
        <v>0</v>
      </c>
      <c r="AH80" s="24">
        <f t="shared" si="19"/>
        <v>0</v>
      </c>
      <c r="AI80" s="24">
        <f t="shared" si="20"/>
        <v>0</v>
      </c>
      <c r="AJ80" s="25">
        <f t="shared" si="21"/>
        <v>0</v>
      </c>
      <c r="AK80" s="23">
        <f t="shared" si="42"/>
        <v>0</v>
      </c>
      <c r="AL80" s="24">
        <f t="shared" si="43"/>
        <v>0</v>
      </c>
      <c r="AM80" s="24">
        <f t="shared" si="44"/>
        <v>0</v>
      </c>
      <c r="AN80" s="24">
        <f t="shared" si="45"/>
        <v>0</v>
      </c>
      <c r="AO80" s="24">
        <f t="shared" si="46"/>
        <v>0</v>
      </c>
      <c r="AP80" s="24">
        <f t="shared" si="47"/>
        <v>0</v>
      </c>
      <c r="AQ80" s="35">
        <f t="shared" si="28"/>
        <v>0</v>
      </c>
      <c r="AR80" s="40">
        <f t="shared" si="29"/>
        <v>0</v>
      </c>
      <c r="AS80" s="37">
        <f t="shared" si="30"/>
        <v>0</v>
      </c>
      <c r="AT80" s="36">
        <f t="shared" si="31"/>
        <v>0</v>
      </c>
      <c r="AU80" s="36"/>
      <c r="AV80" s="37"/>
      <c r="AW80" s="37">
        <f t="shared" si="36"/>
        <v>0</v>
      </c>
    </row>
    <row r="81" spans="1:49" x14ac:dyDescent="0.2">
      <c r="A81" s="49" t="str">
        <f t="shared" si="37"/>
        <v/>
      </c>
      <c r="B81" s="50"/>
      <c r="C81" s="50"/>
      <c r="D81" s="47">
        <f t="shared" si="6"/>
        <v>0</v>
      </c>
      <c r="E81" s="47">
        <f t="shared" si="6"/>
        <v>0</v>
      </c>
      <c r="F81" s="47">
        <f t="shared" si="6"/>
        <v>0</v>
      </c>
      <c r="G81" s="47">
        <f t="shared" si="7"/>
        <v>0</v>
      </c>
      <c r="H81" s="47">
        <f t="shared" si="7"/>
        <v>0</v>
      </c>
      <c r="I81" s="47">
        <f t="shared" si="7"/>
        <v>0</v>
      </c>
      <c r="J81" s="47">
        <f t="shared" si="8"/>
        <v>0</v>
      </c>
      <c r="K81" s="47">
        <f t="shared" si="8"/>
        <v>0</v>
      </c>
      <c r="L81" s="47">
        <f t="shared" si="8"/>
        <v>0</v>
      </c>
      <c r="M81" s="47">
        <f t="shared" si="9"/>
        <v>0</v>
      </c>
      <c r="N81" s="47">
        <f t="shared" si="9"/>
        <v>0</v>
      </c>
      <c r="O81" s="47">
        <f t="shared" si="9"/>
        <v>0</v>
      </c>
      <c r="P81" s="47">
        <f t="shared" si="10"/>
        <v>0</v>
      </c>
      <c r="Q81" s="47">
        <f t="shared" si="10"/>
        <v>0</v>
      </c>
      <c r="R81" s="47">
        <f t="shared" si="10"/>
        <v>0</v>
      </c>
      <c r="S81" s="47">
        <f t="shared" si="11"/>
        <v>0</v>
      </c>
      <c r="T81" s="47">
        <f t="shared" si="11"/>
        <v>0</v>
      </c>
      <c r="U81" s="47">
        <f t="shared" si="11"/>
        <v>0</v>
      </c>
      <c r="V81" s="50"/>
      <c r="W81" s="47" t="str">
        <f t="shared" si="12"/>
        <v/>
      </c>
      <c r="X81" s="47">
        <f t="shared" si="13"/>
        <v>0</v>
      </c>
      <c r="Y81" s="47">
        <f t="shared" si="14"/>
        <v>0</v>
      </c>
      <c r="Z81" s="48">
        <f t="shared" si="33"/>
        <v>0</v>
      </c>
      <c r="AA81" s="49" t="e">
        <f t="shared" si="15"/>
        <v>#N/A</v>
      </c>
      <c r="AB81" s="50"/>
      <c r="AC81" s="86"/>
      <c r="AD81" s="37">
        <f t="shared" si="41"/>
        <v>0</v>
      </c>
      <c r="AE81" s="23">
        <f t="shared" si="16"/>
        <v>0</v>
      </c>
      <c r="AF81" s="24">
        <f t="shared" si="17"/>
        <v>0</v>
      </c>
      <c r="AG81" s="24">
        <f t="shared" si="18"/>
        <v>0</v>
      </c>
      <c r="AH81" s="24">
        <f t="shared" si="19"/>
        <v>0</v>
      </c>
      <c r="AI81" s="24">
        <f t="shared" si="20"/>
        <v>0</v>
      </c>
      <c r="AJ81" s="25">
        <f t="shared" si="21"/>
        <v>0</v>
      </c>
      <c r="AK81" s="23">
        <f t="shared" si="42"/>
        <v>0</v>
      </c>
      <c r="AL81" s="24">
        <f t="shared" si="43"/>
        <v>0</v>
      </c>
      <c r="AM81" s="24">
        <f t="shared" si="44"/>
        <v>0</v>
      </c>
      <c r="AN81" s="24">
        <f t="shared" si="45"/>
        <v>0</v>
      </c>
      <c r="AO81" s="24">
        <f t="shared" si="46"/>
        <v>0</v>
      </c>
      <c r="AP81" s="24">
        <f t="shared" si="47"/>
        <v>0</v>
      </c>
      <c r="AQ81" s="35">
        <f t="shared" si="28"/>
        <v>0</v>
      </c>
      <c r="AR81" s="40">
        <f t="shared" si="29"/>
        <v>0</v>
      </c>
      <c r="AS81" s="37">
        <f t="shared" si="30"/>
        <v>0</v>
      </c>
      <c r="AT81" s="36">
        <f t="shared" si="31"/>
        <v>0</v>
      </c>
      <c r="AU81" s="36"/>
      <c r="AV81" s="37"/>
      <c r="AW81" s="37">
        <f t="shared" si="36"/>
        <v>0</v>
      </c>
    </row>
    <row r="82" spans="1:49" x14ac:dyDescent="0.2">
      <c r="A82" s="49"/>
      <c r="B82" s="50"/>
      <c r="C82" s="50"/>
      <c r="D82" s="47">
        <f t="shared" si="6"/>
        <v>0</v>
      </c>
      <c r="E82" s="47">
        <f t="shared" si="6"/>
        <v>0</v>
      </c>
      <c r="F82" s="47">
        <f t="shared" si="6"/>
        <v>0</v>
      </c>
      <c r="G82" s="47">
        <f t="shared" si="7"/>
        <v>0</v>
      </c>
      <c r="H82" s="47">
        <f t="shared" si="7"/>
        <v>0</v>
      </c>
      <c r="I82" s="47">
        <f t="shared" si="7"/>
        <v>0</v>
      </c>
      <c r="J82" s="47">
        <f t="shared" si="8"/>
        <v>0</v>
      </c>
      <c r="K82" s="47">
        <f t="shared" si="8"/>
        <v>0</v>
      </c>
      <c r="L82" s="47">
        <f t="shared" si="8"/>
        <v>0</v>
      </c>
      <c r="M82" s="47">
        <f t="shared" si="9"/>
        <v>0</v>
      </c>
      <c r="N82" s="47">
        <f t="shared" si="9"/>
        <v>0</v>
      </c>
      <c r="O82" s="47">
        <f t="shared" si="9"/>
        <v>0</v>
      </c>
      <c r="P82" s="47">
        <f t="shared" si="10"/>
        <v>0</v>
      </c>
      <c r="Q82" s="47">
        <f t="shared" si="10"/>
        <v>0</v>
      </c>
      <c r="R82" s="47">
        <f t="shared" si="10"/>
        <v>0</v>
      </c>
      <c r="S82" s="47">
        <f t="shared" si="11"/>
        <v>0</v>
      </c>
      <c r="T82" s="47">
        <f t="shared" si="11"/>
        <v>0</v>
      </c>
      <c r="U82" s="47">
        <f t="shared" si="11"/>
        <v>0</v>
      </c>
      <c r="V82" s="50"/>
      <c r="W82" s="47" t="str">
        <f t="shared" si="12"/>
        <v/>
      </c>
      <c r="X82" s="47">
        <f t="shared" si="13"/>
        <v>0</v>
      </c>
      <c r="Y82" s="47">
        <f t="shared" si="14"/>
        <v>0</v>
      </c>
      <c r="Z82" s="48">
        <f t="shared" si="33"/>
        <v>0</v>
      </c>
      <c r="AA82" s="49" t="e">
        <f t="shared" si="15"/>
        <v>#N/A</v>
      </c>
      <c r="AB82" s="50"/>
      <c r="AC82" s="86"/>
      <c r="AD82" s="43">
        <f t="shared" si="41"/>
        <v>0</v>
      </c>
      <c r="AE82" s="26">
        <f t="shared" si="16"/>
        <v>0</v>
      </c>
      <c r="AF82" s="27">
        <f t="shared" si="17"/>
        <v>0</v>
      </c>
      <c r="AG82" s="27">
        <f t="shared" si="18"/>
        <v>0</v>
      </c>
      <c r="AH82" s="27">
        <f t="shared" si="19"/>
        <v>0</v>
      </c>
      <c r="AI82" s="27">
        <f t="shared" si="20"/>
        <v>0</v>
      </c>
      <c r="AJ82" s="28">
        <f t="shared" si="21"/>
        <v>0</v>
      </c>
      <c r="AK82" s="26">
        <f t="shared" si="42"/>
        <v>0</v>
      </c>
      <c r="AL82" s="27">
        <f t="shared" si="43"/>
        <v>0</v>
      </c>
      <c r="AM82" s="27">
        <f t="shared" si="44"/>
        <v>0</v>
      </c>
      <c r="AN82" s="27">
        <f t="shared" si="45"/>
        <v>0</v>
      </c>
      <c r="AO82" s="27">
        <f t="shared" si="46"/>
        <v>0</v>
      </c>
      <c r="AP82" s="27">
        <f t="shared" si="47"/>
        <v>0</v>
      </c>
      <c r="AQ82" s="35">
        <f t="shared" si="28"/>
        <v>0</v>
      </c>
      <c r="AR82" s="40">
        <f t="shared" si="29"/>
        <v>0</v>
      </c>
      <c r="AS82" s="37">
        <f t="shared" si="30"/>
        <v>0</v>
      </c>
      <c r="AT82" s="36">
        <f t="shared" si="31"/>
        <v>0</v>
      </c>
      <c r="AU82" s="36"/>
      <c r="AV82" s="37"/>
      <c r="AW82" s="43">
        <f t="shared" si="36"/>
        <v>0</v>
      </c>
    </row>
    <row r="83" spans="1:49" s="14" customFormat="1" x14ac:dyDescent="0.2">
      <c r="A83" s="83"/>
      <c r="B83" s="56"/>
    </row>
    <row r="84" spans="1:49" s="38" customFormat="1" x14ac:dyDescent="0.2">
      <c r="A84" s="58"/>
      <c r="B84" s="51"/>
      <c r="AJ84" s="39"/>
    </row>
    <row r="85" spans="1:49" s="38" customFormat="1" x14ac:dyDescent="0.2">
      <c r="A85" s="124"/>
      <c r="B85" s="8" t="s">
        <v>88</v>
      </c>
      <c r="C85" s="124" t="s">
        <v>89</v>
      </c>
      <c r="AJ85" s="39"/>
    </row>
    <row r="86" spans="1:49" s="38" customFormat="1" x14ac:dyDescent="0.2">
      <c r="A86" s="124"/>
      <c r="B86" s="86"/>
      <c r="C86" s="124"/>
      <c r="AJ86" s="39"/>
    </row>
    <row r="87" spans="1:49" s="38" customFormat="1" ht="24.95" customHeight="1" x14ac:dyDescent="0.35">
      <c r="A87" s="58"/>
      <c r="B87" s="122" t="s">
        <v>84</v>
      </c>
      <c r="C87" s="123"/>
      <c r="D87" s="123"/>
      <c r="E87" s="123"/>
      <c r="F87" s="123"/>
      <c r="G87" s="123"/>
      <c r="H87" s="123"/>
      <c r="I87" s="123"/>
      <c r="J87" s="123"/>
      <c r="K87" s="123"/>
      <c r="L87" s="123"/>
      <c r="M87" s="123"/>
      <c r="N87" s="123"/>
      <c r="O87" s="123"/>
      <c r="W87" s="1" t="s">
        <v>58</v>
      </c>
      <c r="X87" s="1" t="s">
        <v>5</v>
      </c>
      <c r="Y87" s="1" t="s">
        <v>8</v>
      </c>
      <c r="Z87" s="1" t="s">
        <v>6</v>
      </c>
    </row>
    <row r="88" spans="1:49" s="38" customFormat="1" x14ac:dyDescent="0.2">
      <c r="A88" s="58" t="s">
        <v>75</v>
      </c>
      <c r="B88" s="38" t="s">
        <v>74</v>
      </c>
      <c r="C88" s="38" t="s">
        <v>76</v>
      </c>
      <c r="D88" s="57">
        <f t="shared" ref="D88:U88" si="48">D57</f>
        <v>39219</v>
      </c>
      <c r="E88" s="57">
        <f t="shared" si="48"/>
        <v>39219</v>
      </c>
      <c r="F88" s="57">
        <f t="shared" si="48"/>
        <v>39219</v>
      </c>
      <c r="G88" s="57">
        <f t="shared" si="48"/>
        <v>39226</v>
      </c>
      <c r="H88" s="57">
        <f t="shared" si="48"/>
        <v>39226</v>
      </c>
      <c r="I88" s="57">
        <f t="shared" si="48"/>
        <v>39226</v>
      </c>
      <c r="J88" s="57">
        <f t="shared" si="48"/>
        <v>39233</v>
      </c>
      <c r="K88" s="57">
        <f t="shared" si="48"/>
        <v>39233</v>
      </c>
      <c r="L88" s="57">
        <f t="shared" si="48"/>
        <v>39233</v>
      </c>
      <c r="M88" s="57">
        <f t="shared" si="48"/>
        <v>39240</v>
      </c>
      <c r="N88" s="57">
        <f t="shared" si="48"/>
        <v>39240</v>
      </c>
      <c r="O88" s="57">
        <f t="shared" si="48"/>
        <v>39240</v>
      </c>
      <c r="P88" s="57">
        <f t="shared" si="48"/>
        <v>39247</v>
      </c>
      <c r="Q88" s="57">
        <f t="shared" si="48"/>
        <v>39247</v>
      </c>
      <c r="R88" s="57">
        <f t="shared" si="48"/>
        <v>39247</v>
      </c>
      <c r="S88" s="57">
        <f t="shared" si="48"/>
        <v>39254</v>
      </c>
      <c r="T88" s="57">
        <f t="shared" si="48"/>
        <v>39254</v>
      </c>
      <c r="U88" s="57">
        <f t="shared" si="48"/>
        <v>39254</v>
      </c>
      <c r="V88" s="58" t="s">
        <v>7</v>
      </c>
      <c r="W88" s="58" t="s">
        <v>4</v>
      </c>
      <c r="X88" s="58" t="s">
        <v>49</v>
      </c>
      <c r="Y88" s="58" t="s">
        <v>9</v>
      </c>
      <c r="Z88" s="58" t="s">
        <v>7</v>
      </c>
      <c r="AA88" s="58" t="s">
        <v>16</v>
      </c>
      <c r="AB88" s="84" t="s">
        <v>74</v>
      </c>
      <c r="AQ88" s="58"/>
      <c r="AR88" s="58"/>
      <c r="AS88" s="58"/>
      <c r="AT88" s="58"/>
      <c r="AU88" s="58"/>
      <c r="AV88" s="58"/>
      <c r="AW88" s="58"/>
    </row>
    <row r="89" spans="1:49" x14ac:dyDescent="0.2">
      <c r="A89" s="53" t="e">
        <f t="shared" ref="A89:Z89" si="49">IF($AD58&gt;0,INDEX(A$58:A$82,$AD58),"")</f>
        <v>#N/A</v>
      </c>
      <c r="B89" s="52" t="e">
        <f t="shared" si="49"/>
        <v>#N/A</v>
      </c>
      <c r="C89" s="52" t="e">
        <f t="shared" si="49"/>
        <v>#N/A</v>
      </c>
      <c r="D89" s="54" t="e">
        <f t="shared" si="49"/>
        <v>#N/A</v>
      </c>
      <c r="E89" s="54" t="e">
        <f t="shared" si="49"/>
        <v>#N/A</v>
      </c>
      <c r="F89" s="54" t="e">
        <f t="shared" si="49"/>
        <v>#N/A</v>
      </c>
      <c r="G89" s="54" t="e">
        <f t="shared" si="49"/>
        <v>#N/A</v>
      </c>
      <c r="H89" s="54" t="e">
        <f t="shared" si="49"/>
        <v>#N/A</v>
      </c>
      <c r="I89" s="54" t="e">
        <f t="shared" si="49"/>
        <v>#N/A</v>
      </c>
      <c r="J89" s="54" t="e">
        <f t="shared" si="49"/>
        <v>#N/A</v>
      </c>
      <c r="K89" s="54" t="e">
        <f t="shared" si="49"/>
        <v>#N/A</v>
      </c>
      <c r="L89" s="54" t="e">
        <f t="shared" si="49"/>
        <v>#N/A</v>
      </c>
      <c r="M89" s="54" t="e">
        <f t="shared" si="49"/>
        <v>#N/A</v>
      </c>
      <c r="N89" s="54" t="e">
        <f t="shared" si="49"/>
        <v>#N/A</v>
      </c>
      <c r="O89" s="54" t="e">
        <f t="shared" si="49"/>
        <v>#N/A</v>
      </c>
      <c r="P89" s="54" t="e">
        <f t="shared" si="49"/>
        <v>#N/A</v>
      </c>
      <c r="Q89" s="54" t="e">
        <f t="shared" si="49"/>
        <v>#N/A</v>
      </c>
      <c r="R89" s="54" t="e">
        <f t="shared" si="49"/>
        <v>#N/A</v>
      </c>
      <c r="S89" s="54" t="e">
        <f t="shared" si="49"/>
        <v>#N/A</v>
      </c>
      <c r="T89" s="54" t="e">
        <f t="shared" si="49"/>
        <v>#N/A</v>
      </c>
      <c r="U89" s="54" t="e">
        <f t="shared" si="49"/>
        <v>#N/A</v>
      </c>
      <c r="V89" s="54" t="e">
        <f t="shared" si="49"/>
        <v>#N/A</v>
      </c>
      <c r="W89" s="54" t="e">
        <f t="shared" si="49"/>
        <v>#N/A</v>
      </c>
      <c r="X89" s="54" t="e">
        <f t="shared" si="49"/>
        <v>#N/A</v>
      </c>
      <c r="Y89" s="54" t="e">
        <f t="shared" si="49"/>
        <v>#N/A</v>
      </c>
      <c r="Z89" s="55" t="e">
        <f t="shared" si="49"/>
        <v>#N/A</v>
      </c>
      <c r="AA89" s="53">
        <f>IF(ScoredBoats&gt;0,1,"")</f>
        <v>1</v>
      </c>
      <c r="AB89" s="52" t="e">
        <f t="shared" ref="AB89:AB113" si="50">IF($AD58&gt;0,INDEX(AB$58:AB$82,$AD58),"")</f>
        <v>#N/A</v>
      </c>
      <c r="AC89" s="13"/>
    </row>
    <row r="90" spans="1:49" x14ac:dyDescent="0.2">
      <c r="A90" s="53" t="e">
        <f t="shared" ref="A90:Z90" si="51">IF($AD59&gt;0,INDEX(A$58:A$82,$AD59),"")</f>
        <v>#N/A</v>
      </c>
      <c r="B90" s="52" t="e">
        <f t="shared" si="51"/>
        <v>#N/A</v>
      </c>
      <c r="C90" s="52" t="e">
        <f t="shared" si="51"/>
        <v>#N/A</v>
      </c>
      <c r="D90" s="54" t="e">
        <f t="shared" si="51"/>
        <v>#N/A</v>
      </c>
      <c r="E90" s="54" t="e">
        <f t="shared" si="51"/>
        <v>#N/A</v>
      </c>
      <c r="F90" s="54" t="e">
        <f t="shared" si="51"/>
        <v>#N/A</v>
      </c>
      <c r="G90" s="54" t="e">
        <f t="shared" si="51"/>
        <v>#N/A</v>
      </c>
      <c r="H90" s="54" t="e">
        <f t="shared" si="51"/>
        <v>#N/A</v>
      </c>
      <c r="I90" s="54" t="e">
        <f t="shared" si="51"/>
        <v>#N/A</v>
      </c>
      <c r="J90" s="54" t="e">
        <f t="shared" si="51"/>
        <v>#N/A</v>
      </c>
      <c r="K90" s="54" t="e">
        <f t="shared" si="51"/>
        <v>#N/A</v>
      </c>
      <c r="L90" s="54" t="e">
        <f t="shared" si="51"/>
        <v>#N/A</v>
      </c>
      <c r="M90" s="54" t="e">
        <f t="shared" si="51"/>
        <v>#N/A</v>
      </c>
      <c r="N90" s="54" t="e">
        <f t="shared" si="51"/>
        <v>#N/A</v>
      </c>
      <c r="O90" s="54" t="e">
        <f t="shared" si="51"/>
        <v>#N/A</v>
      </c>
      <c r="P90" s="54" t="e">
        <f t="shared" si="51"/>
        <v>#N/A</v>
      </c>
      <c r="Q90" s="54" t="e">
        <f t="shared" si="51"/>
        <v>#N/A</v>
      </c>
      <c r="R90" s="54" t="e">
        <f t="shared" si="51"/>
        <v>#N/A</v>
      </c>
      <c r="S90" s="54" t="e">
        <f t="shared" si="51"/>
        <v>#N/A</v>
      </c>
      <c r="T90" s="54" t="e">
        <f t="shared" si="51"/>
        <v>#N/A</v>
      </c>
      <c r="U90" s="54" t="e">
        <f t="shared" si="51"/>
        <v>#N/A</v>
      </c>
      <c r="V90" s="54" t="e">
        <f t="shared" si="51"/>
        <v>#N/A</v>
      </c>
      <c r="W90" s="54" t="e">
        <f t="shared" si="51"/>
        <v>#N/A</v>
      </c>
      <c r="X90" s="54" t="e">
        <f t="shared" si="51"/>
        <v>#N/A</v>
      </c>
      <c r="Y90" s="54" t="e">
        <f t="shared" si="51"/>
        <v>#N/A</v>
      </c>
      <c r="Z90" s="55" t="e">
        <f t="shared" si="51"/>
        <v>#N/A</v>
      </c>
      <c r="AA90" s="53">
        <f t="shared" ref="AA90:AA113" si="52">IF(AA89&lt;ScoredBoats,AA89+1,"")</f>
        <v>2</v>
      </c>
      <c r="AB90" s="52" t="e">
        <f t="shared" si="50"/>
        <v>#N/A</v>
      </c>
      <c r="AC90" s="13"/>
    </row>
    <row r="91" spans="1:49" x14ac:dyDescent="0.2">
      <c r="A91" s="53" t="str">
        <f t="shared" ref="A91:Z91" si="53">IF($AD60&gt;0,INDEX(A$58:A$82,$AD60),"")</f>
        <v/>
      </c>
      <c r="B91" s="52" t="str">
        <f t="shared" si="53"/>
        <v/>
      </c>
      <c r="C91" s="52" t="str">
        <f t="shared" si="53"/>
        <v/>
      </c>
      <c r="D91" s="54" t="str">
        <f t="shared" si="53"/>
        <v/>
      </c>
      <c r="E91" s="54" t="str">
        <f t="shared" si="53"/>
        <v/>
      </c>
      <c r="F91" s="54" t="str">
        <f t="shared" si="53"/>
        <v/>
      </c>
      <c r="G91" s="54" t="str">
        <f t="shared" si="53"/>
        <v/>
      </c>
      <c r="H91" s="54" t="str">
        <f t="shared" si="53"/>
        <v/>
      </c>
      <c r="I91" s="54" t="str">
        <f t="shared" si="53"/>
        <v/>
      </c>
      <c r="J91" s="54" t="str">
        <f t="shared" si="53"/>
        <v/>
      </c>
      <c r="K91" s="54" t="str">
        <f t="shared" si="53"/>
        <v/>
      </c>
      <c r="L91" s="54" t="str">
        <f t="shared" si="53"/>
        <v/>
      </c>
      <c r="M91" s="54" t="str">
        <f t="shared" si="53"/>
        <v/>
      </c>
      <c r="N91" s="54" t="str">
        <f t="shared" si="53"/>
        <v/>
      </c>
      <c r="O91" s="54" t="str">
        <f t="shared" si="53"/>
        <v/>
      </c>
      <c r="P91" s="54" t="str">
        <f t="shared" si="53"/>
        <v/>
      </c>
      <c r="Q91" s="54" t="str">
        <f t="shared" si="53"/>
        <v/>
      </c>
      <c r="R91" s="54" t="str">
        <f t="shared" si="53"/>
        <v/>
      </c>
      <c r="S91" s="54" t="str">
        <f t="shared" si="53"/>
        <v/>
      </c>
      <c r="T91" s="54" t="str">
        <f t="shared" si="53"/>
        <v/>
      </c>
      <c r="U91" s="54" t="str">
        <f t="shared" si="53"/>
        <v/>
      </c>
      <c r="V91" s="54" t="str">
        <f t="shared" si="53"/>
        <v/>
      </c>
      <c r="W91" s="54" t="str">
        <f t="shared" si="53"/>
        <v/>
      </c>
      <c r="X91" s="54" t="str">
        <f t="shared" si="53"/>
        <v/>
      </c>
      <c r="Y91" s="54" t="str">
        <f t="shared" si="53"/>
        <v/>
      </c>
      <c r="Z91" s="55" t="str">
        <f t="shared" si="53"/>
        <v/>
      </c>
      <c r="AA91" s="53" t="str">
        <f t="shared" si="52"/>
        <v/>
      </c>
      <c r="AB91" s="52" t="str">
        <f t="shared" si="50"/>
        <v/>
      </c>
      <c r="AC91" s="13"/>
    </row>
    <row r="92" spans="1:49" x14ac:dyDescent="0.2">
      <c r="A92" s="53" t="str">
        <f t="shared" ref="A92:Z92" si="54">IF($AD61&gt;0,INDEX(A$58:A$82,$AD61),"")</f>
        <v/>
      </c>
      <c r="B92" s="52" t="str">
        <f t="shared" si="54"/>
        <v/>
      </c>
      <c r="C92" s="52" t="str">
        <f t="shared" si="54"/>
        <v/>
      </c>
      <c r="D92" s="54" t="str">
        <f t="shared" si="54"/>
        <v/>
      </c>
      <c r="E92" s="54" t="str">
        <f t="shared" si="54"/>
        <v/>
      </c>
      <c r="F92" s="54" t="str">
        <f t="shared" si="54"/>
        <v/>
      </c>
      <c r="G92" s="54" t="str">
        <f t="shared" si="54"/>
        <v/>
      </c>
      <c r="H92" s="54" t="str">
        <f t="shared" si="54"/>
        <v/>
      </c>
      <c r="I92" s="54" t="str">
        <f t="shared" si="54"/>
        <v/>
      </c>
      <c r="J92" s="54" t="str">
        <f t="shared" si="54"/>
        <v/>
      </c>
      <c r="K92" s="54" t="str">
        <f t="shared" si="54"/>
        <v/>
      </c>
      <c r="L92" s="54" t="str">
        <f t="shared" si="54"/>
        <v/>
      </c>
      <c r="M92" s="54" t="str">
        <f t="shared" si="54"/>
        <v/>
      </c>
      <c r="N92" s="54" t="str">
        <f t="shared" si="54"/>
        <v/>
      </c>
      <c r="O92" s="54" t="str">
        <f t="shared" si="54"/>
        <v/>
      </c>
      <c r="P92" s="54" t="str">
        <f t="shared" si="54"/>
        <v/>
      </c>
      <c r="Q92" s="54" t="str">
        <f t="shared" si="54"/>
        <v/>
      </c>
      <c r="R92" s="54" t="str">
        <f t="shared" si="54"/>
        <v/>
      </c>
      <c r="S92" s="54" t="str">
        <f t="shared" si="54"/>
        <v/>
      </c>
      <c r="T92" s="54" t="str">
        <f t="shared" si="54"/>
        <v/>
      </c>
      <c r="U92" s="54" t="str">
        <f t="shared" si="54"/>
        <v/>
      </c>
      <c r="V92" s="54" t="str">
        <f t="shared" si="54"/>
        <v/>
      </c>
      <c r="W92" s="54" t="str">
        <f t="shared" si="54"/>
        <v/>
      </c>
      <c r="X92" s="54" t="str">
        <f t="shared" si="54"/>
        <v/>
      </c>
      <c r="Y92" s="54" t="str">
        <f t="shared" si="54"/>
        <v/>
      </c>
      <c r="Z92" s="55" t="str">
        <f t="shared" si="54"/>
        <v/>
      </c>
      <c r="AA92" s="53" t="str">
        <f t="shared" si="52"/>
        <v/>
      </c>
      <c r="AB92" s="52" t="str">
        <f t="shared" si="50"/>
        <v/>
      </c>
      <c r="AC92" s="13"/>
    </row>
    <row r="93" spans="1:49" x14ac:dyDescent="0.2">
      <c r="A93" s="53" t="str">
        <f t="shared" ref="A93:Z93" si="55">IF($AD62&gt;0,INDEX(A$58:A$82,$AD62),"")</f>
        <v/>
      </c>
      <c r="B93" s="52" t="str">
        <f t="shared" si="55"/>
        <v/>
      </c>
      <c r="C93" s="52" t="str">
        <f t="shared" si="55"/>
        <v/>
      </c>
      <c r="D93" s="54" t="str">
        <f t="shared" si="55"/>
        <v/>
      </c>
      <c r="E93" s="54" t="str">
        <f t="shared" si="55"/>
        <v/>
      </c>
      <c r="F93" s="54" t="str">
        <f t="shared" si="55"/>
        <v/>
      </c>
      <c r="G93" s="54" t="str">
        <f t="shared" si="55"/>
        <v/>
      </c>
      <c r="H93" s="54" t="str">
        <f t="shared" si="55"/>
        <v/>
      </c>
      <c r="I93" s="54" t="str">
        <f t="shared" si="55"/>
        <v/>
      </c>
      <c r="J93" s="54" t="str">
        <f t="shared" si="55"/>
        <v/>
      </c>
      <c r="K93" s="54" t="str">
        <f t="shared" si="55"/>
        <v/>
      </c>
      <c r="L93" s="54" t="str">
        <f t="shared" si="55"/>
        <v/>
      </c>
      <c r="M93" s="54" t="str">
        <f t="shared" si="55"/>
        <v/>
      </c>
      <c r="N93" s="54" t="str">
        <f t="shared" si="55"/>
        <v/>
      </c>
      <c r="O93" s="54" t="str">
        <f t="shared" si="55"/>
        <v/>
      </c>
      <c r="P93" s="54" t="str">
        <f t="shared" si="55"/>
        <v/>
      </c>
      <c r="Q93" s="54" t="str">
        <f t="shared" si="55"/>
        <v/>
      </c>
      <c r="R93" s="54" t="str">
        <f t="shared" si="55"/>
        <v/>
      </c>
      <c r="S93" s="54" t="str">
        <f t="shared" si="55"/>
        <v/>
      </c>
      <c r="T93" s="54" t="str">
        <f t="shared" si="55"/>
        <v/>
      </c>
      <c r="U93" s="54" t="str">
        <f t="shared" si="55"/>
        <v/>
      </c>
      <c r="V93" s="54" t="str">
        <f t="shared" si="55"/>
        <v/>
      </c>
      <c r="W93" s="54" t="str">
        <f t="shared" si="55"/>
        <v/>
      </c>
      <c r="X93" s="54" t="str">
        <f t="shared" si="55"/>
        <v/>
      </c>
      <c r="Y93" s="54" t="str">
        <f t="shared" si="55"/>
        <v/>
      </c>
      <c r="Z93" s="55" t="str">
        <f t="shared" si="55"/>
        <v/>
      </c>
      <c r="AA93" s="53" t="str">
        <f t="shared" si="52"/>
        <v/>
      </c>
      <c r="AB93" s="52" t="str">
        <f t="shared" si="50"/>
        <v/>
      </c>
      <c r="AC93" s="13"/>
    </row>
    <row r="94" spans="1:49" x14ac:dyDescent="0.2">
      <c r="A94" s="53">
        <f t="shared" ref="A94:Z95" si="56">IF($AD63&gt;0,INDEX(A$58:A$82,$AD63),"")</f>
        <v>16</v>
      </c>
      <c r="B94" s="52" t="str">
        <f t="shared" ref="B94:Z94" si="57">IF($AD63&gt;0,INDEX(B$58:B$82,$AD63),"")</f>
        <v>Shamrock IV</v>
      </c>
      <c r="C94" s="52" t="str">
        <f t="shared" si="57"/>
        <v>Mullen</v>
      </c>
      <c r="D94" s="54" t="e">
        <f t="shared" si="57"/>
        <v>#N/A</v>
      </c>
      <c r="E94" s="54">
        <f t="shared" si="57"/>
        <v>0</v>
      </c>
      <c r="F94" s="54">
        <f t="shared" si="57"/>
        <v>0</v>
      </c>
      <c r="G94" s="54">
        <f t="shared" si="57"/>
        <v>0</v>
      </c>
      <c r="H94" s="54">
        <f t="shared" si="57"/>
        <v>0</v>
      </c>
      <c r="I94" s="54">
        <f t="shared" si="57"/>
        <v>0</v>
      </c>
      <c r="J94" s="54">
        <f t="shared" si="57"/>
        <v>0</v>
      </c>
      <c r="K94" s="54">
        <f t="shared" si="57"/>
        <v>0</v>
      </c>
      <c r="L94" s="54">
        <f t="shared" si="57"/>
        <v>0</v>
      </c>
      <c r="M94" s="54">
        <f t="shared" si="57"/>
        <v>0</v>
      </c>
      <c r="N94" s="54">
        <f t="shared" si="57"/>
        <v>0</v>
      </c>
      <c r="O94" s="54">
        <f t="shared" si="57"/>
        <v>0</v>
      </c>
      <c r="P94" s="54">
        <f t="shared" si="57"/>
        <v>0</v>
      </c>
      <c r="Q94" s="54">
        <f t="shared" si="57"/>
        <v>0</v>
      </c>
      <c r="R94" s="54">
        <f t="shared" si="57"/>
        <v>0</v>
      </c>
      <c r="S94" s="54">
        <f t="shared" si="57"/>
        <v>0</v>
      </c>
      <c r="T94" s="54">
        <f t="shared" si="57"/>
        <v>0</v>
      </c>
      <c r="U94" s="54">
        <f t="shared" si="57"/>
        <v>0</v>
      </c>
      <c r="V94" s="54">
        <f t="shared" si="57"/>
        <v>0</v>
      </c>
      <c r="W94" s="54" t="e">
        <f t="shared" si="57"/>
        <v>#N/A</v>
      </c>
      <c r="X94" s="54">
        <f t="shared" si="57"/>
        <v>0</v>
      </c>
      <c r="Y94" s="54" t="e">
        <f t="shared" si="57"/>
        <v>#N/A</v>
      </c>
      <c r="Z94" s="55" t="e">
        <f t="shared" si="57"/>
        <v>#N/A</v>
      </c>
      <c r="AA94" s="53" t="str">
        <f t="shared" si="52"/>
        <v/>
      </c>
      <c r="AB94" s="52" t="str">
        <f>IF($AD63&gt;0,INDEX(AB$58:AB$82,$AD63),"")</f>
        <v>Shamrock IV</v>
      </c>
      <c r="AC94" s="13"/>
    </row>
    <row r="95" spans="1:49" x14ac:dyDescent="0.2">
      <c r="A95" s="53" t="str">
        <f t="shared" si="56"/>
        <v/>
      </c>
      <c r="B95" s="52" t="str">
        <f t="shared" si="56"/>
        <v/>
      </c>
      <c r="C95" s="52" t="str">
        <f t="shared" si="56"/>
        <v/>
      </c>
      <c r="D95" s="54" t="str">
        <f t="shared" si="56"/>
        <v/>
      </c>
      <c r="E95" s="54" t="str">
        <f t="shared" si="56"/>
        <v/>
      </c>
      <c r="F95" s="54" t="str">
        <f t="shared" si="56"/>
        <v/>
      </c>
      <c r="G95" s="54" t="str">
        <f t="shared" si="56"/>
        <v/>
      </c>
      <c r="H95" s="54" t="str">
        <f t="shared" si="56"/>
        <v/>
      </c>
      <c r="I95" s="54" t="str">
        <f t="shared" si="56"/>
        <v/>
      </c>
      <c r="J95" s="54" t="str">
        <f t="shared" si="56"/>
        <v/>
      </c>
      <c r="K95" s="54" t="str">
        <f t="shared" si="56"/>
        <v/>
      </c>
      <c r="L95" s="54" t="str">
        <f t="shared" si="56"/>
        <v/>
      </c>
      <c r="M95" s="54" t="str">
        <f t="shared" si="56"/>
        <v/>
      </c>
      <c r="N95" s="54" t="str">
        <f t="shared" si="56"/>
        <v/>
      </c>
      <c r="O95" s="54" t="str">
        <f t="shared" si="56"/>
        <v/>
      </c>
      <c r="P95" s="54" t="str">
        <f t="shared" si="56"/>
        <v/>
      </c>
      <c r="Q95" s="54" t="str">
        <f t="shared" si="56"/>
        <v/>
      </c>
      <c r="R95" s="54" t="str">
        <f t="shared" si="56"/>
        <v/>
      </c>
      <c r="S95" s="54" t="str">
        <f t="shared" si="56"/>
        <v/>
      </c>
      <c r="T95" s="54" t="str">
        <f t="shared" si="56"/>
        <v/>
      </c>
      <c r="U95" s="54" t="str">
        <f t="shared" si="56"/>
        <v/>
      </c>
      <c r="V95" s="54" t="str">
        <f t="shared" si="56"/>
        <v/>
      </c>
      <c r="W95" s="54" t="str">
        <f t="shared" si="56"/>
        <v/>
      </c>
      <c r="X95" s="54" t="str">
        <f t="shared" si="56"/>
        <v/>
      </c>
      <c r="Y95" s="54" t="str">
        <f t="shared" si="56"/>
        <v/>
      </c>
      <c r="Z95" s="55" t="str">
        <f t="shared" si="56"/>
        <v/>
      </c>
      <c r="AA95" s="53" t="str">
        <f t="shared" si="52"/>
        <v/>
      </c>
      <c r="AB95" s="52" t="str">
        <f t="shared" si="50"/>
        <v/>
      </c>
      <c r="AC95" s="13"/>
    </row>
    <row r="96" spans="1:49" x14ac:dyDescent="0.2">
      <c r="A96" s="53" t="str">
        <f t="shared" ref="A96:Z96" si="58">IF($AD65&gt;0,INDEX(A$58:A$82,$AD65),"")</f>
        <v/>
      </c>
      <c r="B96" s="52" t="str">
        <f t="shared" si="58"/>
        <v/>
      </c>
      <c r="C96" s="52" t="str">
        <f t="shared" si="58"/>
        <v/>
      </c>
      <c r="D96" s="54" t="str">
        <f t="shared" si="58"/>
        <v/>
      </c>
      <c r="E96" s="54" t="str">
        <f t="shared" si="58"/>
        <v/>
      </c>
      <c r="F96" s="54" t="str">
        <f t="shared" si="58"/>
        <v/>
      </c>
      <c r="G96" s="54" t="str">
        <f t="shared" si="58"/>
        <v/>
      </c>
      <c r="H96" s="54" t="str">
        <f t="shared" si="58"/>
        <v/>
      </c>
      <c r="I96" s="54" t="str">
        <f t="shared" si="58"/>
        <v/>
      </c>
      <c r="J96" s="54" t="str">
        <f t="shared" si="58"/>
        <v/>
      </c>
      <c r="K96" s="54" t="str">
        <f t="shared" si="58"/>
        <v/>
      </c>
      <c r="L96" s="54" t="str">
        <f t="shared" si="58"/>
        <v/>
      </c>
      <c r="M96" s="54" t="str">
        <f t="shared" si="58"/>
        <v/>
      </c>
      <c r="N96" s="54" t="str">
        <f t="shared" si="58"/>
        <v/>
      </c>
      <c r="O96" s="54" t="str">
        <f t="shared" si="58"/>
        <v/>
      </c>
      <c r="P96" s="54" t="str">
        <f t="shared" si="58"/>
        <v/>
      </c>
      <c r="Q96" s="54" t="str">
        <f t="shared" si="58"/>
        <v/>
      </c>
      <c r="R96" s="54" t="str">
        <f t="shared" si="58"/>
        <v/>
      </c>
      <c r="S96" s="54" t="str">
        <f t="shared" si="58"/>
        <v/>
      </c>
      <c r="T96" s="54" t="str">
        <f t="shared" si="58"/>
        <v/>
      </c>
      <c r="U96" s="54" t="str">
        <f t="shared" si="58"/>
        <v/>
      </c>
      <c r="V96" s="54" t="str">
        <f t="shared" si="58"/>
        <v/>
      </c>
      <c r="W96" s="54" t="str">
        <f t="shared" si="58"/>
        <v/>
      </c>
      <c r="X96" s="54" t="str">
        <f t="shared" si="58"/>
        <v/>
      </c>
      <c r="Y96" s="54" t="str">
        <f t="shared" si="58"/>
        <v/>
      </c>
      <c r="Z96" s="55" t="str">
        <f t="shared" si="58"/>
        <v/>
      </c>
      <c r="AA96" s="53" t="str">
        <f t="shared" si="52"/>
        <v/>
      </c>
      <c r="AB96" s="52" t="str">
        <f t="shared" si="50"/>
        <v/>
      </c>
      <c r="AC96" s="13"/>
    </row>
    <row r="97" spans="1:29" x14ac:dyDescent="0.2">
      <c r="A97" s="53" t="str">
        <f t="shared" ref="A97:Z97" si="59">IF($AD66&gt;0,INDEX(A$58:A$82,$AD66),"")</f>
        <v/>
      </c>
      <c r="B97" s="52" t="str">
        <f t="shared" si="59"/>
        <v/>
      </c>
      <c r="C97" s="52" t="str">
        <f t="shared" si="59"/>
        <v/>
      </c>
      <c r="D97" s="54" t="str">
        <f t="shared" si="59"/>
        <v/>
      </c>
      <c r="E97" s="54" t="str">
        <f t="shared" si="59"/>
        <v/>
      </c>
      <c r="F97" s="54" t="str">
        <f t="shared" si="59"/>
        <v/>
      </c>
      <c r="G97" s="54" t="str">
        <f t="shared" si="59"/>
        <v/>
      </c>
      <c r="H97" s="54" t="str">
        <f t="shared" si="59"/>
        <v/>
      </c>
      <c r="I97" s="54" t="str">
        <f t="shared" si="59"/>
        <v/>
      </c>
      <c r="J97" s="54" t="str">
        <f t="shared" si="59"/>
        <v/>
      </c>
      <c r="K97" s="54" t="str">
        <f t="shared" si="59"/>
        <v/>
      </c>
      <c r="L97" s="54" t="str">
        <f t="shared" si="59"/>
        <v/>
      </c>
      <c r="M97" s="54" t="str">
        <f t="shared" si="59"/>
        <v/>
      </c>
      <c r="N97" s="54" t="str">
        <f t="shared" si="59"/>
        <v/>
      </c>
      <c r="O97" s="54" t="str">
        <f t="shared" si="59"/>
        <v/>
      </c>
      <c r="P97" s="54" t="str">
        <f t="shared" si="59"/>
        <v/>
      </c>
      <c r="Q97" s="54" t="str">
        <f t="shared" si="59"/>
        <v/>
      </c>
      <c r="R97" s="54" t="str">
        <f t="shared" si="59"/>
        <v/>
      </c>
      <c r="S97" s="54" t="str">
        <f t="shared" si="59"/>
        <v/>
      </c>
      <c r="T97" s="54" t="str">
        <f t="shared" si="59"/>
        <v/>
      </c>
      <c r="U97" s="54" t="str">
        <f t="shared" si="59"/>
        <v/>
      </c>
      <c r="V97" s="54" t="str">
        <f t="shared" si="59"/>
        <v/>
      </c>
      <c r="W97" s="54" t="str">
        <f t="shared" si="59"/>
        <v/>
      </c>
      <c r="X97" s="54" t="str">
        <f t="shared" si="59"/>
        <v/>
      </c>
      <c r="Y97" s="54" t="str">
        <f t="shared" si="59"/>
        <v/>
      </c>
      <c r="Z97" s="55" t="str">
        <f t="shared" si="59"/>
        <v/>
      </c>
      <c r="AA97" s="53" t="str">
        <f t="shared" si="52"/>
        <v/>
      </c>
      <c r="AB97" s="52" t="str">
        <f t="shared" si="50"/>
        <v/>
      </c>
      <c r="AC97" s="13"/>
    </row>
    <row r="98" spans="1:29" x14ac:dyDescent="0.2">
      <c r="A98" s="53" t="str">
        <f t="shared" ref="A98:Z98" si="60">IF($AD67&gt;0,INDEX(A$58:A$82,$AD67),"")</f>
        <v/>
      </c>
      <c r="B98" s="52" t="str">
        <f t="shared" si="60"/>
        <v/>
      </c>
      <c r="C98" s="52" t="str">
        <f t="shared" si="60"/>
        <v/>
      </c>
      <c r="D98" s="54" t="str">
        <f t="shared" si="60"/>
        <v/>
      </c>
      <c r="E98" s="54" t="str">
        <f t="shared" si="60"/>
        <v/>
      </c>
      <c r="F98" s="54" t="str">
        <f t="shared" si="60"/>
        <v/>
      </c>
      <c r="G98" s="54" t="str">
        <f t="shared" si="60"/>
        <v/>
      </c>
      <c r="H98" s="54" t="str">
        <f t="shared" si="60"/>
        <v/>
      </c>
      <c r="I98" s="54" t="str">
        <f t="shared" si="60"/>
        <v/>
      </c>
      <c r="J98" s="54" t="str">
        <f t="shared" si="60"/>
        <v/>
      </c>
      <c r="K98" s="54" t="str">
        <f t="shared" si="60"/>
        <v/>
      </c>
      <c r="L98" s="54" t="str">
        <f t="shared" si="60"/>
        <v/>
      </c>
      <c r="M98" s="54" t="str">
        <f t="shared" si="60"/>
        <v/>
      </c>
      <c r="N98" s="54" t="str">
        <f t="shared" si="60"/>
        <v/>
      </c>
      <c r="O98" s="54" t="str">
        <f t="shared" si="60"/>
        <v/>
      </c>
      <c r="P98" s="54" t="str">
        <f t="shared" si="60"/>
        <v/>
      </c>
      <c r="Q98" s="54" t="str">
        <f t="shared" si="60"/>
        <v/>
      </c>
      <c r="R98" s="54" t="str">
        <f t="shared" si="60"/>
        <v/>
      </c>
      <c r="S98" s="54" t="str">
        <f t="shared" si="60"/>
        <v/>
      </c>
      <c r="T98" s="54" t="str">
        <f t="shared" si="60"/>
        <v/>
      </c>
      <c r="U98" s="54" t="str">
        <f t="shared" si="60"/>
        <v/>
      </c>
      <c r="V98" s="54" t="str">
        <f t="shared" si="60"/>
        <v/>
      </c>
      <c r="W98" s="54" t="str">
        <f t="shared" si="60"/>
        <v/>
      </c>
      <c r="X98" s="54" t="str">
        <f t="shared" si="60"/>
        <v/>
      </c>
      <c r="Y98" s="54" t="str">
        <f t="shared" si="60"/>
        <v/>
      </c>
      <c r="Z98" s="55" t="str">
        <f t="shared" si="60"/>
        <v/>
      </c>
      <c r="AA98" s="53" t="str">
        <f t="shared" si="52"/>
        <v/>
      </c>
      <c r="AB98" s="52" t="str">
        <f t="shared" si="50"/>
        <v/>
      </c>
      <c r="AC98" s="13"/>
    </row>
    <row r="99" spans="1:29" x14ac:dyDescent="0.2">
      <c r="A99" s="53" t="str">
        <f t="shared" ref="A99:Z99" si="61">IF($AD68&gt;0,INDEX(A$58:A$82,$AD68),"")</f>
        <v/>
      </c>
      <c r="B99" s="52" t="str">
        <f t="shared" si="61"/>
        <v/>
      </c>
      <c r="C99" s="52" t="str">
        <f t="shared" si="61"/>
        <v/>
      </c>
      <c r="D99" s="54" t="str">
        <f t="shared" si="61"/>
        <v/>
      </c>
      <c r="E99" s="54" t="str">
        <f t="shared" si="61"/>
        <v/>
      </c>
      <c r="F99" s="54" t="str">
        <f t="shared" si="61"/>
        <v/>
      </c>
      <c r="G99" s="54" t="str">
        <f t="shared" si="61"/>
        <v/>
      </c>
      <c r="H99" s="54" t="str">
        <f t="shared" si="61"/>
        <v/>
      </c>
      <c r="I99" s="54" t="str">
        <f t="shared" si="61"/>
        <v/>
      </c>
      <c r="J99" s="54" t="str">
        <f t="shared" si="61"/>
        <v/>
      </c>
      <c r="K99" s="54" t="str">
        <f t="shared" si="61"/>
        <v/>
      </c>
      <c r="L99" s="54" t="str">
        <f t="shared" si="61"/>
        <v/>
      </c>
      <c r="M99" s="54" t="str">
        <f t="shared" si="61"/>
        <v/>
      </c>
      <c r="N99" s="54" t="str">
        <f t="shared" si="61"/>
        <v/>
      </c>
      <c r="O99" s="54" t="str">
        <f t="shared" si="61"/>
        <v/>
      </c>
      <c r="P99" s="54" t="str">
        <f t="shared" si="61"/>
        <v/>
      </c>
      <c r="Q99" s="54" t="str">
        <f t="shared" si="61"/>
        <v/>
      </c>
      <c r="R99" s="54" t="str">
        <f t="shared" si="61"/>
        <v/>
      </c>
      <c r="S99" s="54" t="str">
        <f t="shared" si="61"/>
        <v/>
      </c>
      <c r="T99" s="54" t="str">
        <f t="shared" si="61"/>
        <v/>
      </c>
      <c r="U99" s="54" t="str">
        <f t="shared" si="61"/>
        <v/>
      </c>
      <c r="V99" s="54" t="str">
        <f t="shared" si="61"/>
        <v/>
      </c>
      <c r="W99" s="54" t="str">
        <f t="shared" si="61"/>
        <v/>
      </c>
      <c r="X99" s="54" t="str">
        <f t="shared" si="61"/>
        <v/>
      </c>
      <c r="Y99" s="54" t="str">
        <f t="shared" si="61"/>
        <v/>
      </c>
      <c r="Z99" s="55" t="str">
        <f t="shared" si="61"/>
        <v/>
      </c>
      <c r="AA99" s="53" t="str">
        <f t="shared" si="52"/>
        <v/>
      </c>
      <c r="AB99" s="52" t="str">
        <f t="shared" si="50"/>
        <v/>
      </c>
      <c r="AC99" s="13"/>
    </row>
    <row r="100" spans="1:29" x14ac:dyDescent="0.2">
      <c r="A100" s="53" t="str">
        <f t="shared" ref="A100:Z100" si="62">IF($AD69&gt;0,INDEX(A$58:A$82,$AD69),"")</f>
        <v/>
      </c>
      <c r="B100" s="52" t="str">
        <f t="shared" si="62"/>
        <v/>
      </c>
      <c r="C100" s="52" t="str">
        <f t="shared" si="62"/>
        <v/>
      </c>
      <c r="D100" s="54" t="str">
        <f t="shared" si="62"/>
        <v/>
      </c>
      <c r="E100" s="54" t="str">
        <f t="shared" si="62"/>
        <v/>
      </c>
      <c r="F100" s="54" t="str">
        <f t="shared" si="62"/>
        <v/>
      </c>
      <c r="G100" s="54" t="str">
        <f t="shared" si="62"/>
        <v/>
      </c>
      <c r="H100" s="54" t="str">
        <f t="shared" si="62"/>
        <v/>
      </c>
      <c r="I100" s="54" t="str">
        <f t="shared" si="62"/>
        <v/>
      </c>
      <c r="J100" s="54" t="str">
        <f t="shared" si="62"/>
        <v/>
      </c>
      <c r="K100" s="54" t="str">
        <f t="shared" si="62"/>
        <v/>
      </c>
      <c r="L100" s="54" t="str">
        <f t="shared" si="62"/>
        <v/>
      </c>
      <c r="M100" s="54" t="str">
        <f t="shared" si="62"/>
        <v/>
      </c>
      <c r="N100" s="54" t="str">
        <f t="shared" si="62"/>
        <v/>
      </c>
      <c r="O100" s="54" t="str">
        <f t="shared" si="62"/>
        <v/>
      </c>
      <c r="P100" s="54" t="str">
        <f t="shared" si="62"/>
        <v/>
      </c>
      <c r="Q100" s="54" t="str">
        <f t="shared" si="62"/>
        <v/>
      </c>
      <c r="R100" s="54" t="str">
        <f t="shared" si="62"/>
        <v/>
      </c>
      <c r="S100" s="54" t="str">
        <f t="shared" si="62"/>
        <v/>
      </c>
      <c r="T100" s="54" t="str">
        <f t="shared" si="62"/>
        <v/>
      </c>
      <c r="U100" s="54" t="str">
        <f t="shared" si="62"/>
        <v/>
      </c>
      <c r="V100" s="54" t="str">
        <f t="shared" si="62"/>
        <v/>
      </c>
      <c r="W100" s="54" t="str">
        <f t="shared" si="62"/>
        <v/>
      </c>
      <c r="X100" s="54" t="str">
        <f t="shared" si="62"/>
        <v/>
      </c>
      <c r="Y100" s="54" t="str">
        <f t="shared" si="62"/>
        <v/>
      </c>
      <c r="Z100" s="55" t="str">
        <f t="shared" si="62"/>
        <v/>
      </c>
      <c r="AA100" s="53" t="str">
        <f t="shared" si="52"/>
        <v/>
      </c>
      <c r="AB100" s="52" t="str">
        <f t="shared" si="50"/>
        <v/>
      </c>
      <c r="AC100" s="13"/>
    </row>
    <row r="101" spans="1:29" x14ac:dyDescent="0.2">
      <c r="A101" s="53" t="str">
        <f t="shared" ref="A101:Z101" si="63">IF($AD70&gt;0,INDEX(A$58:A$82,$AD70),"")</f>
        <v/>
      </c>
      <c r="B101" s="52" t="str">
        <f t="shared" si="63"/>
        <v/>
      </c>
      <c r="C101" s="52" t="str">
        <f t="shared" si="63"/>
        <v/>
      </c>
      <c r="D101" s="54" t="str">
        <f t="shared" si="63"/>
        <v/>
      </c>
      <c r="E101" s="54" t="str">
        <f t="shared" si="63"/>
        <v/>
      </c>
      <c r="F101" s="54" t="str">
        <f t="shared" si="63"/>
        <v/>
      </c>
      <c r="G101" s="54" t="str">
        <f t="shared" si="63"/>
        <v/>
      </c>
      <c r="H101" s="54" t="str">
        <f t="shared" si="63"/>
        <v/>
      </c>
      <c r="I101" s="54" t="str">
        <f t="shared" si="63"/>
        <v/>
      </c>
      <c r="J101" s="54" t="str">
        <f t="shared" si="63"/>
        <v/>
      </c>
      <c r="K101" s="54" t="str">
        <f t="shared" si="63"/>
        <v/>
      </c>
      <c r="L101" s="54" t="str">
        <f t="shared" si="63"/>
        <v/>
      </c>
      <c r="M101" s="54" t="str">
        <f t="shared" si="63"/>
        <v/>
      </c>
      <c r="N101" s="54" t="str">
        <f t="shared" si="63"/>
        <v/>
      </c>
      <c r="O101" s="54" t="str">
        <f t="shared" si="63"/>
        <v/>
      </c>
      <c r="P101" s="54" t="str">
        <f t="shared" si="63"/>
        <v/>
      </c>
      <c r="Q101" s="54" t="str">
        <f t="shared" si="63"/>
        <v/>
      </c>
      <c r="R101" s="54" t="str">
        <f t="shared" si="63"/>
        <v/>
      </c>
      <c r="S101" s="54" t="str">
        <f t="shared" si="63"/>
        <v/>
      </c>
      <c r="T101" s="54" t="str">
        <f t="shared" si="63"/>
        <v/>
      </c>
      <c r="U101" s="54" t="str">
        <f t="shared" si="63"/>
        <v/>
      </c>
      <c r="V101" s="54" t="str">
        <f t="shared" si="63"/>
        <v/>
      </c>
      <c r="W101" s="54" t="str">
        <f t="shared" si="63"/>
        <v/>
      </c>
      <c r="X101" s="54" t="str">
        <f t="shared" si="63"/>
        <v/>
      </c>
      <c r="Y101" s="54" t="str">
        <f t="shared" si="63"/>
        <v/>
      </c>
      <c r="Z101" s="55" t="str">
        <f t="shared" si="63"/>
        <v/>
      </c>
      <c r="AA101" s="53" t="str">
        <f t="shared" si="52"/>
        <v/>
      </c>
      <c r="AB101" s="52" t="str">
        <f t="shared" si="50"/>
        <v/>
      </c>
      <c r="AC101" s="13"/>
    </row>
    <row r="102" spans="1:29" x14ac:dyDescent="0.2">
      <c r="A102" s="53" t="str">
        <f t="shared" ref="A102:Z102" si="64">IF($AD71&gt;0,INDEX(A$58:A$82,$AD71),"")</f>
        <v/>
      </c>
      <c r="B102" s="52" t="str">
        <f t="shared" si="64"/>
        <v/>
      </c>
      <c r="C102" s="52" t="str">
        <f t="shared" si="64"/>
        <v/>
      </c>
      <c r="D102" s="54" t="str">
        <f t="shared" si="64"/>
        <v/>
      </c>
      <c r="E102" s="54" t="str">
        <f t="shared" si="64"/>
        <v/>
      </c>
      <c r="F102" s="54" t="str">
        <f t="shared" si="64"/>
        <v/>
      </c>
      <c r="G102" s="54" t="str">
        <f t="shared" si="64"/>
        <v/>
      </c>
      <c r="H102" s="54" t="str">
        <f t="shared" si="64"/>
        <v/>
      </c>
      <c r="I102" s="54" t="str">
        <f t="shared" si="64"/>
        <v/>
      </c>
      <c r="J102" s="54" t="str">
        <f t="shared" si="64"/>
        <v/>
      </c>
      <c r="K102" s="54" t="str">
        <f t="shared" si="64"/>
        <v/>
      </c>
      <c r="L102" s="54" t="str">
        <f t="shared" si="64"/>
        <v/>
      </c>
      <c r="M102" s="54" t="str">
        <f t="shared" si="64"/>
        <v/>
      </c>
      <c r="N102" s="54" t="str">
        <f t="shared" si="64"/>
        <v/>
      </c>
      <c r="O102" s="54" t="str">
        <f t="shared" si="64"/>
        <v/>
      </c>
      <c r="P102" s="54" t="str">
        <f t="shared" si="64"/>
        <v/>
      </c>
      <c r="Q102" s="54" t="str">
        <f t="shared" si="64"/>
        <v/>
      </c>
      <c r="R102" s="54" t="str">
        <f t="shared" si="64"/>
        <v/>
      </c>
      <c r="S102" s="54" t="str">
        <f t="shared" si="64"/>
        <v/>
      </c>
      <c r="T102" s="54" t="str">
        <f t="shared" si="64"/>
        <v/>
      </c>
      <c r="U102" s="54" t="str">
        <f t="shared" si="64"/>
        <v/>
      </c>
      <c r="V102" s="54" t="str">
        <f t="shared" si="64"/>
        <v/>
      </c>
      <c r="W102" s="54" t="str">
        <f t="shared" si="64"/>
        <v/>
      </c>
      <c r="X102" s="54" t="str">
        <f t="shared" si="64"/>
        <v/>
      </c>
      <c r="Y102" s="54" t="str">
        <f t="shared" si="64"/>
        <v/>
      </c>
      <c r="Z102" s="55" t="str">
        <f t="shared" si="64"/>
        <v/>
      </c>
      <c r="AA102" s="53" t="str">
        <f t="shared" si="52"/>
        <v/>
      </c>
      <c r="AB102" s="52" t="str">
        <f t="shared" si="50"/>
        <v/>
      </c>
      <c r="AC102" s="13"/>
    </row>
    <row r="103" spans="1:29" x14ac:dyDescent="0.2">
      <c r="A103" s="53" t="str">
        <f t="shared" ref="A103:Z103" si="65">IF($AD72&gt;0,INDEX(A$58:A$82,$AD72),"")</f>
        <v/>
      </c>
      <c r="B103" s="52" t="str">
        <f t="shared" si="65"/>
        <v/>
      </c>
      <c r="C103" s="52" t="str">
        <f t="shared" si="65"/>
        <v/>
      </c>
      <c r="D103" s="54" t="str">
        <f t="shared" si="65"/>
        <v/>
      </c>
      <c r="E103" s="54" t="str">
        <f t="shared" si="65"/>
        <v/>
      </c>
      <c r="F103" s="54" t="str">
        <f t="shared" si="65"/>
        <v/>
      </c>
      <c r="G103" s="54" t="str">
        <f t="shared" si="65"/>
        <v/>
      </c>
      <c r="H103" s="54" t="str">
        <f t="shared" si="65"/>
        <v/>
      </c>
      <c r="I103" s="54" t="str">
        <f t="shared" si="65"/>
        <v/>
      </c>
      <c r="J103" s="54" t="str">
        <f t="shared" si="65"/>
        <v/>
      </c>
      <c r="K103" s="54" t="str">
        <f t="shared" si="65"/>
        <v/>
      </c>
      <c r="L103" s="54" t="str">
        <f t="shared" si="65"/>
        <v/>
      </c>
      <c r="M103" s="54" t="str">
        <f t="shared" si="65"/>
        <v/>
      </c>
      <c r="N103" s="54" t="str">
        <f t="shared" si="65"/>
        <v/>
      </c>
      <c r="O103" s="54" t="str">
        <f t="shared" si="65"/>
        <v/>
      </c>
      <c r="P103" s="54" t="str">
        <f t="shared" si="65"/>
        <v/>
      </c>
      <c r="Q103" s="54" t="str">
        <f t="shared" si="65"/>
        <v/>
      </c>
      <c r="R103" s="54" t="str">
        <f t="shared" si="65"/>
        <v/>
      </c>
      <c r="S103" s="54" t="str">
        <f t="shared" si="65"/>
        <v/>
      </c>
      <c r="T103" s="54" t="str">
        <f t="shared" si="65"/>
        <v/>
      </c>
      <c r="U103" s="54" t="str">
        <f t="shared" si="65"/>
        <v/>
      </c>
      <c r="V103" s="54" t="str">
        <f t="shared" si="65"/>
        <v/>
      </c>
      <c r="W103" s="54" t="str">
        <f t="shared" si="65"/>
        <v/>
      </c>
      <c r="X103" s="54" t="str">
        <f t="shared" si="65"/>
        <v/>
      </c>
      <c r="Y103" s="54" t="str">
        <f t="shared" si="65"/>
        <v/>
      </c>
      <c r="Z103" s="55" t="str">
        <f t="shared" si="65"/>
        <v/>
      </c>
      <c r="AA103" s="53" t="str">
        <f t="shared" si="52"/>
        <v/>
      </c>
      <c r="AB103" s="52" t="str">
        <f t="shared" si="50"/>
        <v/>
      </c>
      <c r="AC103" s="13"/>
    </row>
    <row r="104" spans="1:29" x14ac:dyDescent="0.2">
      <c r="A104" s="53" t="str">
        <f t="shared" ref="A104:Z104" si="66">IF($AD73&gt;0,INDEX(A$58:A$82,$AD73),"")</f>
        <v/>
      </c>
      <c r="B104" s="52" t="str">
        <f t="shared" si="66"/>
        <v/>
      </c>
      <c r="C104" s="52" t="str">
        <f t="shared" si="66"/>
        <v/>
      </c>
      <c r="D104" s="54" t="str">
        <f t="shared" si="66"/>
        <v/>
      </c>
      <c r="E104" s="54" t="str">
        <f t="shared" si="66"/>
        <v/>
      </c>
      <c r="F104" s="54" t="str">
        <f t="shared" si="66"/>
        <v/>
      </c>
      <c r="G104" s="54" t="str">
        <f t="shared" si="66"/>
        <v/>
      </c>
      <c r="H104" s="54" t="str">
        <f t="shared" si="66"/>
        <v/>
      </c>
      <c r="I104" s="54" t="str">
        <f t="shared" si="66"/>
        <v/>
      </c>
      <c r="J104" s="54" t="str">
        <f t="shared" si="66"/>
        <v/>
      </c>
      <c r="K104" s="54" t="str">
        <f t="shared" si="66"/>
        <v/>
      </c>
      <c r="L104" s="54" t="str">
        <f t="shared" si="66"/>
        <v/>
      </c>
      <c r="M104" s="54" t="str">
        <f t="shared" si="66"/>
        <v/>
      </c>
      <c r="N104" s="54" t="str">
        <f t="shared" si="66"/>
        <v/>
      </c>
      <c r="O104" s="54" t="str">
        <f t="shared" si="66"/>
        <v/>
      </c>
      <c r="P104" s="54" t="str">
        <f t="shared" si="66"/>
        <v/>
      </c>
      <c r="Q104" s="54" t="str">
        <f t="shared" si="66"/>
        <v/>
      </c>
      <c r="R104" s="54" t="str">
        <f t="shared" si="66"/>
        <v/>
      </c>
      <c r="S104" s="54" t="str">
        <f t="shared" si="66"/>
        <v/>
      </c>
      <c r="T104" s="54" t="str">
        <f t="shared" si="66"/>
        <v/>
      </c>
      <c r="U104" s="54" t="str">
        <f t="shared" si="66"/>
        <v/>
      </c>
      <c r="V104" s="54" t="str">
        <f t="shared" si="66"/>
        <v/>
      </c>
      <c r="W104" s="54" t="str">
        <f t="shared" si="66"/>
        <v/>
      </c>
      <c r="X104" s="54" t="str">
        <f t="shared" si="66"/>
        <v/>
      </c>
      <c r="Y104" s="54" t="str">
        <f t="shared" si="66"/>
        <v/>
      </c>
      <c r="Z104" s="55" t="str">
        <f t="shared" si="66"/>
        <v/>
      </c>
      <c r="AA104" s="53" t="str">
        <f t="shared" si="52"/>
        <v/>
      </c>
      <c r="AB104" s="52" t="str">
        <f t="shared" si="50"/>
        <v/>
      </c>
      <c r="AC104" s="13"/>
    </row>
    <row r="105" spans="1:29" x14ac:dyDescent="0.2">
      <c r="A105" s="53" t="str">
        <f t="shared" ref="A105:Z105" si="67">IF($AD74&gt;0,INDEX(A$58:A$82,$AD74),"")</f>
        <v/>
      </c>
      <c r="B105" s="52" t="str">
        <f t="shared" si="67"/>
        <v/>
      </c>
      <c r="C105" s="52" t="str">
        <f t="shared" si="67"/>
        <v/>
      </c>
      <c r="D105" s="54" t="str">
        <f t="shared" si="67"/>
        <v/>
      </c>
      <c r="E105" s="54" t="str">
        <f t="shared" si="67"/>
        <v/>
      </c>
      <c r="F105" s="54" t="str">
        <f t="shared" si="67"/>
        <v/>
      </c>
      <c r="G105" s="54" t="str">
        <f t="shared" si="67"/>
        <v/>
      </c>
      <c r="H105" s="54" t="str">
        <f t="shared" si="67"/>
        <v/>
      </c>
      <c r="I105" s="54" t="str">
        <f t="shared" si="67"/>
        <v/>
      </c>
      <c r="J105" s="54" t="str">
        <f t="shared" si="67"/>
        <v/>
      </c>
      <c r="K105" s="54" t="str">
        <f t="shared" si="67"/>
        <v/>
      </c>
      <c r="L105" s="54" t="str">
        <f t="shared" si="67"/>
        <v/>
      </c>
      <c r="M105" s="54" t="str">
        <f t="shared" si="67"/>
        <v/>
      </c>
      <c r="N105" s="54" t="str">
        <f t="shared" si="67"/>
        <v/>
      </c>
      <c r="O105" s="54" t="str">
        <f t="shared" si="67"/>
        <v/>
      </c>
      <c r="P105" s="54" t="str">
        <f t="shared" si="67"/>
        <v/>
      </c>
      <c r="Q105" s="54" t="str">
        <f t="shared" si="67"/>
        <v/>
      </c>
      <c r="R105" s="54" t="str">
        <f t="shared" si="67"/>
        <v/>
      </c>
      <c r="S105" s="54" t="str">
        <f t="shared" si="67"/>
        <v/>
      </c>
      <c r="T105" s="54" t="str">
        <f t="shared" si="67"/>
        <v/>
      </c>
      <c r="U105" s="54" t="str">
        <f t="shared" si="67"/>
        <v/>
      </c>
      <c r="V105" s="54" t="str">
        <f t="shared" si="67"/>
        <v/>
      </c>
      <c r="W105" s="54" t="str">
        <f t="shared" si="67"/>
        <v/>
      </c>
      <c r="X105" s="54" t="str">
        <f t="shared" si="67"/>
        <v/>
      </c>
      <c r="Y105" s="54" t="str">
        <f t="shared" si="67"/>
        <v/>
      </c>
      <c r="Z105" s="55" t="str">
        <f t="shared" si="67"/>
        <v/>
      </c>
      <c r="AA105" s="53" t="str">
        <f t="shared" si="52"/>
        <v/>
      </c>
      <c r="AB105" s="52" t="str">
        <f t="shared" si="50"/>
        <v/>
      </c>
      <c r="AC105" s="13"/>
    </row>
    <row r="106" spans="1:29" x14ac:dyDescent="0.2">
      <c r="A106" s="53" t="str">
        <f t="shared" ref="A106:Z106" si="68">IF($AD75&gt;0,INDEX(A$58:A$82,$AD75),"")</f>
        <v/>
      </c>
      <c r="B106" s="52" t="str">
        <f t="shared" si="68"/>
        <v/>
      </c>
      <c r="C106" s="52" t="str">
        <f t="shared" si="68"/>
        <v/>
      </c>
      <c r="D106" s="54" t="str">
        <f t="shared" si="68"/>
        <v/>
      </c>
      <c r="E106" s="54" t="str">
        <f t="shared" si="68"/>
        <v/>
      </c>
      <c r="F106" s="54" t="str">
        <f t="shared" si="68"/>
        <v/>
      </c>
      <c r="G106" s="54" t="str">
        <f t="shared" si="68"/>
        <v/>
      </c>
      <c r="H106" s="54" t="str">
        <f t="shared" si="68"/>
        <v/>
      </c>
      <c r="I106" s="54" t="str">
        <f t="shared" si="68"/>
        <v/>
      </c>
      <c r="J106" s="54" t="str">
        <f t="shared" si="68"/>
        <v/>
      </c>
      <c r="K106" s="54" t="str">
        <f t="shared" si="68"/>
        <v/>
      </c>
      <c r="L106" s="54" t="str">
        <f t="shared" si="68"/>
        <v/>
      </c>
      <c r="M106" s="54" t="str">
        <f t="shared" si="68"/>
        <v/>
      </c>
      <c r="N106" s="54" t="str">
        <f t="shared" si="68"/>
        <v/>
      </c>
      <c r="O106" s="54" t="str">
        <f t="shared" si="68"/>
        <v/>
      </c>
      <c r="P106" s="54" t="str">
        <f t="shared" si="68"/>
        <v/>
      </c>
      <c r="Q106" s="54" t="str">
        <f t="shared" si="68"/>
        <v/>
      </c>
      <c r="R106" s="54" t="str">
        <f t="shared" si="68"/>
        <v/>
      </c>
      <c r="S106" s="54" t="str">
        <f t="shared" si="68"/>
        <v/>
      </c>
      <c r="T106" s="54" t="str">
        <f t="shared" si="68"/>
        <v/>
      </c>
      <c r="U106" s="54" t="str">
        <f t="shared" si="68"/>
        <v/>
      </c>
      <c r="V106" s="54" t="str">
        <f t="shared" si="68"/>
        <v/>
      </c>
      <c r="W106" s="54" t="str">
        <f t="shared" si="68"/>
        <v/>
      </c>
      <c r="X106" s="54" t="str">
        <f t="shared" si="68"/>
        <v/>
      </c>
      <c r="Y106" s="54" t="str">
        <f t="shared" si="68"/>
        <v/>
      </c>
      <c r="Z106" s="55" t="str">
        <f t="shared" si="68"/>
        <v/>
      </c>
      <c r="AA106" s="53" t="str">
        <f t="shared" si="52"/>
        <v/>
      </c>
      <c r="AB106" s="52" t="str">
        <f t="shared" si="50"/>
        <v/>
      </c>
      <c r="AC106" s="13"/>
    </row>
    <row r="107" spans="1:29" x14ac:dyDescent="0.2">
      <c r="A107" s="53" t="str">
        <f t="shared" ref="A107:Z107" si="69">IF($AD76&gt;0,INDEX(A$58:A$82,$AD76),"")</f>
        <v/>
      </c>
      <c r="B107" s="52" t="str">
        <f t="shared" si="69"/>
        <v/>
      </c>
      <c r="C107" s="52" t="str">
        <f t="shared" si="69"/>
        <v/>
      </c>
      <c r="D107" s="54" t="str">
        <f t="shared" si="69"/>
        <v/>
      </c>
      <c r="E107" s="54" t="str">
        <f t="shared" si="69"/>
        <v/>
      </c>
      <c r="F107" s="54" t="str">
        <f t="shared" si="69"/>
        <v/>
      </c>
      <c r="G107" s="54" t="str">
        <f t="shared" si="69"/>
        <v/>
      </c>
      <c r="H107" s="54" t="str">
        <f t="shared" si="69"/>
        <v/>
      </c>
      <c r="I107" s="54" t="str">
        <f t="shared" si="69"/>
        <v/>
      </c>
      <c r="J107" s="54" t="str">
        <f t="shared" si="69"/>
        <v/>
      </c>
      <c r="K107" s="54" t="str">
        <f t="shared" si="69"/>
        <v/>
      </c>
      <c r="L107" s="54" t="str">
        <f t="shared" si="69"/>
        <v/>
      </c>
      <c r="M107" s="54" t="str">
        <f t="shared" si="69"/>
        <v/>
      </c>
      <c r="N107" s="54" t="str">
        <f t="shared" si="69"/>
        <v/>
      </c>
      <c r="O107" s="54" t="str">
        <f t="shared" si="69"/>
        <v/>
      </c>
      <c r="P107" s="54" t="str">
        <f t="shared" si="69"/>
        <v/>
      </c>
      <c r="Q107" s="54" t="str">
        <f t="shared" si="69"/>
        <v/>
      </c>
      <c r="R107" s="54" t="str">
        <f t="shared" si="69"/>
        <v/>
      </c>
      <c r="S107" s="54" t="str">
        <f t="shared" si="69"/>
        <v/>
      </c>
      <c r="T107" s="54" t="str">
        <f t="shared" si="69"/>
        <v/>
      </c>
      <c r="U107" s="54" t="str">
        <f t="shared" si="69"/>
        <v/>
      </c>
      <c r="V107" s="54" t="str">
        <f t="shared" si="69"/>
        <v/>
      </c>
      <c r="W107" s="54" t="str">
        <f t="shared" si="69"/>
        <v/>
      </c>
      <c r="X107" s="54" t="str">
        <f t="shared" si="69"/>
        <v/>
      </c>
      <c r="Y107" s="54" t="str">
        <f t="shared" si="69"/>
        <v/>
      </c>
      <c r="Z107" s="55" t="str">
        <f t="shared" si="69"/>
        <v/>
      </c>
      <c r="AA107" s="53" t="str">
        <f t="shared" si="52"/>
        <v/>
      </c>
      <c r="AB107" s="52" t="str">
        <f t="shared" si="50"/>
        <v/>
      </c>
      <c r="AC107" s="13"/>
    </row>
    <row r="108" spans="1:29" x14ac:dyDescent="0.2">
      <c r="A108" s="53" t="str">
        <f t="shared" ref="A108:Z108" si="70">IF($AD77&gt;0,INDEX(A$58:A$82,$AD77),"")</f>
        <v/>
      </c>
      <c r="B108" s="52" t="str">
        <f t="shared" si="70"/>
        <v/>
      </c>
      <c r="C108" s="52" t="str">
        <f t="shared" si="70"/>
        <v/>
      </c>
      <c r="D108" s="54" t="str">
        <f t="shared" si="70"/>
        <v/>
      </c>
      <c r="E108" s="54" t="str">
        <f t="shared" si="70"/>
        <v/>
      </c>
      <c r="F108" s="54" t="str">
        <f t="shared" si="70"/>
        <v/>
      </c>
      <c r="G108" s="54" t="str">
        <f t="shared" si="70"/>
        <v/>
      </c>
      <c r="H108" s="54" t="str">
        <f t="shared" si="70"/>
        <v/>
      </c>
      <c r="I108" s="54" t="str">
        <f t="shared" si="70"/>
        <v/>
      </c>
      <c r="J108" s="54" t="str">
        <f t="shared" si="70"/>
        <v/>
      </c>
      <c r="K108" s="54" t="str">
        <f t="shared" si="70"/>
        <v/>
      </c>
      <c r="L108" s="54" t="str">
        <f t="shared" si="70"/>
        <v/>
      </c>
      <c r="M108" s="54" t="str">
        <f t="shared" si="70"/>
        <v/>
      </c>
      <c r="N108" s="54" t="str">
        <f t="shared" si="70"/>
        <v/>
      </c>
      <c r="O108" s="54" t="str">
        <f t="shared" si="70"/>
        <v/>
      </c>
      <c r="P108" s="54" t="str">
        <f t="shared" si="70"/>
        <v/>
      </c>
      <c r="Q108" s="54" t="str">
        <f t="shared" si="70"/>
        <v/>
      </c>
      <c r="R108" s="54" t="str">
        <f t="shared" si="70"/>
        <v/>
      </c>
      <c r="S108" s="54" t="str">
        <f t="shared" si="70"/>
        <v/>
      </c>
      <c r="T108" s="54" t="str">
        <f t="shared" si="70"/>
        <v/>
      </c>
      <c r="U108" s="54" t="str">
        <f t="shared" si="70"/>
        <v/>
      </c>
      <c r="V108" s="54" t="str">
        <f t="shared" si="70"/>
        <v/>
      </c>
      <c r="W108" s="54" t="str">
        <f t="shared" si="70"/>
        <v/>
      </c>
      <c r="X108" s="54" t="str">
        <f t="shared" si="70"/>
        <v/>
      </c>
      <c r="Y108" s="54" t="str">
        <f t="shared" si="70"/>
        <v/>
      </c>
      <c r="Z108" s="55" t="str">
        <f t="shared" si="70"/>
        <v/>
      </c>
      <c r="AA108" s="53" t="str">
        <f t="shared" si="52"/>
        <v/>
      </c>
      <c r="AB108" s="52" t="str">
        <f t="shared" si="50"/>
        <v/>
      </c>
      <c r="AC108" s="13"/>
    </row>
    <row r="109" spans="1:29" x14ac:dyDescent="0.2">
      <c r="A109" s="53" t="str">
        <f t="shared" ref="A109:Z109" si="71">IF($AD78&gt;0,INDEX(A$58:A$82,$AD78),"")</f>
        <v/>
      </c>
      <c r="B109" s="52" t="str">
        <f t="shared" si="71"/>
        <v/>
      </c>
      <c r="C109" s="52" t="str">
        <f t="shared" si="71"/>
        <v/>
      </c>
      <c r="D109" s="54" t="str">
        <f t="shared" si="71"/>
        <v/>
      </c>
      <c r="E109" s="54" t="str">
        <f t="shared" si="71"/>
        <v/>
      </c>
      <c r="F109" s="54" t="str">
        <f t="shared" si="71"/>
        <v/>
      </c>
      <c r="G109" s="54" t="str">
        <f t="shared" si="71"/>
        <v/>
      </c>
      <c r="H109" s="54" t="str">
        <f t="shared" si="71"/>
        <v/>
      </c>
      <c r="I109" s="54" t="str">
        <f t="shared" si="71"/>
        <v/>
      </c>
      <c r="J109" s="54" t="str">
        <f t="shared" si="71"/>
        <v/>
      </c>
      <c r="K109" s="54" t="str">
        <f t="shared" si="71"/>
        <v/>
      </c>
      <c r="L109" s="54" t="str">
        <f t="shared" si="71"/>
        <v/>
      </c>
      <c r="M109" s="54" t="str">
        <f t="shared" si="71"/>
        <v/>
      </c>
      <c r="N109" s="54" t="str">
        <f t="shared" si="71"/>
        <v/>
      </c>
      <c r="O109" s="54" t="str">
        <f t="shared" si="71"/>
        <v/>
      </c>
      <c r="P109" s="54" t="str">
        <f t="shared" si="71"/>
        <v/>
      </c>
      <c r="Q109" s="54" t="str">
        <f t="shared" si="71"/>
        <v/>
      </c>
      <c r="R109" s="54" t="str">
        <f t="shared" si="71"/>
        <v/>
      </c>
      <c r="S109" s="54" t="str">
        <f t="shared" si="71"/>
        <v/>
      </c>
      <c r="T109" s="54" t="str">
        <f t="shared" si="71"/>
        <v/>
      </c>
      <c r="U109" s="54" t="str">
        <f t="shared" si="71"/>
        <v/>
      </c>
      <c r="V109" s="54" t="str">
        <f t="shared" si="71"/>
        <v/>
      </c>
      <c r="W109" s="54" t="str">
        <f t="shared" si="71"/>
        <v/>
      </c>
      <c r="X109" s="54" t="str">
        <f t="shared" si="71"/>
        <v/>
      </c>
      <c r="Y109" s="54" t="str">
        <f t="shared" si="71"/>
        <v/>
      </c>
      <c r="Z109" s="55" t="str">
        <f t="shared" si="71"/>
        <v/>
      </c>
      <c r="AA109" s="53" t="str">
        <f t="shared" si="52"/>
        <v/>
      </c>
      <c r="AB109" s="52" t="str">
        <f t="shared" si="50"/>
        <v/>
      </c>
      <c r="AC109" s="13"/>
    </row>
    <row r="110" spans="1:29" x14ac:dyDescent="0.2">
      <c r="A110" s="53" t="str">
        <f t="shared" ref="A110:Z110" si="72">IF($AD79&gt;0,INDEX(A$58:A$82,$AD79),"")</f>
        <v/>
      </c>
      <c r="B110" s="52" t="str">
        <f t="shared" si="72"/>
        <v/>
      </c>
      <c r="C110" s="52" t="str">
        <f t="shared" si="72"/>
        <v/>
      </c>
      <c r="D110" s="54" t="str">
        <f t="shared" si="72"/>
        <v/>
      </c>
      <c r="E110" s="54" t="str">
        <f t="shared" si="72"/>
        <v/>
      </c>
      <c r="F110" s="54" t="str">
        <f t="shared" si="72"/>
        <v/>
      </c>
      <c r="G110" s="54" t="str">
        <f t="shared" si="72"/>
        <v/>
      </c>
      <c r="H110" s="54" t="str">
        <f t="shared" si="72"/>
        <v/>
      </c>
      <c r="I110" s="54" t="str">
        <f t="shared" si="72"/>
        <v/>
      </c>
      <c r="J110" s="54" t="str">
        <f t="shared" si="72"/>
        <v/>
      </c>
      <c r="K110" s="54" t="str">
        <f t="shared" si="72"/>
        <v/>
      </c>
      <c r="L110" s="54" t="str">
        <f t="shared" si="72"/>
        <v/>
      </c>
      <c r="M110" s="54" t="str">
        <f t="shared" si="72"/>
        <v/>
      </c>
      <c r="N110" s="54" t="str">
        <f t="shared" si="72"/>
        <v/>
      </c>
      <c r="O110" s="54" t="str">
        <f t="shared" si="72"/>
        <v/>
      </c>
      <c r="P110" s="54" t="str">
        <f t="shared" si="72"/>
        <v/>
      </c>
      <c r="Q110" s="54" t="str">
        <f t="shared" si="72"/>
        <v/>
      </c>
      <c r="R110" s="54" t="str">
        <f t="shared" si="72"/>
        <v/>
      </c>
      <c r="S110" s="54" t="str">
        <f t="shared" si="72"/>
        <v/>
      </c>
      <c r="T110" s="54" t="str">
        <f t="shared" si="72"/>
        <v/>
      </c>
      <c r="U110" s="54" t="str">
        <f t="shared" si="72"/>
        <v/>
      </c>
      <c r="V110" s="54" t="str">
        <f t="shared" si="72"/>
        <v/>
      </c>
      <c r="W110" s="54" t="str">
        <f t="shared" si="72"/>
        <v/>
      </c>
      <c r="X110" s="54" t="str">
        <f t="shared" si="72"/>
        <v/>
      </c>
      <c r="Y110" s="54" t="str">
        <f t="shared" si="72"/>
        <v/>
      </c>
      <c r="Z110" s="55" t="str">
        <f t="shared" si="72"/>
        <v/>
      </c>
      <c r="AA110" s="53" t="str">
        <f t="shared" si="52"/>
        <v/>
      </c>
      <c r="AB110" s="52" t="str">
        <f t="shared" si="50"/>
        <v/>
      </c>
      <c r="AC110" s="13"/>
    </row>
    <row r="111" spans="1:29" x14ac:dyDescent="0.2">
      <c r="A111" s="53" t="str">
        <f t="shared" ref="A111:Z111" si="73">IF($AD80&gt;0,INDEX(A$58:A$82,$AD80),"")</f>
        <v/>
      </c>
      <c r="B111" s="52" t="str">
        <f t="shared" si="73"/>
        <v/>
      </c>
      <c r="C111" s="52" t="str">
        <f t="shared" si="73"/>
        <v/>
      </c>
      <c r="D111" s="54" t="str">
        <f t="shared" si="73"/>
        <v/>
      </c>
      <c r="E111" s="54" t="str">
        <f t="shared" si="73"/>
        <v/>
      </c>
      <c r="F111" s="54" t="str">
        <f t="shared" si="73"/>
        <v/>
      </c>
      <c r="G111" s="54" t="str">
        <f t="shared" si="73"/>
        <v/>
      </c>
      <c r="H111" s="54" t="str">
        <f t="shared" si="73"/>
        <v/>
      </c>
      <c r="I111" s="54" t="str">
        <f t="shared" si="73"/>
        <v/>
      </c>
      <c r="J111" s="54" t="str">
        <f t="shared" si="73"/>
        <v/>
      </c>
      <c r="K111" s="54" t="str">
        <f t="shared" si="73"/>
        <v/>
      </c>
      <c r="L111" s="54" t="str">
        <f t="shared" si="73"/>
        <v/>
      </c>
      <c r="M111" s="54" t="str">
        <f t="shared" si="73"/>
        <v/>
      </c>
      <c r="N111" s="54" t="str">
        <f t="shared" si="73"/>
        <v/>
      </c>
      <c r="O111" s="54" t="str">
        <f t="shared" si="73"/>
        <v/>
      </c>
      <c r="P111" s="54" t="str">
        <f t="shared" si="73"/>
        <v/>
      </c>
      <c r="Q111" s="54" t="str">
        <f t="shared" si="73"/>
        <v/>
      </c>
      <c r="R111" s="54" t="str">
        <f t="shared" si="73"/>
        <v/>
      </c>
      <c r="S111" s="54" t="str">
        <f t="shared" si="73"/>
        <v/>
      </c>
      <c r="T111" s="54" t="str">
        <f t="shared" si="73"/>
        <v/>
      </c>
      <c r="U111" s="54" t="str">
        <f t="shared" si="73"/>
        <v/>
      </c>
      <c r="V111" s="54" t="str">
        <f t="shared" si="73"/>
        <v/>
      </c>
      <c r="W111" s="54" t="str">
        <f t="shared" si="73"/>
        <v/>
      </c>
      <c r="X111" s="54" t="str">
        <f t="shared" si="73"/>
        <v/>
      </c>
      <c r="Y111" s="54" t="str">
        <f t="shared" si="73"/>
        <v/>
      </c>
      <c r="Z111" s="55" t="str">
        <f t="shared" si="73"/>
        <v/>
      </c>
      <c r="AA111" s="53" t="str">
        <f t="shared" si="52"/>
        <v/>
      </c>
      <c r="AB111" s="52" t="str">
        <f t="shared" si="50"/>
        <v/>
      </c>
      <c r="AC111" s="13"/>
    </row>
    <row r="112" spans="1:29" x14ac:dyDescent="0.2">
      <c r="A112" s="53" t="str">
        <f t="shared" ref="A112:Z112" si="74">IF($AD81&gt;0,INDEX(A$58:A$82,$AD81),"")</f>
        <v/>
      </c>
      <c r="B112" s="52" t="str">
        <f t="shared" si="74"/>
        <v/>
      </c>
      <c r="C112" s="52" t="str">
        <f t="shared" si="74"/>
        <v/>
      </c>
      <c r="D112" s="54" t="str">
        <f t="shared" si="74"/>
        <v/>
      </c>
      <c r="E112" s="54" t="str">
        <f t="shared" si="74"/>
        <v/>
      </c>
      <c r="F112" s="54" t="str">
        <f t="shared" si="74"/>
        <v/>
      </c>
      <c r="G112" s="54" t="str">
        <f t="shared" si="74"/>
        <v/>
      </c>
      <c r="H112" s="54" t="str">
        <f t="shared" si="74"/>
        <v/>
      </c>
      <c r="I112" s="54" t="str">
        <f t="shared" si="74"/>
        <v/>
      </c>
      <c r="J112" s="54" t="str">
        <f t="shared" si="74"/>
        <v/>
      </c>
      <c r="K112" s="54" t="str">
        <f t="shared" si="74"/>
        <v/>
      </c>
      <c r="L112" s="54" t="str">
        <f t="shared" si="74"/>
        <v/>
      </c>
      <c r="M112" s="54" t="str">
        <f t="shared" si="74"/>
        <v/>
      </c>
      <c r="N112" s="54" t="str">
        <f t="shared" si="74"/>
        <v/>
      </c>
      <c r="O112" s="54" t="str">
        <f t="shared" si="74"/>
        <v/>
      </c>
      <c r="P112" s="54" t="str">
        <f t="shared" si="74"/>
        <v/>
      </c>
      <c r="Q112" s="54" t="str">
        <f t="shared" si="74"/>
        <v/>
      </c>
      <c r="R112" s="54" t="str">
        <f t="shared" si="74"/>
        <v/>
      </c>
      <c r="S112" s="54" t="str">
        <f t="shared" si="74"/>
        <v/>
      </c>
      <c r="T112" s="54" t="str">
        <f t="shared" si="74"/>
        <v/>
      </c>
      <c r="U112" s="54" t="str">
        <f t="shared" si="74"/>
        <v/>
      </c>
      <c r="V112" s="54" t="str">
        <f t="shared" si="74"/>
        <v/>
      </c>
      <c r="W112" s="54" t="str">
        <f t="shared" si="74"/>
        <v/>
      </c>
      <c r="X112" s="54" t="str">
        <f t="shared" si="74"/>
        <v/>
      </c>
      <c r="Y112" s="54" t="str">
        <f t="shared" si="74"/>
        <v/>
      </c>
      <c r="Z112" s="55" t="str">
        <f t="shared" si="74"/>
        <v/>
      </c>
      <c r="AA112" s="53" t="str">
        <f t="shared" si="52"/>
        <v/>
      </c>
      <c r="AB112" s="52" t="str">
        <f t="shared" si="50"/>
        <v/>
      </c>
      <c r="AC112" s="13"/>
    </row>
    <row r="113" spans="1:29" x14ac:dyDescent="0.2">
      <c r="A113" s="53" t="str">
        <f t="shared" ref="A113:Z113" si="75">IF($AD82&gt;0,INDEX(A$58:A$82,$AD82),"")</f>
        <v/>
      </c>
      <c r="B113" s="52" t="str">
        <f t="shared" si="75"/>
        <v/>
      </c>
      <c r="C113" s="52" t="str">
        <f t="shared" si="75"/>
        <v/>
      </c>
      <c r="D113" s="54" t="str">
        <f t="shared" si="75"/>
        <v/>
      </c>
      <c r="E113" s="54" t="str">
        <f t="shared" si="75"/>
        <v/>
      </c>
      <c r="F113" s="54" t="str">
        <f t="shared" si="75"/>
        <v/>
      </c>
      <c r="G113" s="54" t="str">
        <f t="shared" si="75"/>
        <v/>
      </c>
      <c r="H113" s="54" t="str">
        <f t="shared" si="75"/>
        <v/>
      </c>
      <c r="I113" s="54" t="str">
        <f t="shared" si="75"/>
        <v/>
      </c>
      <c r="J113" s="54" t="str">
        <f t="shared" si="75"/>
        <v/>
      </c>
      <c r="K113" s="54" t="str">
        <f t="shared" si="75"/>
        <v/>
      </c>
      <c r="L113" s="54" t="str">
        <f t="shared" si="75"/>
        <v/>
      </c>
      <c r="M113" s="54" t="str">
        <f t="shared" si="75"/>
        <v/>
      </c>
      <c r="N113" s="54" t="str">
        <f t="shared" si="75"/>
        <v/>
      </c>
      <c r="O113" s="54" t="str">
        <f t="shared" si="75"/>
        <v/>
      </c>
      <c r="P113" s="54" t="str">
        <f t="shared" si="75"/>
        <v/>
      </c>
      <c r="Q113" s="54" t="str">
        <f t="shared" si="75"/>
        <v/>
      </c>
      <c r="R113" s="54" t="str">
        <f t="shared" si="75"/>
        <v/>
      </c>
      <c r="S113" s="54" t="str">
        <f t="shared" si="75"/>
        <v/>
      </c>
      <c r="T113" s="54" t="str">
        <f t="shared" si="75"/>
        <v/>
      </c>
      <c r="U113" s="54" t="str">
        <f t="shared" si="75"/>
        <v/>
      </c>
      <c r="V113" s="54" t="str">
        <f t="shared" si="75"/>
        <v/>
      </c>
      <c r="W113" s="54" t="str">
        <f t="shared" si="75"/>
        <v/>
      </c>
      <c r="X113" s="54" t="str">
        <f t="shared" si="75"/>
        <v/>
      </c>
      <c r="Y113" s="54" t="str">
        <f t="shared" si="75"/>
        <v/>
      </c>
      <c r="Z113" s="55" t="str">
        <f t="shared" si="75"/>
        <v/>
      </c>
      <c r="AA113" s="53" t="str">
        <f t="shared" si="52"/>
        <v/>
      </c>
      <c r="AB113" s="52" t="str">
        <f t="shared" si="50"/>
        <v/>
      </c>
      <c r="AC113" s="13"/>
    </row>
    <row r="114" spans="1:29" x14ac:dyDescent="0.2">
      <c r="B114"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drawing r:id="rId2"/>
  <legacyDrawing r:id="rId3"/>
  <controls>
    <mc:AlternateContent xmlns:mc="http://schemas.openxmlformats.org/markup-compatibility/2006">
      <mc:Choice Requires="x14">
        <control shapeId="9229" r:id="rId4" name="TextBox1">
          <controlPr defaultSize="0" autoLine="0" autoPict="0" r:id="rId5">
            <anchor moveWithCells="1">
              <from>
                <xdr:col>21</xdr:col>
                <xdr:colOff>171450</xdr:colOff>
                <xdr:row>20</xdr:row>
                <xdr:rowOff>0</xdr:rowOff>
              </from>
              <to>
                <xdr:col>30</xdr:col>
                <xdr:colOff>85725</xdr:colOff>
                <xdr:row>20</xdr:row>
                <xdr:rowOff>0</xdr:rowOff>
              </to>
            </anchor>
          </controlPr>
        </control>
      </mc:Choice>
      <mc:Fallback>
        <control shapeId="9229" r:id="rId4" name="Text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123"/>
  <sheetViews>
    <sheetView topLeftCell="C63" zoomScale="90" zoomScaleNormal="90" workbookViewId="0">
      <selection activeCell="D67" sqref="D67:U91"/>
    </sheetView>
    <sheetView topLeftCell="A55" zoomScale="80" zoomScaleNormal="80" workbookViewId="1">
      <selection activeCell="A99" sqref="A99"/>
    </sheetView>
  </sheetViews>
  <sheetFormatPr defaultRowHeight="12.75" x14ac:dyDescent="0.2"/>
  <cols>
    <col min="1" max="1" width="9.140625" style="1"/>
    <col min="2" max="3" width="15.7109375" customWidth="1"/>
    <col min="4" max="21" width="5.28515625" customWidth="1"/>
    <col min="22" max="22" width="7.28515625" customWidth="1"/>
    <col min="23" max="23" width="6.7109375" customWidth="1"/>
    <col min="24" max="24" width="6.42578125" customWidth="1"/>
    <col min="25" max="25" width="6.42578125" style="226" customWidth="1"/>
    <col min="27" max="27" width="9.85546875" customWidth="1"/>
    <col min="28" max="28" width="11" customWidth="1"/>
    <col min="29" max="29" width="16.42578125" customWidth="1"/>
    <col min="30" max="31" width="6.7109375" customWidth="1"/>
    <col min="32" max="43" width="3.7109375" customWidth="1"/>
    <col min="44" max="44" width="6.28515625" customWidth="1"/>
    <col min="45" max="45" width="20.140625" customWidth="1"/>
    <col min="46" max="46" width="11.7109375" customWidth="1"/>
    <col min="47" max="47" width="7.140625" customWidth="1"/>
    <col min="48" max="48" width="6" customWidth="1"/>
    <col min="49" max="49" width="9.5703125" customWidth="1"/>
  </cols>
  <sheetData>
    <row r="1" spans="2:31" x14ac:dyDescent="0.2">
      <c r="B1" s="238" t="s">
        <v>24</v>
      </c>
      <c r="C1" s="239"/>
      <c r="D1" s="239"/>
      <c r="E1" s="239"/>
      <c r="F1" s="239"/>
      <c r="G1" s="239"/>
      <c r="H1" s="239"/>
      <c r="I1" s="239"/>
      <c r="J1" s="239"/>
      <c r="K1" s="239"/>
      <c r="L1" s="239"/>
      <c r="M1" s="239"/>
      <c r="N1" s="239"/>
      <c r="O1" s="239"/>
      <c r="P1" s="239"/>
      <c r="Q1" s="239"/>
      <c r="R1" s="239"/>
      <c r="S1" s="239"/>
      <c r="T1" s="239"/>
      <c r="U1" s="239"/>
      <c r="V1" s="239"/>
      <c r="W1" s="240"/>
    </row>
    <row r="2" spans="2:31" x14ac:dyDescent="0.2">
      <c r="B2" s="241"/>
      <c r="C2" s="242"/>
      <c r="D2" s="242"/>
      <c r="E2" s="242"/>
      <c r="F2" s="242"/>
      <c r="G2" s="242"/>
      <c r="H2" s="242"/>
      <c r="I2" s="242"/>
      <c r="J2" s="242"/>
      <c r="K2" s="242"/>
      <c r="L2" s="242"/>
      <c r="M2" s="242"/>
      <c r="N2" s="242"/>
      <c r="O2" s="242"/>
      <c r="P2" s="242"/>
      <c r="Q2" s="242"/>
      <c r="R2" s="242"/>
      <c r="S2" s="242"/>
      <c r="T2" s="242"/>
      <c r="U2" s="242"/>
      <c r="V2" s="242"/>
      <c r="W2" s="243"/>
    </row>
    <row r="3" spans="2:31" x14ac:dyDescent="0.2">
      <c r="B3" s="244" t="s">
        <v>91</v>
      </c>
      <c r="C3" s="245"/>
      <c r="D3" s="245"/>
      <c r="E3" s="245"/>
      <c r="F3" s="245"/>
      <c r="G3" s="245"/>
      <c r="H3" s="245"/>
      <c r="I3" s="245"/>
      <c r="J3" s="245"/>
      <c r="K3" s="245"/>
      <c r="L3" s="245"/>
      <c r="M3" s="245"/>
      <c r="N3" s="245"/>
      <c r="O3" s="245"/>
      <c r="P3" s="245"/>
      <c r="Q3" s="245"/>
      <c r="R3" s="245"/>
      <c r="S3" s="245"/>
      <c r="T3" s="245"/>
      <c r="U3" s="245"/>
      <c r="V3" s="245"/>
      <c r="W3" s="244"/>
    </row>
    <row r="4" spans="2:31" x14ac:dyDescent="0.2">
      <c r="B4" s="244"/>
      <c r="C4" s="245"/>
      <c r="D4" s="245"/>
      <c r="E4" s="245"/>
      <c r="F4" s="245"/>
      <c r="G4" s="245"/>
      <c r="H4" s="245"/>
      <c r="I4" s="245"/>
      <c r="J4" s="245"/>
      <c r="K4" s="245"/>
      <c r="L4" s="245"/>
      <c r="M4" s="245"/>
      <c r="N4" s="245"/>
      <c r="O4" s="245"/>
      <c r="P4" s="245"/>
      <c r="Q4" s="245"/>
      <c r="R4" s="245"/>
      <c r="S4" s="245"/>
      <c r="T4" s="245"/>
      <c r="U4" s="245"/>
      <c r="V4" s="245"/>
      <c r="W4" s="244"/>
    </row>
    <row r="5" spans="2:31" x14ac:dyDescent="0.2">
      <c r="B5" s="244"/>
      <c r="C5" s="245"/>
      <c r="D5" s="245"/>
      <c r="E5" s="245"/>
      <c r="F5" s="245"/>
      <c r="G5" s="245"/>
      <c r="H5" s="245"/>
      <c r="I5" s="245"/>
      <c r="J5" s="245"/>
      <c r="K5" s="245"/>
      <c r="L5" s="245"/>
      <c r="M5" s="245"/>
      <c r="N5" s="245"/>
      <c r="O5" s="245"/>
      <c r="P5" s="245"/>
      <c r="Q5" s="245"/>
      <c r="R5" s="245"/>
      <c r="S5" s="245"/>
      <c r="T5" s="245"/>
      <c r="U5" s="245"/>
      <c r="V5" s="245"/>
      <c r="W5" s="244"/>
    </row>
    <row r="6" spans="2:31" x14ac:dyDescent="0.2">
      <c r="B6" s="244"/>
      <c r="C6" s="245"/>
      <c r="D6" s="245"/>
      <c r="E6" s="245"/>
      <c r="F6" s="245"/>
      <c r="G6" s="245"/>
      <c r="H6" s="245"/>
      <c r="I6" s="245"/>
      <c r="J6" s="245"/>
      <c r="K6" s="245"/>
      <c r="L6" s="245"/>
      <c r="M6" s="245"/>
      <c r="N6" s="245"/>
      <c r="O6" s="245"/>
      <c r="P6" s="245"/>
      <c r="Q6" s="245"/>
      <c r="R6" s="245"/>
      <c r="S6" s="245"/>
      <c r="T6" s="245"/>
      <c r="U6" s="245"/>
      <c r="V6" s="245"/>
      <c r="W6" s="244"/>
      <c r="AD6" s="213"/>
      <c r="AE6" s="213"/>
    </row>
    <row r="7" spans="2:31" x14ac:dyDescent="0.2">
      <c r="B7" s="244"/>
      <c r="C7" s="245"/>
      <c r="D7" s="245"/>
      <c r="E7" s="245"/>
      <c r="F7" s="245"/>
      <c r="G7" s="245"/>
      <c r="H7" s="245"/>
      <c r="I7" s="245"/>
      <c r="J7" s="245"/>
      <c r="K7" s="245"/>
      <c r="L7" s="245"/>
      <c r="M7" s="245"/>
      <c r="N7" s="245"/>
      <c r="O7" s="245"/>
      <c r="P7" s="245"/>
      <c r="Q7" s="245"/>
      <c r="R7" s="245"/>
      <c r="S7" s="245"/>
      <c r="T7" s="245"/>
      <c r="U7" s="245"/>
      <c r="V7" s="245"/>
      <c r="W7" s="244"/>
      <c r="AD7" s="213"/>
      <c r="AE7" s="213"/>
    </row>
    <row r="8" spans="2:31" x14ac:dyDescent="0.2">
      <c r="B8" s="244"/>
      <c r="C8" s="245"/>
      <c r="D8" s="245"/>
      <c r="E8" s="245"/>
      <c r="F8" s="245"/>
      <c r="G8" s="245"/>
      <c r="H8" s="245"/>
      <c r="I8" s="245"/>
      <c r="J8" s="245"/>
      <c r="K8" s="245"/>
      <c r="L8" s="245"/>
      <c r="M8" s="245"/>
      <c r="N8" s="245"/>
      <c r="O8" s="245"/>
      <c r="P8" s="245"/>
      <c r="Q8" s="245"/>
      <c r="R8" s="245"/>
      <c r="S8" s="245"/>
      <c r="T8" s="245"/>
      <c r="U8" s="245"/>
      <c r="V8" s="245"/>
      <c r="W8" s="244"/>
      <c r="AD8" s="213"/>
      <c r="AE8" s="213"/>
    </row>
    <row r="9" spans="2:31" x14ac:dyDescent="0.2">
      <c r="B9" s="244"/>
      <c r="C9" s="245"/>
      <c r="D9" s="245"/>
      <c r="E9" s="245"/>
      <c r="F9" s="245"/>
      <c r="G9" s="245"/>
      <c r="H9" s="245"/>
      <c r="I9" s="245"/>
      <c r="J9" s="245"/>
      <c r="K9" s="245"/>
      <c r="L9" s="245"/>
      <c r="M9" s="245"/>
      <c r="N9" s="245"/>
      <c r="O9" s="245"/>
      <c r="P9" s="245"/>
      <c r="Q9" s="245"/>
      <c r="R9" s="245"/>
      <c r="S9" s="245"/>
      <c r="T9" s="245"/>
      <c r="U9" s="245"/>
      <c r="V9" s="245"/>
      <c r="W9" s="244"/>
      <c r="AD9" s="213"/>
      <c r="AE9" s="213"/>
    </row>
    <row r="10" spans="2:31" x14ac:dyDescent="0.2">
      <c r="B10" s="244"/>
      <c r="C10" s="244"/>
      <c r="D10" s="244"/>
      <c r="E10" s="244"/>
      <c r="F10" s="244"/>
      <c r="G10" s="244"/>
      <c r="H10" s="244"/>
      <c r="I10" s="244"/>
      <c r="J10" s="244"/>
      <c r="K10" s="244"/>
      <c r="L10" s="244"/>
      <c r="M10" s="244"/>
      <c r="N10" s="244"/>
      <c r="O10" s="244"/>
      <c r="P10" s="244"/>
      <c r="Q10" s="244"/>
      <c r="R10" s="244"/>
      <c r="S10" s="244"/>
      <c r="T10" s="244"/>
      <c r="U10" s="244"/>
      <c r="V10" s="244"/>
      <c r="W10" s="244"/>
      <c r="AD10" s="213"/>
      <c r="AE10" s="213"/>
    </row>
    <row r="11" spans="2:31" x14ac:dyDescent="0.2">
      <c r="B11" s="246"/>
      <c r="C11" s="246"/>
      <c r="D11" s="246"/>
      <c r="E11" s="246"/>
      <c r="F11" s="246"/>
      <c r="G11" s="246"/>
      <c r="H11" s="246"/>
      <c r="I11" s="246"/>
      <c r="J11" s="246"/>
      <c r="K11" s="246"/>
      <c r="L11" s="246"/>
      <c r="M11" s="246"/>
      <c r="N11" s="246"/>
      <c r="O11" s="246"/>
      <c r="P11" s="246"/>
      <c r="Q11" s="246"/>
      <c r="R11" s="246"/>
      <c r="S11" s="246"/>
      <c r="T11" s="246"/>
      <c r="U11" s="246"/>
      <c r="V11" s="246"/>
      <c r="W11" s="246"/>
      <c r="AD11" s="213"/>
      <c r="AE11" s="213"/>
    </row>
    <row r="12" spans="2:31" x14ac:dyDescent="0.2">
      <c r="B12" s="246"/>
      <c r="C12" s="246"/>
      <c r="D12" s="246"/>
      <c r="E12" s="246"/>
      <c r="F12" s="246"/>
      <c r="G12" s="246"/>
      <c r="H12" s="246"/>
      <c r="I12" s="246"/>
      <c r="J12" s="246"/>
      <c r="K12" s="246"/>
      <c r="L12" s="246"/>
      <c r="M12" s="246"/>
      <c r="N12" s="246"/>
      <c r="O12" s="246"/>
      <c r="P12" s="246"/>
      <c r="Q12" s="246"/>
      <c r="R12" s="246"/>
      <c r="S12" s="246"/>
      <c r="T12" s="246"/>
      <c r="U12" s="246"/>
      <c r="V12" s="246"/>
      <c r="W12" s="246"/>
      <c r="AD12" s="213"/>
      <c r="AE12" s="213"/>
    </row>
    <row r="13" spans="2:31" x14ac:dyDescent="0.2">
      <c r="B13" s="246"/>
      <c r="C13" s="246"/>
      <c r="D13" s="246"/>
      <c r="E13" s="246"/>
      <c r="F13" s="246"/>
      <c r="G13" s="246"/>
      <c r="H13" s="246"/>
      <c r="I13" s="246"/>
      <c r="J13" s="246"/>
      <c r="K13" s="246"/>
      <c r="L13" s="246"/>
      <c r="M13" s="246"/>
      <c r="N13" s="246"/>
      <c r="O13" s="246"/>
      <c r="P13" s="246"/>
      <c r="Q13" s="246"/>
      <c r="R13" s="246"/>
      <c r="S13" s="246"/>
      <c r="T13" s="246"/>
      <c r="U13" s="246"/>
      <c r="V13" s="246"/>
      <c r="W13" s="246"/>
      <c r="AD13" s="213"/>
      <c r="AE13" s="213"/>
    </row>
    <row r="14" spans="2:31" x14ac:dyDescent="0.2">
      <c r="B14" s="8" t="s">
        <v>90</v>
      </c>
      <c r="C14" s="7">
        <v>2011</v>
      </c>
      <c r="AD14" s="213"/>
      <c r="AE14" s="213"/>
    </row>
    <row r="15" spans="2:31" x14ac:dyDescent="0.2">
      <c r="B15" s="8" t="s">
        <v>26</v>
      </c>
      <c r="C15" s="7" t="s">
        <v>127</v>
      </c>
      <c r="AD15" s="213"/>
      <c r="AE15" s="213"/>
    </row>
    <row r="16" spans="2:31" x14ac:dyDescent="0.2">
      <c r="B16" s="8" t="s">
        <v>27</v>
      </c>
      <c r="C16" s="120">
        <v>40682</v>
      </c>
      <c r="D16" t="s">
        <v>35</v>
      </c>
      <c r="AD16" s="213"/>
      <c r="AE16" s="213"/>
    </row>
    <row r="17" spans="1:31" x14ac:dyDescent="0.2">
      <c r="B17" s="8"/>
      <c r="AD17" s="213"/>
      <c r="AE17" s="213"/>
    </row>
    <row r="18" spans="1:31" x14ac:dyDescent="0.2">
      <c r="B18" s="8"/>
      <c r="D18" s="214" t="s">
        <v>221</v>
      </c>
    </row>
    <row r="19" spans="1:31" x14ac:dyDescent="0.2">
      <c r="B19" s="8" t="s">
        <v>15</v>
      </c>
      <c r="C19" s="195">
        <f>COUNT(A34:A58)</f>
        <v>7</v>
      </c>
      <c r="D19" s="194" t="s">
        <v>36</v>
      </c>
      <c r="E19" s="194" t="s">
        <v>37</v>
      </c>
    </row>
    <row r="20" spans="1:31" x14ac:dyDescent="0.2">
      <c r="B20" s="8" t="s">
        <v>29</v>
      </c>
      <c r="C20" s="196"/>
      <c r="D20" s="196"/>
    </row>
    <row r="21" spans="1:31" x14ac:dyDescent="0.2">
      <c r="B21" s="8" t="s">
        <v>29</v>
      </c>
      <c r="C21" s="196"/>
      <c r="D21" s="196"/>
    </row>
    <row r="22" spans="1:31" x14ac:dyDescent="0.2">
      <c r="B22" s="8" t="s">
        <v>29</v>
      </c>
      <c r="C22" s="7">
        <v>3</v>
      </c>
      <c r="D22" s="196" t="s">
        <v>219</v>
      </c>
    </row>
    <row r="23" spans="1:31" ht="18" x14ac:dyDescent="0.25">
      <c r="B23" s="8" t="s">
        <v>29</v>
      </c>
      <c r="C23" s="7">
        <v>5</v>
      </c>
      <c r="D23" s="197" t="s">
        <v>222</v>
      </c>
      <c r="G23" s="198" t="s">
        <v>220</v>
      </c>
    </row>
    <row r="24" spans="1:31" x14ac:dyDescent="0.2">
      <c r="B24" s="8" t="s">
        <v>29</v>
      </c>
      <c r="C24" s="7"/>
      <c r="D24" s="197"/>
    </row>
    <row r="25" spans="1:31" x14ac:dyDescent="0.2">
      <c r="B25" s="8" t="s">
        <v>29</v>
      </c>
      <c r="C25" s="7"/>
      <c r="D25" s="197"/>
    </row>
    <row r="26" spans="1:31" s="229" customFormat="1" x14ac:dyDescent="0.2">
      <c r="A26" s="1"/>
      <c r="B26" s="8" t="s">
        <v>29</v>
      </c>
      <c r="C26" s="7" t="s">
        <v>102</v>
      </c>
      <c r="D26" s="229" t="s">
        <v>101</v>
      </c>
    </row>
    <row r="27" spans="1:31" x14ac:dyDescent="0.2">
      <c r="C27" s="10"/>
    </row>
    <row r="28" spans="1:31" x14ac:dyDescent="0.2">
      <c r="B28" s="8" t="s">
        <v>3</v>
      </c>
      <c r="C28" s="10">
        <f>COUNT(D63:U63)</f>
        <v>6</v>
      </c>
      <c r="D28" t="s">
        <v>36</v>
      </c>
      <c r="E28" t="s">
        <v>37</v>
      </c>
    </row>
    <row r="29" spans="1:31" x14ac:dyDescent="0.2">
      <c r="B29" s="8" t="s">
        <v>23</v>
      </c>
      <c r="C29" s="1">
        <f>IF(Races_Sailed&gt;6,1,0)</f>
        <v>0</v>
      </c>
      <c r="D29" t="s">
        <v>36</v>
      </c>
      <c r="E29" t="s">
        <v>37</v>
      </c>
    </row>
    <row r="30" spans="1:31" ht="13.5" thickBot="1" x14ac:dyDescent="0.25">
      <c r="B30" s="8" t="s">
        <v>87</v>
      </c>
      <c r="C30" s="124" t="s">
        <v>89</v>
      </c>
    </row>
    <row r="31" spans="1:31" x14ac:dyDescent="0.2">
      <c r="D31" s="69" t="s">
        <v>17</v>
      </c>
      <c r="E31" s="70"/>
      <c r="F31" s="70"/>
      <c r="G31" s="69" t="s">
        <v>18</v>
      </c>
      <c r="H31" s="70"/>
      <c r="I31" s="77"/>
      <c r="J31" s="70" t="s">
        <v>19</v>
      </c>
      <c r="K31" s="70"/>
      <c r="L31" s="70"/>
      <c r="M31" s="69" t="s">
        <v>20</v>
      </c>
      <c r="N31" s="70"/>
      <c r="O31" s="77"/>
      <c r="P31" s="70" t="s">
        <v>21</v>
      </c>
      <c r="Q31" s="70"/>
      <c r="R31" s="70"/>
      <c r="S31" s="78" t="s">
        <v>22</v>
      </c>
      <c r="T31" s="71"/>
      <c r="U31" s="72"/>
    </row>
    <row r="32" spans="1:31" ht="30" customHeight="1" thickBot="1" x14ac:dyDescent="0.25">
      <c r="A32" s="247" t="s">
        <v>215</v>
      </c>
      <c r="B32" s="247"/>
      <c r="C32" s="248"/>
      <c r="D32" s="73">
        <v>1</v>
      </c>
      <c r="E32" s="58">
        <v>2</v>
      </c>
      <c r="F32" s="58">
        <v>3</v>
      </c>
      <c r="G32" s="73">
        <v>1</v>
      </c>
      <c r="H32" s="58">
        <v>2</v>
      </c>
      <c r="I32" s="74">
        <v>3</v>
      </c>
      <c r="J32" s="58">
        <v>1</v>
      </c>
      <c r="K32" s="58">
        <v>2</v>
      </c>
      <c r="L32" s="58">
        <v>3</v>
      </c>
      <c r="M32" s="73">
        <v>1</v>
      </c>
      <c r="N32" s="58">
        <v>2</v>
      </c>
      <c r="O32" s="74">
        <v>3</v>
      </c>
      <c r="P32" s="58">
        <v>1</v>
      </c>
      <c r="Q32" s="58">
        <v>2</v>
      </c>
      <c r="R32" s="58">
        <v>3</v>
      </c>
      <c r="S32" s="73">
        <v>1</v>
      </c>
      <c r="T32" s="58">
        <v>2</v>
      </c>
      <c r="U32" s="74">
        <v>3</v>
      </c>
      <c r="V32" s="1"/>
      <c r="W32" s="1"/>
    </row>
    <row r="33" spans="1:23" ht="13.5" thickBot="1" x14ac:dyDescent="0.25">
      <c r="A33" s="91" t="s">
        <v>75</v>
      </c>
      <c r="B33" s="92" t="s">
        <v>74</v>
      </c>
      <c r="C33" s="92" t="s">
        <v>76</v>
      </c>
      <c r="D33" s="125">
        <f>C16</f>
        <v>40682</v>
      </c>
      <c r="E33" s="126">
        <f>D33</f>
        <v>40682</v>
      </c>
      <c r="F33" s="127">
        <f>E33</f>
        <v>40682</v>
      </c>
      <c r="G33" s="128">
        <f>F33+7</f>
        <v>40689</v>
      </c>
      <c r="H33" s="126">
        <f>G33</f>
        <v>40689</v>
      </c>
      <c r="I33" s="129">
        <f>H33</f>
        <v>40689</v>
      </c>
      <c r="J33" s="125">
        <v>40691</v>
      </c>
      <c r="K33" s="126">
        <f>J33</f>
        <v>40691</v>
      </c>
      <c r="L33" s="127">
        <f>K33</f>
        <v>40691</v>
      </c>
      <c r="M33" s="128">
        <f>I33+7</f>
        <v>40696</v>
      </c>
      <c r="N33" s="126">
        <f>M33</f>
        <v>40696</v>
      </c>
      <c r="O33" s="129">
        <f>N33</f>
        <v>40696</v>
      </c>
      <c r="P33" s="125">
        <f>M33+7</f>
        <v>40703</v>
      </c>
      <c r="Q33" s="126">
        <f>P33</f>
        <v>40703</v>
      </c>
      <c r="R33" s="127">
        <f>Q33</f>
        <v>40703</v>
      </c>
      <c r="S33" s="128">
        <f>P33+7</f>
        <v>40710</v>
      </c>
      <c r="T33" s="126">
        <f>S33</f>
        <v>40710</v>
      </c>
      <c r="U33" s="129">
        <f>T33</f>
        <v>40710</v>
      </c>
      <c r="V33" s="1"/>
      <c r="W33" s="1"/>
    </row>
    <row r="34" spans="1:23" ht="13.5" thickBot="1" x14ac:dyDescent="0.25">
      <c r="A34" s="87">
        <v>584</v>
      </c>
      <c r="B34" s="81" t="s">
        <v>198</v>
      </c>
      <c r="C34" s="82" t="s">
        <v>38</v>
      </c>
      <c r="D34" s="60">
        <f>IF(AND(COUNT($A34),'from RC spring'!B$6&gt;0),IFERROR(MATCH($A34,'from RC spring'!B$7:B$24,0),"dnc"),"")</f>
        <v>5</v>
      </c>
      <c r="E34" s="60">
        <f>IF(AND(COUNT($A34),'from RC spring'!C$6&gt;0),IFERROR(MATCH($A34,'from RC spring'!C$7:C$24,0),"dnc"),"")</f>
        <v>5</v>
      </c>
      <c r="F34" s="60" t="str">
        <f>IF(AND(COUNT($A34),'from RC spring'!D$6&gt;0),IFERROR(MATCH($A34,'from RC spring'!D$7:D$24,0),"dnc"),"")</f>
        <v/>
      </c>
      <c r="G34" s="60">
        <f>IF(AND(COUNT($A34),'from RC spring'!E$6&gt;0),IFERROR(MATCH($A34,'from RC spring'!E$7:E$24,0),"dnc"),"")</f>
        <v>5</v>
      </c>
      <c r="H34" s="60">
        <f>IF(AND(COUNT($A34),'from RC spring'!F$6&gt;0),IFERROR(MATCH($A34,'from RC spring'!F$7:F$24,0),"dnc"),"")</f>
        <v>2</v>
      </c>
      <c r="I34" s="60" t="str">
        <f>IF(AND(COUNT($A34),'from RC spring'!G$6&gt;0),IFERROR(MATCH($A34,'from RC spring'!G$7:G$24,0),"dnc"),"")</f>
        <v/>
      </c>
      <c r="J34" s="60" t="str">
        <f>IF(AND(COUNT($A34),'from RC spring'!H$6&gt;0),IFERROR(MATCH($A34,'from RC spring'!H$7:H$24,0),"dnc"),"")</f>
        <v/>
      </c>
      <c r="K34" s="60" t="str">
        <f>IF(AND(COUNT($A34),'from RC spring'!I$6&gt;0),IFERROR(MATCH($A34,'from RC spring'!I$7:I$24,0),"dnc"),"")</f>
        <v/>
      </c>
      <c r="L34" s="60" t="str">
        <f>IF(AND(COUNT($A34),'from RC spring'!J$6&gt;0),IFERROR(MATCH($A34,'from RC spring'!J$7:J$24,0),"dnc"),"")</f>
        <v/>
      </c>
      <c r="M34" s="60" t="str">
        <f>IF(AND(COUNT($A34),'from RC spring'!K$6&gt;0),IFERROR(MATCH($A34,'from RC spring'!K$7:K$24,0),"dnc"),"")</f>
        <v>dnc</v>
      </c>
      <c r="N34" s="60" t="str">
        <f>IF(AND(COUNT($A34),'from RC spring'!L$6&gt;0),IFERROR(MATCH($A34,'from RC spring'!L$7:L$24,0),"dnc"),"")</f>
        <v>dnc</v>
      </c>
      <c r="O34" s="60" t="str">
        <f>IF(AND(COUNT($A34),'from RC spring'!M$6&gt;0),IFERROR(MATCH($A34,'from RC spring'!M$7:M$24,0),"dnc"),"")</f>
        <v/>
      </c>
      <c r="P34" s="60" t="str">
        <f>IF(AND(COUNT($A34),'from RC spring'!N$6&gt;0),IFERROR(MATCH($A34,'from RC spring'!N$7:N$24,0),"dnc"),"")</f>
        <v/>
      </c>
      <c r="Q34" s="60" t="str">
        <f>IF(AND(COUNT($A34),'from RC spring'!O$6&gt;0),IFERROR(MATCH($A34,'from RC spring'!O$7:O$24,0),"dnc"),"")</f>
        <v/>
      </c>
      <c r="R34" s="60" t="str">
        <f>IF(AND(COUNT($A34),'from RC spring'!P$6&gt;0),IFERROR(MATCH($A34,'from RC spring'!P$7:P$24,0),"dnc"),"")</f>
        <v/>
      </c>
      <c r="S34" s="60" t="str">
        <f>IF(AND(COUNT($A34),'from RC spring'!Q$6&gt;0),IFERROR(MATCH($A34,'from RC spring'!Q$7:Q$24,0),"dnc"),"")</f>
        <v/>
      </c>
      <c r="T34" s="60" t="str">
        <f>IF(AND(COUNT($A34),'from RC spring'!R$6&gt;0),IFERROR(MATCH($A34,'from RC spring'!R$7:R$24,0),"dnc"),"")</f>
        <v/>
      </c>
      <c r="U34" s="60" t="str">
        <f>IF(AND(COUNT($A34),'from RC spring'!S$6&gt;0),IFERROR(MATCH($A34,'from RC spring'!S$7:S$24,0),"dnc"),"")</f>
        <v/>
      </c>
      <c r="V34" t="str">
        <f t="shared" ref="V34:V52" si="0">IF(B34=0,"",B34)</f>
        <v>He's Baaack!</v>
      </c>
    </row>
    <row r="35" spans="1:23" ht="13.5" thickBot="1" x14ac:dyDescent="0.25">
      <c r="A35" s="87">
        <v>1151</v>
      </c>
      <c r="B35" s="81" t="s">
        <v>57</v>
      </c>
      <c r="C35" s="82" t="s">
        <v>42</v>
      </c>
      <c r="D35" s="60">
        <f>IF(AND(COUNT($A35),'from RC spring'!B$6&gt;0),IFERROR(MATCH($A35,'from RC spring'!B$7:B$24,0),"dnc"),"")</f>
        <v>3</v>
      </c>
      <c r="E35" s="60">
        <f>IF(AND(COUNT($A35),'from RC spring'!C$6&gt;0),IFERROR(MATCH($A35,'from RC spring'!C$7:C$24,0),"dnc"),"")</f>
        <v>4</v>
      </c>
      <c r="F35" s="60" t="str">
        <f>IF(AND(COUNT($A35),'from RC spring'!D$6&gt;0),IFERROR(MATCH($A35,'from RC spring'!D$7:D$24,0),"dnc"),"")</f>
        <v/>
      </c>
      <c r="G35" s="60">
        <f>IF(AND(COUNT($A35),'from RC spring'!E$6&gt;0),IFERROR(MATCH($A35,'from RC spring'!E$7:E$24,0),"dnc"),"")</f>
        <v>3</v>
      </c>
      <c r="H35" s="60">
        <f>IF(AND(COUNT($A35),'from RC spring'!F$6&gt;0),IFERROR(MATCH($A35,'from RC spring'!F$7:F$24,0),"dnc"),"")</f>
        <v>3</v>
      </c>
      <c r="I35" s="60" t="str">
        <f>IF(AND(COUNT($A35),'from RC spring'!G$6&gt;0),IFERROR(MATCH($A35,'from RC spring'!G$7:G$24,0),"dnc"),"")</f>
        <v/>
      </c>
      <c r="J35" s="60" t="str">
        <f>IF(AND(COUNT($A35),'from RC spring'!H$6&gt;0),IFERROR(MATCH($A35,'from RC spring'!H$7:H$24,0),"dnc"),"")</f>
        <v/>
      </c>
      <c r="K35" s="60" t="str">
        <f>IF(AND(COUNT($A35),'from RC spring'!I$6&gt;0),IFERROR(MATCH($A35,'from RC spring'!I$7:I$24,0),"dnc"),"")</f>
        <v/>
      </c>
      <c r="L35" s="60" t="str">
        <f>IF(AND(COUNT($A35),'from RC spring'!J$6&gt;0),IFERROR(MATCH($A35,'from RC spring'!J$7:J$24,0),"dnc"),"")</f>
        <v/>
      </c>
      <c r="M35" s="60">
        <f>IF(AND(COUNT($A35),'from RC spring'!K$6&gt;0),IFERROR(MATCH($A35,'from RC spring'!K$7:K$24,0),"dnc"),"")</f>
        <v>2</v>
      </c>
      <c r="N35" s="60">
        <f>IF(AND(COUNT($A35),'from RC spring'!L$6&gt;0),IFERROR(MATCH($A35,'from RC spring'!L$7:L$24,0),"dnc"),"")</f>
        <v>3</v>
      </c>
      <c r="O35" s="60" t="str">
        <f>IF(AND(COUNT($A35),'from RC spring'!M$6&gt;0),IFERROR(MATCH($A35,'from RC spring'!M$7:M$24,0),"dnc"),"")</f>
        <v/>
      </c>
      <c r="P35" s="60" t="str">
        <f>IF(AND(COUNT($A35),'from RC spring'!N$6&gt;0),IFERROR(MATCH($A35,'from RC spring'!N$7:N$24,0),"dnc"),"")</f>
        <v/>
      </c>
      <c r="Q35" s="60" t="str">
        <f>IF(AND(COUNT($A35),'from RC spring'!O$6&gt;0),IFERROR(MATCH($A35,'from RC spring'!O$7:O$24,0),"dnc"),"")</f>
        <v/>
      </c>
      <c r="R35" s="60" t="str">
        <f>IF(AND(COUNT($A35),'from RC spring'!P$6&gt;0),IFERROR(MATCH($A35,'from RC spring'!P$7:P$24,0),"dnc"),"")</f>
        <v/>
      </c>
      <c r="S35" s="60" t="str">
        <f>IF(AND(COUNT($A35),'from RC spring'!Q$6&gt;0),IFERROR(MATCH($A35,'from RC spring'!Q$7:Q$24,0),"dnc"),"")</f>
        <v/>
      </c>
      <c r="T35" s="60" t="str">
        <f>IF(AND(COUNT($A35),'from RC spring'!R$6&gt;0),IFERROR(MATCH($A35,'from RC spring'!R$7:R$24,0),"dnc"),"")</f>
        <v/>
      </c>
      <c r="U35" s="60" t="str">
        <f>IF(AND(COUNT($A35),'from RC spring'!S$6&gt;0),IFERROR(MATCH($A35,'from RC spring'!S$7:S$24,0),"dnc"),"")</f>
        <v/>
      </c>
      <c r="V35" t="str">
        <f t="shared" si="0"/>
        <v>FKA</v>
      </c>
    </row>
    <row r="36" spans="1:23" ht="13.5" thickBot="1" x14ac:dyDescent="0.25">
      <c r="A36" s="87">
        <v>249</v>
      </c>
      <c r="B36" s="81" t="s">
        <v>0</v>
      </c>
      <c r="C36" s="82" t="s">
        <v>39</v>
      </c>
      <c r="D36" s="60">
        <f>IF(AND(COUNT($A36),'from RC spring'!B$6&gt;0),IFERROR(MATCH($A36,'from RC spring'!B$7:B$24,0),"dnc"),"")</f>
        <v>6</v>
      </c>
      <c r="E36" s="60">
        <f>IF(AND(COUNT($A36),'from RC spring'!C$6&gt;0),IFERROR(MATCH($A36,'from RC spring'!C$7:C$24,0),"dnc"),"")</f>
        <v>6</v>
      </c>
      <c r="F36" s="60" t="str">
        <f>IF(AND(COUNT($A36),'from RC spring'!D$6&gt;0),IFERROR(MATCH($A36,'from RC spring'!D$7:D$24,0),"dnc"),"")</f>
        <v/>
      </c>
      <c r="G36" s="60">
        <f>IF(AND(COUNT($A36),'from RC spring'!E$6&gt;0),IFERROR(MATCH($A36,'from RC spring'!E$7:E$24,0),"dnc"),"")</f>
        <v>6</v>
      </c>
      <c r="H36" s="60">
        <f>IF(AND(COUNT($A36),'from RC spring'!F$6&gt;0),IFERROR(MATCH($A36,'from RC spring'!F$7:F$24,0),"dnc"),"")</f>
        <v>7</v>
      </c>
      <c r="I36" s="60" t="str">
        <f>IF(AND(COUNT($A36),'from RC spring'!G$6&gt;0),IFERROR(MATCH($A36,'from RC spring'!G$7:G$24,0),"dnc"),"")</f>
        <v/>
      </c>
      <c r="J36" s="60" t="str">
        <f>IF(AND(COUNT($A36),'from RC spring'!H$6&gt;0),IFERROR(MATCH($A36,'from RC spring'!H$7:H$24,0),"dnc"),"")</f>
        <v/>
      </c>
      <c r="K36" s="60" t="str">
        <f>IF(AND(COUNT($A36),'from RC spring'!I$6&gt;0),IFERROR(MATCH($A36,'from RC spring'!I$7:I$24,0),"dnc"),"")</f>
        <v/>
      </c>
      <c r="L36" s="60" t="str">
        <f>IF(AND(COUNT($A36),'from RC spring'!J$6&gt;0),IFERROR(MATCH($A36,'from RC spring'!J$7:J$24,0),"dnc"),"")</f>
        <v/>
      </c>
      <c r="M36" s="60" t="str">
        <f>IF(AND(COUNT($A36),'from RC spring'!K$6&gt;0),IFERROR(MATCH($A36,'from RC spring'!K$7:K$24,0),"dnc"),"")</f>
        <v>dnc</v>
      </c>
      <c r="N36" s="60" t="str">
        <f>IF(AND(COUNT($A36),'from RC spring'!L$6&gt;0),IFERROR(MATCH($A36,'from RC spring'!L$7:L$24,0),"dnc"),"")</f>
        <v>dnc</v>
      </c>
      <c r="O36" s="60" t="str">
        <f>IF(AND(COUNT($A36),'from RC spring'!M$6&gt;0),IFERROR(MATCH($A36,'from RC spring'!M$7:M$24,0),"dnc"),"")</f>
        <v/>
      </c>
      <c r="P36" s="60" t="str">
        <f>IF(AND(COUNT($A36),'from RC spring'!N$6&gt;0),IFERROR(MATCH($A36,'from RC spring'!N$7:N$24,0),"dnc"),"")</f>
        <v/>
      </c>
      <c r="Q36" s="60" t="str">
        <f>IF(AND(COUNT($A36),'from RC spring'!O$6&gt;0),IFERROR(MATCH($A36,'from RC spring'!O$7:O$24,0),"dnc"),"")</f>
        <v/>
      </c>
      <c r="R36" s="60" t="str">
        <f>IF(AND(COUNT($A36),'from RC spring'!P$6&gt;0),IFERROR(MATCH($A36,'from RC spring'!P$7:P$24,0),"dnc"),"")</f>
        <v/>
      </c>
      <c r="S36" s="60" t="str">
        <f>IF(AND(COUNT($A36),'from RC spring'!Q$6&gt;0),IFERROR(MATCH($A36,'from RC spring'!Q$7:Q$24,0),"dnc"),"")</f>
        <v/>
      </c>
      <c r="T36" s="60" t="str">
        <f>IF(AND(COUNT($A36),'from RC spring'!R$6&gt;0),IFERROR(MATCH($A36,'from RC spring'!R$7:R$24,0),"dnc"),"")</f>
        <v/>
      </c>
      <c r="U36" s="60" t="str">
        <f>IF(AND(COUNT($A36),'from RC spring'!S$6&gt;0),IFERROR(MATCH($A36,'from RC spring'!S$7:S$24,0),"dnc"),"")</f>
        <v/>
      </c>
      <c r="V36" t="str">
        <f t="shared" si="0"/>
        <v>Dolce</v>
      </c>
    </row>
    <row r="37" spans="1:23" ht="13.5" thickBot="1" x14ac:dyDescent="0.25">
      <c r="A37" s="87">
        <v>1153</v>
      </c>
      <c r="B37" s="81" t="s">
        <v>2</v>
      </c>
      <c r="C37" s="82" t="s">
        <v>93</v>
      </c>
      <c r="D37" s="60">
        <f>IF(AND(COUNT($A37),'from RC spring'!B$6&gt;0),IFERROR(MATCH($A37,'from RC spring'!B$7:B$24,0),"dnc"),"")</f>
        <v>1</v>
      </c>
      <c r="E37" s="60">
        <f>IF(AND(COUNT($A37),'from RC spring'!C$6&gt;0),IFERROR(MATCH($A37,'from RC spring'!C$7:C$24,0),"dnc"),"")</f>
        <v>3</v>
      </c>
      <c r="F37" s="60" t="str">
        <f>IF(AND(COUNT($A37),'from RC spring'!D$6&gt;0),IFERROR(MATCH($A37,'from RC spring'!D$7:D$24,0),"dnc"),"")</f>
        <v/>
      </c>
      <c r="G37" s="60">
        <f>IF(AND(COUNT($A37),'from RC spring'!E$6&gt;0),IFERROR(MATCH($A37,'from RC spring'!E$7:E$24,0),"dnc"),"")</f>
        <v>1</v>
      </c>
      <c r="H37" s="60">
        <f>IF(AND(COUNT($A37),'from RC spring'!F$6&gt;0),IFERROR(MATCH($A37,'from RC spring'!F$7:F$24,0),"dnc"),"")</f>
        <v>5</v>
      </c>
      <c r="I37" s="60" t="str">
        <f>IF(AND(COUNT($A37),'from RC spring'!G$6&gt;0),IFERROR(MATCH($A37,'from RC spring'!G$7:G$24,0),"dnc"),"")</f>
        <v/>
      </c>
      <c r="J37" s="60" t="str">
        <f>IF(AND(COUNT($A37),'from RC spring'!H$6&gt;0),IFERROR(MATCH($A37,'from RC spring'!H$7:H$24,0),"dnc"),"")</f>
        <v/>
      </c>
      <c r="K37" s="60" t="str">
        <f>IF(AND(COUNT($A37),'from RC spring'!I$6&gt;0),IFERROR(MATCH($A37,'from RC spring'!I$7:I$24,0),"dnc"),"")</f>
        <v/>
      </c>
      <c r="L37" s="60" t="str">
        <f>IF(AND(COUNT($A37),'from RC spring'!J$6&gt;0),IFERROR(MATCH($A37,'from RC spring'!J$7:J$24,0),"dnc"),"")</f>
        <v/>
      </c>
      <c r="M37" s="60">
        <f>IF(AND(COUNT($A37),'from RC spring'!K$6&gt;0),IFERROR(MATCH($A37,'from RC spring'!K$7:K$24,0),"dnc"),"")</f>
        <v>1</v>
      </c>
      <c r="N37" s="60">
        <f>IF(AND(COUNT($A37),'from RC spring'!L$6&gt;0),IFERROR(MATCH($A37,'from RC spring'!L$7:L$24,0),"dnc"),"")</f>
        <v>1</v>
      </c>
      <c r="O37" s="60" t="str">
        <f>IF(AND(COUNT($A37),'from RC spring'!M$6&gt;0),IFERROR(MATCH($A37,'from RC spring'!M$7:M$24,0),"dnc"),"")</f>
        <v/>
      </c>
      <c r="P37" s="60" t="str">
        <f>IF(AND(COUNT($A37),'from RC spring'!N$6&gt;0),IFERROR(MATCH($A37,'from RC spring'!N$7:N$24,0),"dnc"),"")</f>
        <v/>
      </c>
      <c r="Q37" s="60" t="str">
        <f>IF(AND(COUNT($A37),'from RC spring'!O$6&gt;0),IFERROR(MATCH($A37,'from RC spring'!O$7:O$24,0),"dnc"),"")</f>
        <v/>
      </c>
      <c r="R37" s="60" t="str">
        <f>IF(AND(COUNT($A37),'from RC spring'!P$6&gt;0),IFERROR(MATCH($A37,'from RC spring'!P$7:P$24,0),"dnc"),"")</f>
        <v/>
      </c>
      <c r="S37" s="60" t="str">
        <f>IF(AND(COUNT($A37),'from RC spring'!Q$6&gt;0),IFERROR(MATCH($A37,'from RC spring'!Q$7:Q$24,0),"dnc"),"")</f>
        <v/>
      </c>
      <c r="T37" s="60" t="str">
        <f>IF(AND(COUNT($A37),'from RC spring'!R$6&gt;0),IFERROR(MATCH($A37,'from RC spring'!R$7:R$24,0),"dnc"),"")</f>
        <v/>
      </c>
      <c r="U37" s="60" t="str">
        <f>IF(AND(COUNT($A37),'from RC spring'!S$6&gt;0),IFERROR(MATCH($A37,'from RC spring'!S$7:S$24,0),"dnc"),"")</f>
        <v/>
      </c>
      <c r="V37" t="str">
        <f t="shared" si="0"/>
        <v>Gostosa</v>
      </c>
    </row>
    <row r="38" spans="1:23" ht="13.5" thickBot="1" x14ac:dyDescent="0.25">
      <c r="A38" s="101">
        <v>485</v>
      </c>
      <c r="B38" s="102" t="s">
        <v>12</v>
      </c>
      <c r="C38" s="103" t="s">
        <v>226</v>
      </c>
      <c r="D38" s="60">
        <f>IF(AND(COUNT($A38),'from RC spring'!B$6&gt;0),IFERROR(MATCH($A38,'from RC spring'!B$7:B$24,0),"dnc"),"")</f>
        <v>4</v>
      </c>
      <c r="E38" s="60">
        <f>IF(AND(COUNT($A38),'from RC spring'!C$6&gt;0),IFERROR(MATCH($A38,'from RC spring'!C$7:C$24,0),"dnc"),"")</f>
        <v>2</v>
      </c>
      <c r="F38" s="60" t="str">
        <f>IF(AND(COUNT($A38),'from RC spring'!D$6&gt;0),IFERROR(MATCH($A38,'from RC spring'!D$7:D$24,0),"dnc"),"")</f>
        <v/>
      </c>
      <c r="G38" s="60">
        <f>IF(AND(COUNT($A38),'from RC spring'!E$6&gt;0),IFERROR(MATCH($A38,'from RC spring'!E$7:E$24,0),"dnc"),"")</f>
        <v>4</v>
      </c>
      <c r="H38" s="60">
        <f>IF(AND(COUNT($A38),'from RC spring'!F$6&gt;0),IFERROR(MATCH($A38,'from RC spring'!F$7:F$24,0),"dnc"),"")</f>
        <v>1</v>
      </c>
      <c r="I38" s="60" t="str">
        <f>IF(AND(COUNT($A38),'from RC spring'!G$6&gt;0),IFERROR(MATCH($A38,'from RC spring'!G$7:G$24,0),"dnc"),"")</f>
        <v/>
      </c>
      <c r="J38" s="60" t="str">
        <f>IF(AND(COUNT($A38),'from RC spring'!H$6&gt;0),IFERROR(MATCH($A38,'from RC spring'!H$7:H$24,0),"dnc"),"")</f>
        <v/>
      </c>
      <c r="K38" s="60" t="str">
        <f>IF(AND(COUNT($A38),'from RC spring'!I$6&gt;0),IFERROR(MATCH($A38,'from RC spring'!I$7:I$24,0),"dnc"),"")</f>
        <v/>
      </c>
      <c r="L38" s="60" t="str">
        <f>IF(AND(COUNT($A38),'from RC spring'!J$6&gt;0),IFERROR(MATCH($A38,'from RC spring'!J$7:J$24,0),"dnc"),"")</f>
        <v/>
      </c>
      <c r="M38" s="60" t="str">
        <f>IF(AND(COUNT($A38),'from RC spring'!K$6&gt;0),IFERROR(MATCH($A38,'from RC spring'!K$7:K$24,0),"dnc"),"")</f>
        <v>dnc</v>
      </c>
      <c r="N38" s="60" t="str">
        <f>IF(AND(COUNT($A38),'from RC spring'!L$6&gt;0),IFERROR(MATCH($A38,'from RC spring'!L$7:L$24,0),"dnc"),"")</f>
        <v>dnc</v>
      </c>
      <c r="O38" s="60" t="str">
        <f>IF(AND(COUNT($A38),'from RC spring'!M$6&gt;0),IFERROR(MATCH($A38,'from RC spring'!M$7:M$24,0),"dnc"),"")</f>
        <v/>
      </c>
      <c r="P38" s="60" t="str">
        <f>IF(AND(COUNT($A38),'from RC spring'!N$6&gt;0),IFERROR(MATCH($A38,'from RC spring'!N$7:N$24,0),"dnc"),"")</f>
        <v/>
      </c>
      <c r="Q38" s="60" t="str">
        <f>IF(AND(COUNT($A38),'from RC spring'!O$6&gt;0),IFERROR(MATCH($A38,'from RC spring'!O$7:O$24,0),"dnc"),"")</f>
        <v/>
      </c>
      <c r="R38" s="60" t="str">
        <f>IF(AND(COUNT($A38),'from RC spring'!P$6&gt;0),IFERROR(MATCH($A38,'from RC spring'!P$7:P$24,0),"dnc"),"")</f>
        <v/>
      </c>
      <c r="S38" s="60" t="str">
        <f>IF(AND(COUNT($A38),'from RC spring'!Q$6&gt;0),IFERROR(MATCH($A38,'from RC spring'!Q$7:Q$24,0),"dnc"),"")</f>
        <v/>
      </c>
      <c r="T38" s="60" t="str">
        <f>IF(AND(COUNT($A38),'from RC spring'!R$6&gt;0),IFERROR(MATCH($A38,'from RC spring'!R$7:R$24,0),"dnc"),"")</f>
        <v/>
      </c>
      <c r="U38" s="60" t="str">
        <f>IF(AND(COUNT($A38),'from RC spring'!S$6&gt;0),IFERROR(MATCH($A38,'from RC spring'!S$7:S$24,0),"dnc"),"")</f>
        <v/>
      </c>
      <c r="V38" t="str">
        <f t="shared" si="0"/>
        <v>Argo III</v>
      </c>
    </row>
    <row r="39" spans="1:23" ht="13.5" thickBot="1" x14ac:dyDescent="0.25">
      <c r="A39" s="87">
        <v>667</v>
      </c>
      <c r="B39" s="81" t="s">
        <v>203</v>
      </c>
      <c r="C39" s="82" t="s">
        <v>227</v>
      </c>
      <c r="D39" s="60">
        <f>IF(AND(COUNT($A39),'from RC spring'!B$6&gt;0),IFERROR(MATCH($A39,'from RC spring'!B$7:B$24,0),"dnc"),"")</f>
        <v>2</v>
      </c>
      <c r="E39" s="60">
        <f>IF(AND(COUNT($A39),'from RC spring'!C$6&gt;0),IFERROR(MATCH($A39,'from RC spring'!C$7:C$24,0),"dnc"),"")</f>
        <v>1</v>
      </c>
      <c r="F39" s="60" t="str">
        <f>IF(AND(COUNT($A39),'from RC spring'!D$6&gt;0),IFERROR(MATCH($A39,'from RC spring'!D$7:D$24,0),"dnc"),"")</f>
        <v/>
      </c>
      <c r="G39" s="60">
        <f>IF(AND(COUNT($A39),'from RC spring'!E$6&gt;0),IFERROR(MATCH($A39,'from RC spring'!E$7:E$24,0),"dnc"),"")</f>
        <v>2</v>
      </c>
      <c r="H39" s="60">
        <f>IF(AND(COUNT($A39),'from RC spring'!F$6&gt;0),IFERROR(MATCH($A39,'from RC spring'!F$7:F$24,0),"dnc"),"")</f>
        <v>4</v>
      </c>
      <c r="I39" s="60" t="str">
        <f>IF(AND(COUNT($A39),'from RC spring'!G$6&gt;0),IFERROR(MATCH($A39,'from RC spring'!G$7:G$24,0),"dnc"),"")</f>
        <v/>
      </c>
      <c r="J39" s="60" t="str">
        <f>IF(AND(COUNT($A39),'from RC spring'!H$6&gt;0),IFERROR(MATCH($A39,'from RC spring'!H$7:H$24,0),"dnc"),"")</f>
        <v/>
      </c>
      <c r="K39" s="60" t="str">
        <f>IF(AND(COUNT($A39),'from RC spring'!I$6&gt;0),IFERROR(MATCH($A39,'from RC spring'!I$7:I$24,0),"dnc"),"")</f>
        <v/>
      </c>
      <c r="L39" s="60" t="str">
        <f>IF(AND(COUNT($A39),'from RC spring'!J$6&gt;0),IFERROR(MATCH($A39,'from RC spring'!J$7:J$24,0),"dnc"),"")</f>
        <v/>
      </c>
      <c r="M39" s="60">
        <f>IF(AND(COUNT($A39),'from RC spring'!K$6&gt;0),IFERROR(MATCH($A39,'from RC spring'!K$7:K$24,0),"dnc"),"")</f>
        <v>3</v>
      </c>
      <c r="N39" s="60">
        <f>IF(AND(COUNT($A39),'from RC spring'!L$6&gt;0),IFERROR(MATCH($A39,'from RC spring'!L$7:L$24,0),"dnc"),"")</f>
        <v>2</v>
      </c>
      <c r="O39" s="60" t="str">
        <f>IF(AND(COUNT($A39),'from RC spring'!M$6&gt;0),IFERROR(MATCH($A39,'from RC spring'!M$7:M$24,0),"dnc"),"")</f>
        <v/>
      </c>
      <c r="P39" s="60" t="str">
        <f>IF(AND(COUNT($A39),'from RC spring'!N$6&gt;0),IFERROR(MATCH($A39,'from RC spring'!N$7:N$24,0),"dnc"),"")</f>
        <v/>
      </c>
      <c r="Q39" s="60" t="str">
        <f>IF(AND(COUNT($A39),'from RC spring'!O$6&gt;0),IFERROR(MATCH($A39,'from RC spring'!O$7:O$24,0),"dnc"),"")</f>
        <v/>
      </c>
      <c r="R39" s="60" t="str">
        <f>IF(AND(COUNT($A39),'from RC spring'!P$6&gt;0),IFERROR(MATCH($A39,'from RC spring'!P$7:P$24,0),"dnc"),"")</f>
        <v/>
      </c>
      <c r="S39" s="60" t="str">
        <f>IF(AND(COUNT($A39),'from RC spring'!Q$6&gt;0),IFERROR(MATCH($A39,'from RC spring'!Q$7:Q$24,0),"dnc"),"")</f>
        <v/>
      </c>
      <c r="T39" s="60" t="str">
        <f>IF(AND(COUNT($A39),'from RC spring'!R$6&gt;0),IFERROR(MATCH($A39,'from RC spring'!R$7:R$24,0),"dnc"),"")</f>
        <v/>
      </c>
      <c r="U39" s="60" t="str">
        <f>IF(AND(COUNT($A39),'from RC spring'!S$6&gt;0),IFERROR(MATCH($A39,'from RC spring'!S$7:S$24,0),"dnc"),"")</f>
        <v/>
      </c>
      <c r="V39" t="str">
        <f t="shared" si="0"/>
        <v>Pressure</v>
      </c>
    </row>
    <row r="40" spans="1:23" ht="13.5" thickBot="1" x14ac:dyDescent="0.25">
      <c r="A40" s="87">
        <v>676</v>
      </c>
      <c r="B40" s="81" t="s">
        <v>31</v>
      </c>
      <c r="C40" s="82" t="s">
        <v>47</v>
      </c>
      <c r="D40" s="218" t="s">
        <v>236</v>
      </c>
      <c r="E40" s="218" t="s">
        <v>236</v>
      </c>
      <c r="F40" s="60" t="str">
        <f>IF(AND(COUNT($A40),'from RC spring'!D$6&gt;0),IFERROR(MATCH($A40,'from RC spring'!D$7:D$24,0),"dnc"),"")</f>
        <v/>
      </c>
      <c r="G40" s="60">
        <f>IF(AND(COUNT($A40),'from RC spring'!E$6&gt;0),IFERROR(MATCH($A40,'from RC spring'!E$7:E$24,0),"dnc"),"")</f>
        <v>7</v>
      </c>
      <c r="H40" s="60">
        <f>IF(AND(COUNT($A40),'from RC spring'!F$6&gt;0),IFERROR(MATCH($A40,'from RC spring'!F$7:F$24,0),"dnc"),"")</f>
        <v>6</v>
      </c>
      <c r="I40" s="60" t="str">
        <f>IF(AND(COUNT($A40),'from RC spring'!G$6&gt;0),IFERROR(MATCH($A40,'from RC spring'!G$7:G$24,0),"dnc"),"")</f>
        <v/>
      </c>
      <c r="J40" s="60" t="str">
        <f>IF(AND(COUNT($A40),'from RC spring'!H$6&gt;0),IFERROR(MATCH($A40,'from RC spring'!H$7:H$24,0),"dnc"),"")</f>
        <v/>
      </c>
      <c r="K40" s="60" t="str">
        <f>IF(AND(COUNT($A40),'from RC spring'!I$6&gt;0),IFERROR(MATCH($A40,'from RC spring'!I$7:I$24,0),"dnc"),"")</f>
        <v/>
      </c>
      <c r="L40" s="60" t="str">
        <f>IF(AND(COUNT($A40),'from RC spring'!J$6&gt;0),IFERROR(MATCH($A40,'from RC spring'!J$7:J$24,0),"dnc"),"")</f>
        <v/>
      </c>
      <c r="M40" s="218" t="s">
        <v>236</v>
      </c>
      <c r="N40" s="218" t="s">
        <v>236</v>
      </c>
      <c r="O40" s="60" t="str">
        <f>IF(AND(COUNT($A40),'from RC spring'!M$6&gt;0),IFERROR(MATCH($A40,'from RC spring'!M$7:M$24,0),"dnc"),"")</f>
        <v/>
      </c>
      <c r="P40" s="60" t="str">
        <f>IF(AND(COUNT($A40),'from RC spring'!N$6&gt;0),IFERROR(MATCH($A40,'from RC spring'!N$7:N$24,0),"dnc"),"")</f>
        <v/>
      </c>
      <c r="Q40" s="60" t="str">
        <f>IF(AND(COUNT($A40),'from RC spring'!O$6&gt;0),IFERROR(MATCH($A40,'from RC spring'!O$7:O$24,0),"dnc"),"")</f>
        <v/>
      </c>
      <c r="R40" s="60" t="str">
        <f>IF(AND(COUNT($A40),'from RC spring'!P$6&gt;0),IFERROR(MATCH($A40,'from RC spring'!P$7:P$24,0),"dnc"),"")</f>
        <v/>
      </c>
      <c r="S40" s="60" t="str">
        <f>IF(AND(COUNT($A40),'from RC spring'!Q$6&gt;0),IFERROR(MATCH($A40,'from RC spring'!Q$7:Q$24,0),"dnc"),"")</f>
        <v/>
      </c>
      <c r="T40" s="60" t="str">
        <f>IF(AND(COUNT($A40),'from RC spring'!R$6&gt;0),IFERROR(MATCH($A40,'from RC spring'!R$7:R$24,0),"dnc"),"")</f>
        <v/>
      </c>
      <c r="U40" s="60" t="str">
        <f>IF(AND(COUNT($A40),'from RC spring'!S$6&gt;0),IFERROR(MATCH($A40,'from RC spring'!S$7:S$24,0),"dnc"),"")</f>
        <v/>
      </c>
      <c r="V40" t="str">
        <f t="shared" si="0"/>
        <v>Paradox</v>
      </c>
    </row>
    <row r="41" spans="1:23" ht="13.5" thickBot="1" x14ac:dyDescent="0.25">
      <c r="A41" s="87"/>
      <c r="B41" s="81"/>
      <c r="C41" s="82"/>
      <c r="D41" s="60" t="str">
        <f>IF(AND(COUNT($A41),'from RC spring'!B$6&gt;0),IFERROR(MATCH($A41,'from RC spring'!B$7:B$24,0),"dnc"),"")</f>
        <v/>
      </c>
      <c r="E41" s="60" t="str">
        <f>IF(AND(COUNT($A41),'from RC spring'!C$6&gt;0),IFERROR(MATCH($A41,'from RC spring'!C$7:C$24,0),"dnc"),"")</f>
        <v/>
      </c>
      <c r="F41" s="60" t="str">
        <f>IF(AND(COUNT($A41),'from RC spring'!D$6&gt;0),IFERROR(MATCH($A41,'from RC spring'!D$7:D$24,0),"dnc"),"")</f>
        <v/>
      </c>
      <c r="G41" s="60" t="str">
        <f>IF(AND(COUNT($A41),'from RC spring'!E$6&gt;0),IFERROR(MATCH($A41,'from RC spring'!E$7:E$24,0),"dnc"),"")</f>
        <v/>
      </c>
      <c r="H41" s="60" t="str">
        <f>IF(AND(COUNT($A41),'from RC spring'!F$6&gt;0),IFERROR(MATCH($A41,'from RC spring'!F$7:F$24,0),"dnc"),"")</f>
        <v/>
      </c>
      <c r="I41" s="60" t="str">
        <f>IF(AND(COUNT($A41),'from RC spring'!G$6&gt;0),IFERROR(MATCH($A41,'from RC spring'!G$7:G$24,0),"dnc"),"")</f>
        <v/>
      </c>
      <c r="J41" s="60" t="str">
        <f>IF(AND(COUNT($A41),'from RC spring'!H$6&gt;0),IFERROR(MATCH($A41,'from RC spring'!H$7:H$24,0),"dnc"),"")</f>
        <v/>
      </c>
      <c r="K41" s="60" t="str">
        <f>IF(AND(COUNT($A41),'from RC spring'!I$6&gt;0),IFERROR(MATCH($A41,'from RC spring'!I$7:I$24,0),"dnc"),"")</f>
        <v/>
      </c>
      <c r="L41" s="60" t="str">
        <f>IF(AND(COUNT($A41),'from RC spring'!J$6&gt;0),IFERROR(MATCH($A41,'from RC spring'!J$7:J$24,0),"dnc"),"")</f>
        <v/>
      </c>
      <c r="M41" s="60" t="str">
        <f>IF(AND(COUNT($A41),'from RC spring'!K$6&gt;0),IFERROR(MATCH($A41,'from RC spring'!K$7:K$24,0),"dnc"),"")</f>
        <v/>
      </c>
      <c r="N41" s="60" t="str">
        <f>IF(AND(COUNT($A41),'from RC spring'!L$6&gt;0),IFERROR(MATCH($A41,'from RC spring'!L$7:L$24,0),"dnc"),"")</f>
        <v/>
      </c>
      <c r="O41" s="60" t="str">
        <f>IF(AND(COUNT($A41),'from RC spring'!M$6&gt;0),IFERROR(MATCH($A41,'from RC spring'!M$7:M$24,0),"dnc"),"")</f>
        <v/>
      </c>
      <c r="P41" s="60" t="str">
        <f>IF(AND(COUNT($A41),'from RC spring'!N$6&gt;0),IFERROR(MATCH($A41,'from RC spring'!N$7:N$24,0),"dnc"),"")</f>
        <v/>
      </c>
      <c r="Q41" s="60" t="str">
        <f>IF(AND(COUNT($A41),'from RC spring'!O$6&gt;0),IFERROR(MATCH($A41,'from RC spring'!O$7:O$24,0),"dnc"),"")</f>
        <v/>
      </c>
      <c r="R41" s="60" t="str">
        <f>IF(AND(COUNT($A41),'from RC spring'!P$6&gt;0),IFERROR(MATCH($A41,'from RC spring'!P$7:P$24,0),"dnc"),"")</f>
        <v/>
      </c>
      <c r="S41" s="60" t="str">
        <f>IF(AND(COUNT($A41),'from RC spring'!Q$6&gt;0),IFERROR(MATCH($A41,'from RC spring'!Q$7:Q$24,0),"dnc"),"")</f>
        <v/>
      </c>
      <c r="T41" s="60" t="str">
        <f>IF(AND(COUNT($A41),'from RC spring'!R$6&gt;0),IFERROR(MATCH($A41,'from RC spring'!R$7:R$24,0),"dnc"),"")</f>
        <v/>
      </c>
      <c r="U41" s="60" t="str">
        <f>IF(AND(COUNT($A41),'from RC spring'!S$6&gt;0),IFERROR(MATCH($A41,'from RC spring'!S$7:S$24,0),"dnc"),"")</f>
        <v/>
      </c>
      <c r="V41" t="str">
        <f t="shared" si="0"/>
        <v/>
      </c>
    </row>
    <row r="42" spans="1:23" ht="13.5" thickBot="1" x14ac:dyDescent="0.25">
      <c r="A42" s="87"/>
      <c r="B42" s="81"/>
      <c r="C42" s="82"/>
      <c r="D42" s="60" t="str">
        <f>IF(AND(COUNT($A42),'from RC spring'!B$6&gt;0),IFERROR(MATCH($A42,'from RC spring'!B$7:B$24,0),"dnc"),"")</f>
        <v/>
      </c>
      <c r="E42" s="60" t="str">
        <f>IF(AND(COUNT($A42),'from RC spring'!C$6&gt;0),IFERROR(MATCH($A42,'from RC spring'!C$7:C$24,0),"dnc"),"")</f>
        <v/>
      </c>
      <c r="F42" s="60" t="str">
        <f>IF(AND(COUNT($A42),'from RC spring'!D$6&gt;0),IFERROR(MATCH($A42,'from RC spring'!D$7:D$24,0),"dnc"),"")</f>
        <v/>
      </c>
      <c r="G42" s="60" t="str">
        <f>IF(AND(COUNT($A42),'from RC spring'!E$6&gt;0),IFERROR(MATCH($A42,'from RC spring'!E$7:E$24,0),"dnc"),"")</f>
        <v/>
      </c>
      <c r="H42" s="60" t="str">
        <f>IF(AND(COUNT($A42),'from RC spring'!F$6&gt;0),IFERROR(MATCH($A42,'from RC spring'!F$7:F$24,0),"dnc"),"")</f>
        <v/>
      </c>
      <c r="I42" s="60" t="str">
        <f>IF(AND(COUNT($A42),'from RC spring'!G$6&gt;0),IFERROR(MATCH($A42,'from RC spring'!G$7:G$24,0),"dnc"),"")</f>
        <v/>
      </c>
      <c r="J42" s="60" t="str">
        <f>IF(AND(COUNT($A42),'from RC spring'!H$6&gt;0),IFERROR(MATCH($A42,'from RC spring'!H$7:H$24,0),"dnc"),"")</f>
        <v/>
      </c>
      <c r="K42" s="60" t="str">
        <f>IF(AND(COUNT($A42),'from RC spring'!I$6&gt;0),IFERROR(MATCH($A42,'from RC spring'!I$7:I$24,0),"dnc"),"")</f>
        <v/>
      </c>
      <c r="L42" s="60" t="str">
        <f>IF(AND(COUNT($A42),'from RC spring'!J$6&gt;0),IFERROR(MATCH($A42,'from RC spring'!J$7:J$24,0),"dnc"),"")</f>
        <v/>
      </c>
      <c r="M42" s="60" t="str">
        <f>IF(AND(COUNT($A42),'from RC spring'!K$6&gt;0),IFERROR(MATCH($A42,'from RC spring'!K$7:K$24,0),"dnc"),"")</f>
        <v/>
      </c>
      <c r="N42" s="60" t="str">
        <f>IF(AND(COUNT($A42),'from RC spring'!L$6&gt;0),IFERROR(MATCH($A42,'from RC spring'!L$7:L$24,0),"dnc"),"")</f>
        <v/>
      </c>
      <c r="O42" s="60" t="str">
        <f>IF(AND(COUNT($A42),'from RC spring'!M$6&gt;0),IFERROR(MATCH($A42,'from RC spring'!M$7:M$24,0),"dnc"),"")</f>
        <v/>
      </c>
      <c r="P42" s="60" t="str">
        <f>IF(AND(COUNT($A42),'from RC spring'!N$6&gt;0),IFERROR(MATCH($A42,'from RC spring'!N$7:N$24,0),"dnc"),"")</f>
        <v/>
      </c>
      <c r="Q42" s="60" t="str">
        <f>IF(AND(COUNT($A42),'from RC spring'!O$6&gt;0),IFERROR(MATCH($A42,'from RC spring'!O$7:O$24,0),"dnc"),"")</f>
        <v/>
      </c>
      <c r="R42" s="60" t="str">
        <f>IF(AND(COUNT($A42),'from RC spring'!P$6&gt;0),IFERROR(MATCH($A42,'from RC spring'!P$7:P$24,0),"dnc"),"")</f>
        <v/>
      </c>
      <c r="S42" s="60" t="str">
        <f>IF(AND(COUNT($A42),'from RC spring'!Q$6&gt;0),IFERROR(MATCH($A42,'from RC spring'!Q$7:Q$24,0),"dnc"),"")</f>
        <v/>
      </c>
      <c r="T42" s="60" t="str">
        <f>IF(AND(COUNT($A42),'from RC spring'!R$6&gt;0),IFERROR(MATCH($A42,'from RC spring'!R$7:R$24,0),"dnc"),"")</f>
        <v/>
      </c>
      <c r="U42" s="60" t="str">
        <f>IF(AND(COUNT($A42),'from RC spring'!S$6&gt;0),IFERROR(MATCH($A42,'from RC spring'!S$7:S$24,0),"dnc"),"")</f>
        <v/>
      </c>
      <c r="V42" t="str">
        <f t="shared" si="0"/>
        <v/>
      </c>
    </row>
    <row r="43" spans="1:23" ht="13.5" thickBot="1" x14ac:dyDescent="0.25">
      <c r="A43" s="87"/>
      <c r="B43" s="81"/>
      <c r="C43" s="82"/>
      <c r="D43" s="60" t="str">
        <f>IF(AND(COUNT($A43),'from RC spring'!B$6&gt;0),IFERROR(MATCH($A43,'from RC spring'!B$7:B$24,0),"dnc"),"")</f>
        <v/>
      </c>
      <c r="E43" s="60" t="str">
        <f>IF(AND(COUNT($A43),'from RC spring'!C$6&gt;0),IFERROR(MATCH($A43,'from RC spring'!C$7:C$24,0),"dnc"),"")</f>
        <v/>
      </c>
      <c r="F43" s="60" t="str">
        <f>IF(AND(COUNT($A43),'from RC spring'!D$6&gt;0),IFERROR(MATCH($A43,'from RC spring'!D$7:D$24,0),"dnc"),"")</f>
        <v/>
      </c>
      <c r="G43" s="60" t="str">
        <f>IF(AND(COUNT($A43),'from RC spring'!E$6&gt;0),IFERROR(MATCH($A43,'from RC spring'!E$7:E$24,0),"dnc"),"")</f>
        <v/>
      </c>
      <c r="H43" s="60" t="str">
        <f>IF(AND(COUNT($A43),'from RC spring'!F$6&gt;0),IFERROR(MATCH($A43,'from RC spring'!F$7:F$24,0),"dnc"),"")</f>
        <v/>
      </c>
      <c r="I43" s="60" t="str">
        <f>IF(AND(COUNT($A43),'from RC spring'!G$6&gt;0),IFERROR(MATCH($A43,'from RC spring'!G$7:G$24,0),"dnc"),"")</f>
        <v/>
      </c>
      <c r="J43" s="60" t="str">
        <f>IF(AND(COUNT($A43),'from RC spring'!H$6&gt;0),IFERROR(MATCH($A43,'from RC spring'!H$7:H$24,0),"dnc"),"")</f>
        <v/>
      </c>
      <c r="K43" s="60" t="str">
        <f>IF(AND(COUNT($A43),'from RC spring'!I$6&gt;0),IFERROR(MATCH($A43,'from RC spring'!I$7:I$24,0),"dnc"),"")</f>
        <v/>
      </c>
      <c r="L43" s="60" t="str">
        <f>IF(AND(COUNT($A43),'from RC spring'!J$6&gt;0),IFERROR(MATCH($A43,'from RC spring'!J$7:J$24,0),"dnc"),"")</f>
        <v/>
      </c>
      <c r="M43" s="60" t="str">
        <f>IF(AND(COUNT($A43),'from RC spring'!K$6&gt;0),IFERROR(MATCH($A43,'from RC spring'!K$7:K$24,0),"dnc"),"")</f>
        <v/>
      </c>
      <c r="N43" s="60" t="str">
        <f>IF(AND(COUNT($A43),'from RC spring'!L$6&gt;0),IFERROR(MATCH($A43,'from RC spring'!L$7:L$24,0),"dnc"),"")</f>
        <v/>
      </c>
      <c r="O43" s="60" t="str">
        <f>IF(AND(COUNT($A43),'from RC spring'!M$6&gt;0),IFERROR(MATCH($A43,'from RC spring'!M$7:M$24,0),"dnc"),"")</f>
        <v/>
      </c>
      <c r="P43" s="60" t="str">
        <f>IF(AND(COUNT($A43),'from RC spring'!N$6&gt;0),IFERROR(MATCH($A43,'from RC spring'!N$7:N$24,0),"dnc"),"")</f>
        <v/>
      </c>
      <c r="Q43" s="60" t="str">
        <f>IF(AND(COUNT($A43),'from RC spring'!O$6&gt;0),IFERROR(MATCH($A43,'from RC spring'!O$7:O$24,0),"dnc"),"")</f>
        <v/>
      </c>
      <c r="R43" s="60" t="str">
        <f>IF(AND(COUNT($A43),'from RC spring'!P$6&gt;0),IFERROR(MATCH($A43,'from RC spring'!P$7:P$24,0),"dnc"),"")</f>
        <v/>
      </c>
      <c r="S43" s="60" t="str">
        <f>IF(AND(COUNT($A43),'from RC spring'!Q$6&gt;0),IFERROR(MATCH($A43,'from RC spring'!Q$7:Q$24,0),"dnc"),"")</f>
        <v/>
      </c>
      <c r="T43" s="60" t="str">
        <f>IF(AND(COUNT($A43),'from RC spring'!R$6&gt;0),IFERROR(MATCH($A43,'from RC spring'!R$7:R$24,0),"dnc"),"")</f>
        <v/>
      </c>
      <c r="U43" s="60" t="str">
        <f>IF(AND(COUNT($A43),'from RC spring'!S$6&gt;0),IFERROR(MATCH($A43,'from RC spring'!S$7:S$24,0),"dnc"),"")</f>
        <v/>
      </c>
      <c r="V43" t="str">
        <f t="shared" si="0"/>
        <v/>
      </c>
    </row>
    <row r="44" spans="1:23" ht="13.5" thickBot="1" x14ac:dyDescent="0.25">
      <c r="A44" s="87"/>
      <c r="B44" s="81"/>
      <c r="C44" s="82"/>
      <c r="D44" s="60" t="str">
        <f>IF(AND(COUNT($A44),'from RC spring'!B$6&gt;0),IFERROR(MATCH($A44,'from RC spring'!B$7:B$24,0),"dnc"),"")</f>
        <v/>
      </c>
      <c r="E44" s="60" t="str">
        <f>IF(AND(COUNT($A44),'from RC spring'!C$6&gt;0),IFERROR(MATCH($A44,'from RC spring'!C$7:C$24,0),"dnc"),"")</f>
        <v/>
      </c>
      <c r="F44" s="60" t="str">
        <f>IF(AND(COUNT($A44),'from RC spring'!D$6&gt;0),IFERROR(MATCH($A44,'from RC spring'!D$7:D$24,0),"dnc"),"")</f>
        <v/>
      </c>
      <c r="G44" s="60" t="str">
        <f>IF(AND(COUNT($A44),'from RC spring'!E$6&gt;0),IFERROR(MATCH($A44,'from RC spring'!E$7:E$24,0),"dnc"),"")</f>
        <v/>
      </c>
      <c r="H44" s="60" t="str">
        <f>IF(AND(COUNT($A44),'from RC spring'!F$6&gt;0),IFERROR(MATCH($A44,'from RC spring'!F$7:F$24,0),"dnc"),"")</f>
        <v/>
      </c>
      <c r="I44" s="60" t="str">
        <f>IF(AND(COUNT($A44),'from RC spring'!G$6&gt;0),IFERROR(MATCH($A44,'from RC spring'!G$7:G$24,0),"dnc"),"")</f>
        <v/>
      </c>
      <c r="J44" s="60" t="str">
        <f>IF(AND(COUNT($A44),'from RC spring'!H$6&gt;0),IFERROR(MATCH($A44,'from RC spring'!H$7:H$24,0),"dnc"),"")</f>
        <v/>
      </c>
      <c r="K44" s="60" t="str">
        <f>IF(AND(COUNT($A44),'from RC spring'!I$6&gt;0),IFERROR(MATCH($A44,'from RC spring'!I$7:I$24,0),"dnc"),"")</f>
        <v/>
      </c>
      <c r="L44" s="60" t="str">
        <f>IF(AND(COUNT($A44),'from RC spring'!J$6&gt;0),IFERROR(MATCH($A44,'from RC spring'!J$7:J$24,0),"dnc"),"")</f>
        <v/>
      </c>
      <c r="M44" s="60" t="str">
        <f>IF(AND(COUNT($A44),'from RC spring'!K$6&gt;0),IFERROR(MATCH($A44,'from RC spring'!K$7:K$24,0),"dnc"),"")</f>
        <v/>
      </c>
      <c r="N44" s="60" t="str">
        <f>IF(AND(COUNT($A44),'from RC spring'!L$6&gt;0),IFERROR(MATCH($A44,'from RC spring'!L$7:L$24,0),"dnc"),"")</f>
        <v/>
      </c>
      <c r="O44" s="60" t="str">
        <f>IF(AND(COUNT($A44),'from RC spring'!M$6&gt;0),IFERROR(MATCH($A44,'from RC spring'!M$7:M$24,0),"dnc"),"")</f>
        <v/>
      </c>
      <c r="P44" s="60" t="str">
        <f>IF(AND(COUNT($A44),'from RC spring'!N$6&gt;0),IFERROR(MATCH($A44,'from RC spring'!N$7:N$24,0),"dnc"),"")</f>
        <v/>
      </c>
      <c r="Q44" s="60" t="str">
        <f>IF(AND(COUNT($A44),'from RC spring'!O$6&gt;0),IFERROR(MATCH($A44,'from RC spring'!O$7:O$24,0),"dnc"),"")</f>
        <v/>
      </c>
      <c r="R44" s="60" t="str">
        <f>IF(AND(COUNT($A44),'from RC spring'!P$6&gt;0),IFERROR(MATCH($A44,'from RC spring'!P$7:P$24,0),"dnc"),"")</f>
        <v/>
      </c>
      <c r="S44" s="60" t="str">
        <f>IF(AND(COUNT($A44),'from RC spring'!Q$6&gt;0),IFERROR(MATCH($A44,'from RC spring'!Q$7:Q$24,0),"dnc"),"")</f>
        <v/>
      </c>
      <c r="T44" s="60" t="str">
        <f>IF(AND(COUNT($A44),'from RC spring'!R$6&gt;0),IFERROR(MATCH($A44,'from RC spring'!R$7:R$24,0),"dnc"),"")</f>
        <v/>
      </c>
      <c r="U44" s="60" t="str">
        <f>IF(AND(COUNT($A44),'from RC spring'!S$6&gt;0),IFERROR(MATCH($A44,'from RC spring'!S$7:S$24,0),"dnc"),"")</f>
        <v/>
      </c>
      <c r="V44" t="str">
        <f t="shared" si="0"/>
        <v/>
      </c>
    </row>
    <row r="45" spans="1:23" ht="13.5" thickBot="1" x14ac:dyDescent="0.25">
      <c r="A45" s="87"/>
      <c r="B45" s="81"/>
      <c r="C45" s="82"/>
      <c r="D45" s="60" t="str">
        <f>IF(AND(COUNT($A45),'from RC spring'!B$6&gt;0),IFERROR(MATCH($A45,'from RC spring'!B$7:B$24,0),"dnc"),"")</f>
        <v/>
      </c>
      <c r="E45" s="60" t="str">
        <f>IF(AND(COUNT($A45),'from RC spring'!C$6&gt;0),IFERROR(MATCH($A45,'from RC spring'!C$7:C$24,0),"dnc"),"")</f>
        <v/>
      </c>
      <c r="F45" s="60" t="str">
        <f>IF(AND(COUNT($A45),'from RC spring'!D$6&gt;0),IFERROR(MATCH($A45,'from RC spring'!D$7:D$24,0),"dnc"),"")</f>
        <v/>
      </c>
      <c r="G45" s="60" t="str">
        <f>IF(AND(COUNT($A45),'from RC spring'!E$6&gt;0),IFERROR(MATCH($A45,'from RC spring'!E$7:E$24,0),"dnc"),"")</f>
        <v/>
      </c>
      <c r="H45" s="60" t="str">
        <f>IF(AND(COUNT($A45),'from RC spring'!F$6&gt;0),IFERROR(MATCH($A45,'from RC spring'!F$7:F$24,0),"dnc"),"")</f>
        <v/>
      </c>
      <c r="I45" s="60" t="str">
        <f>IF(AND(COUNT($A45),'from RC spring'!G$6&gt;0),IFERROR(MATCH($A45,'from RC spring'!G$7:G$24,0),"dnc"),"")</f>
        <v/>
      </c>
      <c r="J45" s="60" t="str">
        <f>IF(AND(COUNT($A45),'from RC spring'!H$6&gt;0),IFERROR(MATCH($A45,'from RC spring'!H$7:H$24,0),"dnc"),"")</f>
        <v/>
      </c>
      <c r="K45" s="60" t="str">
        <f>IF(AND(COUNT($A45),'from RC spring'!I$6&gt;0),IFERROR(MATCH($A45,'from RC spring'!I$7:I$24,0),"dnc"),"")</f>
        <v/>
      </c>
      <c r="L45" s="60" t="str">
        <f>IF(AND(COUNT($A45),'from RC spring'!J$6&gt;0),IFERROR(MATCH($A45,'from RC spring'!J$7:J$24,0),"dnc"),"")</f>
        <v/>
      </c>
      <c r="M45" s="60" t="str">
        <f>IF(AND(COUNT($A45),'from RC spring'!K$6&gt;0),IFERROR(MATCH($A45,'from RC spring'!K$7:K$24,0),"dnc"),"")</f>
        <v/>
      </c>
      <c r="N45" s="60" t="str">
        <f>IF(AND(COUNT($A45),'from RC spring'!L$6&gt;0),IFERROR(MATCH($A45,'from RC spring'!L$7:L$24,0),"dnc"),"")</f>
        <v/>
      </c>
      <c r="O45" s="60" t="str">
        <f>IF(AND(COUNT($A45),'from RC spring'!M$6&gt;0),IFERROR(MATCH($A45,'from RC spring'!M$7:M$24,0),"dnc"),"")</f>
        <v/>
      </c>
      <c r="P45" s="60" t="str">
        <f>IF(AND(COUNT($A45),'from RC spring'!N$6&gt;0),IFERROR(MATCH($A45,'from RC spring'!N$7:N$24,0),"dnc"),"")</f>
        <v/>
      </c>
      <c r="Q45" s="60" t="str">
        <f>IF(AND(COUNT($A45),'from RC spring'!O$6&gt;0),IFERROR(MATCH($A45,'from RC spring'!O$7:O$24,0),"dnc"),"")</f>
        <v/>
      </c>
      <c r="R45" s="60" t="str">
        <f>IF(AND(COUNT($A45),'from RC spring'!P$6&gt;0),IFERROR(MATCH($A45,'from RC spring'!P$7:P$24,0),"dnc"),"")</f>
        <v/>
      </c>
      <c r="S45" s="60" t="str">
        <f>IF(AND(COUNT($A45),'from RC spring'!Q$6&gt;0),IFERROR(MATCH($A45,'from RC spring'!Q$7:Q$24,0),"dnc"),"")</f>
        <v/>
      </c>
      <c r="T45" s="60" t="str">
        <f>IF(AND(COUNT($A45),'from RC spring'!R$6&gt;0),IFERROR(MATCH($A45,'from RC spring'!R$7:R$24,0),"dnc"),"")</f>
        <v/>
      </c>
      <c r="U45" s="60" t="str">
        <f>IF(AND(COUNT($A45),'from RC spring'!S$6&gt;0),IFERROR(MATCH($A45,'from RC spring'!S$7:S$24,0),"dnc"),"")</f>
        <v/>
      </c>
      <c r="V45" t="str">
        <f t="shared" si="0"/>
        <v/>
      </c>
    </row>
    <row r="46" spans="1:23" ht="13.5" thickBot="1" x14ac:dyDescent="0.25">
      <c r="A46" s="87"/>
      <c r="B46" s="81"/>
      <c r="C46" s="82"/>
      <c r="D46" s="60" t="str">
        <f>IF(AND(COUNT($A46),'from RC spring'!B$6&gt;0),IFERROR(MATCH($A46,'from RC spring'!B$7:B$24,0),"dnc"),"")</f>
        <v/>
      </c>
      <c r="E46" s="60" t="str">
        <f>IF(AND(COUNT($A46),'from RC spring'!C$6&gt;0),IFERROR(MATCH($A46,'from RC spring'!C$7:C$24,0),"dnc"),"")</f>
        <v/>
      </c>
      <c r="F46" s="60" t="str">
        <f>IF(AND(COUNT($A46),'from RC spring'!D$6&gt;0),IFERROR(MATCH($A46,'from RC spring'!D$7:D$24,0),"dnc"),"")</f>
        <v/>
      </c>
      <c r="G46" s="60" t="str">
        <f>IF(AND(COUNT($A46),'from RC spring'!E$6&gt;0),IFERROR(MATCH($A46,'from RC spring'!E$7:E$24,0),"dnc"),"")</f>
        <v/>
      </c>
      <c r="H46" s="60" t="str">
        <f>IF(AND(COUNT($A46),'from RC spring'!F$6&gt;0),IFERROR(MATCH($A46,'from RC spring'!F$7:F$24,0),"dnc"),"")</f>
        <v/>
      </c>
      <c r="I46" s="60" t="str">
        <f>IF(AND(COUNT($A46),'from RC spring'!G$6&gt;0),IFERROR(MATCH($A46,'from RC spring'!G$7:G$24,0),"dnc"),"")</f>
        <v/>
      </c>
      <c r="J46" s="60" t="str">
        <f>IF(AND(COUNT($A46),'from RC spring'!H$6&gt;0),IFERROR(MATCH($A46,'from RC spring'!H$7:H$24,0),"dnc"),"")</f>
        <v/>
      </c>
      <c r="K46" s="60" t="str">
        <f>IF(AND(COUNT($A46),'from RC spring'!I$6&gt;0),IFERROR(MATCH($A46,'from RC spring'!I$7:I$24,0),"dnc"),"")</f>
        <v/>
      </c>
      <c r="L46" s="60" t="str">
        <f>IF(AND(COUNT($A46),'from RC spring'!J$6&gt;0),IFERROR(MATCH($A46,'from RC spring'!J$7:J$24,0),"dnc"),"")</f>
        <v/>
      </c>
      <c r="M46" s="60" t="str">
        <f>IF(AND(COUNT($A46),'from RC spring'!K$6&gt;0),IFERROR(MATCH($A46,'from RC spring'!K$7:K$24,0),"dnc"),"")</f>
        <v/>
      </c>
      <c r="N46" s="60" t="str">
        <f>IF(AND(COUNT($A46),'from RC spring'!L$6&gt;0),IFERROR(MATCH($A46,'from RC spring'!L$7:L$24,0),"dnc"),"")</f>
        <v/>
      </c>
      <c r="O46" s="60" t="str">
        <f>IF(AND(COUNT($A46),'from RC spring'!M$6&gt;0),IFERROR(MATCH($A46,'from RC spring'!M$7:M$24,0),"dnc"),"")</f>
        <v/>
      </c>
      <c r="P46" s="60" t="str">
        <f>IF(AND(COUNT($A46),'from RC spring'!N$6&gt;0),IFERROR(MATCH($A46,'from RC spring'!N$7:N$24,0),"dnc"),"")</f>
        <v/>
      </c>
      <c r="Q46" s="60" t="str">
        <f>IF(AND(COUNT($A46),'from RC spring'!O$6&gt;0),IFERROR(MATCH($A46,'from RC spring'!O$7:O$24,0),"dnc"),"")</f>
        <v/>
      </c>
      <c r="R46" s="60" t="str">
        <f>IF(AND(COUNT($A46),'from RC spring'!P$6&gt;0),IFERROR(MATCH($A46,'from RC spring'!P$7:P$24,0),"dnc"),"")</f>
        <v/>
      </c>
      <c r="S46" s="60" t="str">
        <f>IF(AND(COUNT($A46),'from RC spring'!Q$6&gt;0),IFERROR(MATCH($A46,'from RC spring'!Q$7:Q$24,0),"dnc"),"")</f>
        <v/>
      </c>
      <c r="T46" s="60" t="str">
        <f>IF(AND(COUNT($A46),'from RC spring'!R$6&gt;0),IFERROR(MATCH($A46,'from RC spring'!R$7:R$24,0),"dnc"),"")</f>
        <v/>
      </c>
      <c r="U46" s="60" t="str">
        <f>IF(AND(COUNT($A46),'from RC spring'!S$6&gt;0),IFERROR(MATCH($A46,'from RC spring'!S$7:S$24,0),"dnc"),"")</f>
        <v/>
      </c>
      <c r="V46" t="str">
        <f t="shared" si="0"/>
        <v/>
      </c>
    </row>
    <row r="47" spans="1:23" ht="13.5" thickBot="1" x14ac:dyDescent="0.25">
      <c r="A47" s="88"/>
      <c r="B47" s="106"/>
      <c r="C47" s="107"/>
      <c r="D47" s="60" t="str">
        <f>IF(AND(COUNT($A47),'from RC spring'!B$6&gt;0),IFERROR(MATCH($A47,'from RC spring'!B$7:B$24,0),"dnc"),"")</f>
        <v/>
      </c>
      <c r="E47" s="60" t="str">
        <f>IF(AND(COUNT($A47),'from RC spring'!C$6&gt;0),IFERROR(MATCH($A47,'from RC spring'!C$7:C$24,0),"dnc"),"")</f>
        <v/>
      </c>
      <c r="F47" s="60" t="str">
        <f>IF(AND(COUNT($A47),'from RC spring'!D$6&gt;0),IFERROR(MATCH($A47,'from RC spring'!D$7:D$24,0),"dnc"),"")</f>
        <v/>
      </c>
      <c r="G47" s="60" t="str">
        <f>IF(AND(COUNT($A47),'from RC spring'!E$6&gt;0),IFERROR(MATCH($A47,'from RC spring'!E$7:E$24,0),"dnc"),"")</f>
        <v/>
      </c>
      <c r="H47" s="60" t="str">
        <f>IF(AND(COUNT($A47),'from RC spring'!F$6&gt;0),IFERROR(MATCH($A47,'from RC spring'!F$7:F$24,0),"dnc"),"")</f>
        <v/>
      </c>
      <c r="I47" s="60" t="str">
        <f>IF(AND(COUNT($A47),'from RC spring'!G$6&gt;0),IFERROR(MATCH($A47,'from RC spring'!G$7:G$24,0),"dnc"),"")</f>
        <v/>
      </c>
      <c r="J47" s="60" t="str">
        <f>IF(AND(COUNT($A47),'from RC spring'!H$6&gt;0),IFERROR(MATCH($A47,'from RC spring'!H$7:H$24,0),"dnc"),"")</f>
        <v/>
      </c>
      <c r="K47" s="60" t="str">
        <f>IF(AND(COUNT($A47),'from RC spring'!I$6&gt;0),IFERROR(MATCH($A47,'from RC spring'!I$7:I$24,0),"dnc"),"")</f>
        <v/>
      </c>
      <c r="L47" s="60" t="str">
        <f>IF(AND(COUNT($A47),'from RC spring'!J$6&gt;0),IFERROR(MATCH($A47,'from RC spring'!J$7:J$24,0),"dnc"),"")</f>
        <v/>
      </c>
      <c r="M47" s="60" t="str">
        <f>IF(AND(COUNT($A47),'from RC spring'!K$6&gt;0),IFERROR(MATCH($A47,'from RC spring'!K$7:K$24,0),"dnc"),"")</f>
        <v/>
      </c>
      <c r="N47" s="60" t="str">
        <f>IF(AND(COUNT($A47),'from RC spring'!L$6&gt;0),IFERROR(MATCH($A47,'from RC spring'!L$7:L$24,0),"dnc"),"")</f>
        <v/>
      </c>
      <c r="O47" s="60" t="str">
        <f>IF(AND(COUNT($A47),'from RC spring'!M$6&gt;0),IFERROR(MATCH($A47,'from RC spring'!M$7:M$24,0),"dnc"),"")</f>
        <v/>
      </c>
      <c r="P47" s="60" t="str">
        <f>IF(AND(COUNT($A47),'from RC spring'!N$6&gt;0),IFERROR(MATCH($A47,'from RC spring'!N$7:N$24,0),"dnc"),"")</f>
        <v/>
      </c>
      <c r="Q47" s="60" t="str">
        <f>IF(AND(COUNT($A47),'from RC spring'!O$6&gt;0),IFERROR(MATCH($A47,'from RC spring'!O$7:O$24,0),"dnc"),"")</f>
        <v/>
      </c>
      <c r="R47" s="60" t="str">
        <f>IF(AND(COUNT($A47),'from RC spring'!P$6&gt;0),IFERROR(MATCH($A47,'from RC spring'!P$7:P$24,0),"dnc"),"")</f>
        <v/>
      </c>
      <c r="S47" s="60" t="str">
        <f>IF(AND(COUNT($A47),'from RC spring'!Q$6&gt;0),IFERROR(MATCH($A47,'from RC spring'!Q$7:Q$24,0),"dnc"),"")</f>
        <v/>
      </c>
      <c r="T47" s="60" t="str">
        <f>IF(AND(COUNT($A47),'from RC spring'!R$6&gt;0),IFERROR(MATCH($A47,'from RC spring'!R$7:R$24,0),"dnc"),"")</f>
        <v/>
      </c>
      <c r="U47" s="60" t="str">
        <f>IF(AND(COUNT($A47),'from RC spring'!S$6&gt;0),IFERROR(MATCH($A47,'from RC spring'!S$7:S$24,0),"dnc"),"")</f>
        <v/>
      </c>
      <c r="V47" t="str">
        <f t="shared" si="0"/>
        <v/>
      </c>
    </row>
    <row r="48" spans="1:23" ht="13.5" thickBot="1" x14ac:dyDescent="0.25">
      <c r="A48" s="87"/>
      <c r="B48" s="79"/>
      <c r="C48" s="80"/>
      <c r="D48" s="60" t="str">
        <f>IF(AND(COUNT($A48),'from RC spring'!B$6&gt;0),IFERROR(MATCH($A48,'from RC spring'!B$7:B$24,0),"dnc"),"")</f>
        <v/>
      </c>
      <c r="E48" s="60" t="str">
        <f>IF(AND(COUNT($A48),'from RC spring'!C$6&gt;0),IFERROR(MATCH($A48,'from RC spring'!C$7:C$24,0),"dnc"),"")</f>
        <v/>
      </c>
      <c r="F48" s="60" t="str">
        <f>IF(AND(COUNT($A48),'from RC spring'!D$6&gt;0),IFERROR(MATCH($A48,'from RC spring'!D$7:D$24,0),"dnc"),"")</f>
        <v/>
      </c>
      <c r="G48" s="60" t="str">
        <f>IF(AND(COUNT($A48),'from RC spring'!E$6&gt;0),IFERROR(MATCH($A48,'from RC spring'!E$7:E$24,0),"dnc"),"")</f>
        <v/>
      </c>
      <c r="H48" s="60" t="str">
        <f>IF(AND(COUNT($A48),'from RC spring'!F$6&gt;0),IFERROR(MATCH($A48,'from RC spring'!F$7:F$24,0),"dnc"),"")</f>
        <v/>
      </c>
      <c r="I48" s="60" t="str">
        <f>IF(AND(COUNT($A48),'from RC spring'!G$6&gt;0),IFERROR(MATCH($A48,'from RC spring'!G$7:G$24,0),"dnc"),"")</f>
        <v/>
      </c>
      <c r="J48" s="60" t="str">
        <f>IF(AND(COUNT($A48),'from RC spring'!H$6&gt;0),IFERROR(MATCH($A48,'from RC spring'!H$7:H$24,0),"dnc"),"")</f>
        <v/>
      </c>
      <c r="K48" s="60" t="str">
        <f>IF(AND(COUNT($A48),'from RC spring'!I$6&gt;0),IFERROR(MATCH($A48,'from RC spring'!I$7:I$24,0),"dnc"),"")</f>
        <v/>
      </c>
      <c r="L48" s="60" t="str">
        <f>IF(AND(COUNT($A48),'from RC spring'!J$6&gt;0),IFERROR(MATCH($A48,'from RC spring'!J$7:J$24,0),"dnc"),"")</f>
        <v/>
      </c>
      <c r="M48" s="60" t="str">
        <f>IF(AND(COUNT($A48),'from RC spring'!K$6&gt;0),IFERROR(MATCH($A48,'from RC spring'!K$7:K$24,0),"dnc"),"")</f>
        <v/>
      </c>
      <c r="N48" s="60" t="str">
        <f>IF(AND(COUNT($A48),'from RC spring'!L$6&gt;0),IFERROR(MATCH($A48,'from RC spring'!L$7:L$24,0),"dnc"),"")</f>
        <v/>
      </c>
      <c r="O48" s="60" t="str">
        <f>IF(AND(COUNT($A48),'from RC spring'!M$6&gt;0),IFERROR(MATCH($A48,'from RC spring'!M$7:M$24,0),"dnc"),"")</f>
        <v/>
      </c>
      <c r="P48" s="60" t="str">
        <f>IF(AND(COUNT($A48),'from RC spring'!N$6&gt;0),IFERROR(MATCH($A48,'from RC spring'!N$7:N$24,0),"dnc"),"")</f>
        <v/>
      </c>
      <c r="Q48" s="60" t="str">
        <f>IF(AND(COUNT($A48),'from RC spring'!O$6&gt;0),IFERROR(MATCH($A48,'from RC spring'!O$7:O$24,0),"dnc"),"")</f>
        <v/>
      </c>
      <c r="R48" s="60" t="str">
        <f>IF(AND(COUNT($A48),'from RC spring'!P$6&gt;0),IFERROR(MATCH($A48,'from RC spring'!P$7:P$24,0),"dnc"),"")</f>
        <v/>
      </c>
      <c r="S48" s="60" t="str">
        <f>IF(AND(COUNT($A48),'from RC spring'!Q$6&gt;0),IFERROR(MATCH($A48,'from RC spring'!Q$7:Q$24,0),"dnc"),"")</f>
        <v/>
      </c>
      <c r="T48" s="60" t="str">
        <f>IF(AND(COUNT($A48),'from RC spring'!R$6&gt;0),IFERROR(MATCH($A48,'from RC spring'!R$7:R$24,0),"dnc"),"")</f>
        <v/>
      </c>
      <c r="U48" s="60" t="str">
        <f>IF(AND(COUNT($A48),'from RC spring'!S$6&gt;0),IFERROR(MATCH($A48,'from RC spring'!S$7:S$24,0),"dnc"),"")</f>
        <v/>
      </c>
      <c r="V48" t="str">
        <f t="shared" si="0"/>
        <v/>
      </c>
    </row>
    <row r="49" spans="1:50" ht="13.5" thickBot="1" x14ac:dyDescent="0.25">
      <c r="A49" s="87"/>
      <c r="B49" s="81"/>
      <c r="C49" s="82"/>
      <c r="D49" s="60" t="str">
        <f>IF(AND(COUNT($A49),'from RC spring'!B$6&gt;0),IFERROR(MATCH($A49,'from RC spring'!B$7:B$24,0),"dnc"),"")</f>
        <v/>
      </c>
      <c r="E49" s="60" t="str">
        <f>IF(AND(COUNT($A49),'from RC spring'!C$6&gt;0),IFERROR(MATCH($A49,'from RC spring'!C$7:C$24,0),"dnc"),"")</f>
        <v/>
      </c>
      <c r="F49" s="60" t="str">
        <f>IF(AND(COUNT($A49),'from RC spring'!D$6&gt;0),IFERROR(MATCH($A49,'from RC spring'!D$7:D$24,0),"dnc"),"")</f>
        <v/>
      </c>
      <c r="G49" s="60" t="str">
        <f>IF(AND(COUNT($A49),'from RC spring'!E$6&gt;0),IFERROR(MATCH($A49,'from RC spring'!E$7:E$24,0),"dnc"),"")</f>
        <v/>
      </c>
      <c r="H49" s="60" t="str">
        <f>IF(AND(COUNT($A49),'from RC spring'!F$6&gt;0),IFERROR(MATCH($A49,'from RC spring'!F$7:F$24,0),"dnc"),"")</f>
        <v/>
      </c>
      <c r="I49" s="60" t="str">
        <f>IF(AND(COUNT($A49),'from RC spring'!G$6&gt;0),IFERROR(MATCH($A49,'from RC spring'!G$7:G$24,0),"dnc"),"")</f>
        <v/>
      </c>
      <c r="J49" s="60" t="str">
        <f>IF(AND(COUNT($A49),'from RC spring'!H$6&gt;0),IFERROR(MATCH($A49,'from RC spring'!H$7:H$24,0),"dnc"),"")</f>
        <v/>
      </c>
      <c r="K49" s="60" t="str">
        <f>IF(AND(COUNT($A49),'from RC spring'!I$6&gt;0),IFERROR(MATCH($A49,'from RC spring'!I$7:I$24,0),"dnc"),"")</f>
        <v/>
      </c>
      <c r="L49" s="60" t="str">
        <f>IF(AND(COUNT($A49),'from RC spring'!J$6&gt;0),IFERROR(MATCH($A49,'from RC spring'!J$7:J$24,0),"dnc"),"")</f>
        <v/>
      </c>
      <c r="M49" s="60" t="str">
        <f>IF(AND(COUNT($A49),'from RC spring'!K$6&gt;0),IFERROR(MATCH($A49,'from RC spring'!K$7:K$24,0),"dnc"),"")</f>
        <v/>
      </c>
      <c r="N49" s="60" t="str">
        <f>IF(AND(COUNT($A49),'from RC spring'!L$6&gt;0),IFERROR(MATCH($A49,'from RC spring'!L$7:L$24,0),"dnc"),"")</f>
        <v/>
      </c>
      <c r="O49" s="60" t="str">
        <f>IF(AND(COUNT($A49),'from RC spring'!M$6&gt;0),IFERROR(MATCH($A49,'from RC spring'!M$7:M$24,0),"dnc"),"")</f>
        <v/>
      </c>
      <c r="P49" s="60" t="str">
        <f>IF(AND(COUNT($A49),'from RC spring'!N$6&gt;0),IFERROR(MATCH($A49,'from RC spring'!N$7:N$24,0),"dnc"),"")</f>
        <v/>
      </c>
      <c r="Q49" s="60" t="str">
        <f>IF(AND(COUNT($A49),'from RC spring'!O$6&gt;0),IFERROR(MATCH($A49,'from RC spring'!O$7:O$24,0),"dnc"),"")</f>
        <v/>
      </c>
      <c r="R49" s="60" t="str">
        <f>IF(AND(COUNT($A49),'from RC spring'!P$6&gt;0),IFERROR(MATCH($A49,'from RC spring'!P$7:P$24,0),"dnc"),"")</f>
        <v/>
      </c>
      <c r="S49" s="60" t="str">
        <f>IF(AND(COUNT($A49),'from RC spring'!Q$6&gt;0),IFERROR(MATCH($A49,'from RC spring'!Q$7:Q$24,0),"dnc"),"")</f>
        <v/>
      </c>
      <c r="T49" s="60" t="str">
        <f>IF(AND(COUNT($A49),'from RC spring'!R$6&gt;0),IFERROR(MATCH($A49,'from RC spring'!R$7:R$24,0),"dnc"),"")</f>
        <v/>
      </c>
      <c r="U49" s="60" t="str">
        <f>IF(AND(COUNT($A49),'from RC spring'!S$6&gt;0),IFERROR(MATCH($A49,'from RC spring'!S$7:S$24,0),"dnc"),"")</f>
        <v/>
      </c>
      <c r="V49" t="str">
        <f t="shared" si="0"/>
        <v/>
      </c>
    </row>
    <row r="50" spans="1:50" ht="13.5" thickBot="1" x14ac:dyDescent="0.25">
      <c r="A50" s="93"/>
      <c r="B50" s="94"/>
      <c r="C50" s="95"/>
      <c r="D50" s="60" t="str">
        <f>IF(AND(COUNT($A50),'from RC spring'!B$6&gt;0),IFERROR(MATCH($A50,'from RC spring'!B$7:B$24,0),"dnc"),"")</f>
        <v/>
      </c>
      <c r="E50" s="60" t="str">
        <f>IF(AND(COUNT($A50),'from RC spring'!C$6&gt;0),IFERROR(MATCH($A50,'from RC spring'!C$7:C$24,0),"dnc"),"")</f>
        <v/>
      </c>
      <c r="F50" s="60" t="str">
        <f>IF(AND(COUNT($A50),'from RC spring'!D$6&gt;0),IFERROR(MATCH($A50,'from RC spring'!D$7:D$24,0),"dnc"),"")</f>
        <v/>
      </c>
      <c r="G50" s="60" t="str">
        <f>IF(AND(COUNT($A50),'from RC spring'!E$6&gt;0),IFERROR(MATCH($A50,'from RC spring'!E$7:E$24,0),"dnc"),"")</f>
        <v/>
      </c>
      <c r="H50" s="60" t="str">
        <f>IF(AND(COUNT($A50),'from RC spring'!F$6&gt;0),IFERROR(MATCH($A50,'from RC spring'!F$7:F$24,0),"dnc"),"")</f>
        <v/>
      </c>
      <c r="I50" s="60" t="str">
        <f>IF(AND(COUNT($A50),'from RC spring'!G$6&gt;0),IFERROR(MATCH($A50,'from RC spring'!G$7:G$24,0),"dnc"),"")</f>
        <v/>
      </c>
      <c r="J50" s="60" t="str">
        <f>IF(AND(COUNT($A50),'from RC spring'!H$6&gt;0),IFERROR(MATCH($A50,'from RC spring'!H$7:H$24,0),"dnc"),"")</f>
        <v/>
      </c>
      <c r="K50" s="60" t="str">
        <f>IF(AND(COUNT($A50),'from RC spring'!I$6&gt;0),IFERROR(MATCH($A50,'from RC spring'!I$7:I$24,0),"dnc"),"")</f>
        <v/>
      </c>
      <c r="L50" s="60" t="str">
        <f>IF(AND(COUNT($A50),'from RC spring'!J$6&gt;0),IFERROR(MATCH($A50,'from RC spring'!J$7:J$24,0),"dnc"),"")</f>
        <v/>
      </c>
      <c r="M50" s="60" t="str">
        <f>IF(AND(COUNT($A50),'from RC spring'!K$6&gt;0),IFERROR(MATCH($A50,'from RC spring'!K$7:K$24,0),"dnc"),"")</f>
        <v/>
      </c>
      <c r="N50" s="60" t="str">
        <f>IF(AND(COUNT($A50),'from RC spring'!L$6&gt;0),IFERROR(MATCH($A50,'from RC spring'!L$7:L$24,0),"dnc"),"")</f>
        <v/>
      </c>
      <c r="O50" s="60" t="str">
        <f>IF(AND(COUNT($A50),'from RC spring'!M$6&gt;0),IFERROR(MATCH($A50,'from RC spring'!M$7:M$24,0),"dnc"),"")</f>
        <v/>
      </c>
      <c r="P50" s="60" t="str">
        <f>IF(AND(COUNT($A50),'from RC spring'!N$6&gt;0),IFERROR(MATCH($A50,'from RC spring'!N$7:N$24,0),"dnc"),"")</f>
        <v/>
      </c>
      <c r="Q50" s="60" t="str">
        <f>IF(AND(COUNT($A50),'from RC spring'!O$6&gt;0),IFERROR(MATCH($A50,'from RC spring'!O$7:O$24,0),"dnc"),"")</f>
        <v/>
      </c>
      <c r="R50" s="60" t="str">
        <f>IF(AND(COUNT($A50),'from RC spring'!P$6&gt;0),IFERROR(MATCH($A50,'from RC spring'!P$7:P$24,0),"dnc"),"")</f>
        <v/>
      </c>
      <c r="S50" s="60" t="str">
        <f>IF(AND(COUNT($A50),'from RC spring'!Q$6&gt;0),IFERROR(MATCH($A50,'from RC spring'!Q$7:Q$24,0),"dnc"),"")</f>
        <v/>
      </c>
      <c r="T50" s="60" t="str">
        <f>IF(AND(COUNT($A50),'from RC spring'!R$6&gt;0),IFERROR(MATCH($A50,'from RC spring'!R$7:R$24,0),"dnc"),"")</f>
        <v/>
      </c>
      <c r="U50" s="60" t="str">
        <f>IF(AND(COUNT($A50),'from RC spring'!S$6&gt;0),IFERROR(MATCH($A50,'from RC spring'!S$7:S$24,0),"dnc"),"")</f>
        <v/>
      </c>
      <c r="V50" t="str">
        <f t="shared" si="0"/>
        <v/>
      </c>
    </row>
    <row r="51" spans="1:50" ht="13.5" thickBot="1" x14ac:dyDescent="0.25">
      <c r="A51" s="88"/>
      <c r="B51" s="89"/>
      <c r="C51" s="90"/>
      <c r="D51" s="60" t="str">
        <f>IF(AND(COUNT($A51),'from RC spring'!B$6&gt;0),IFERROR(MATCH($A51,'from RC spring'!B$7:B$24,0),"dnc"),"")</f>
        <v/>
      </c>
      <c r="E51" s="60" t="str">
        <f>IF(AND(COUNT($A51),'from RC spring'!C$6&gt;0),IFERROR(MATCH($A51,'from RC spring'!C$7:C$24,0),"dnc"),"")</f>
        <v/>
      </c>
      <c r="F51" s="60" t="str">
        <f>IF(AND(COUNT($A51),'from RC spring'!D$6&gt;0),IFERROR(MATCH($A51,'from RC spring'!D$7:D$24,0),"dnc"),"")</f>
        <v/>
      </c>
      <c r="G51" s="60" t="str">
        <f>IF(AND(COUNT($A51),'from RC spring'!E$6&gt;0),IFERROR(MATCH($A51,'from RC spring'!E$7:E$24,0),"dnc"),"")</f>
        <v/>
      </c>
      <c r="H51" s="60" t="str">
        <f>IF(AND(COUNT($A51),'from RC spring'!F$6&gt;0),IFERROR(MATCH($A51,'from RC spring'!F$7:F$24,0),"dnc"),"")</f>
        <v/>
      </c>
      <c r="I51" s="60" t="str">
        <f>IF(AND(COUNT($A51),'from RC spring'!G$6&gt;0),IFERROR(MATCH($A51,'from RC spring'!G$7:G$24,0),"dnc"),"")</f>
        <v/>
      </c>
      <c r="J51" s="60" t="str">
        <f>IF(AND(COUNT($A51),'from RC spring'!H$6&gt;0),IFERROR(MATCH($A51,'from RC spring'!H$7:H$24,0),"dnc"),"")</f>
        <v/>
      </c>
      <c r="K51" s="60" t="str">
        <f>IF(AND(COUNT($A51),'from RC spring'!I$6&gt;0),IFERROR(MATCH($A51,'from RC spring'!I$7:I$24,0),"dnc"),"")</f>
        <v/>
      </c>
      <c r="L51" s="60" t="str">
        <f>IF(AND(COUNT($A51),'from RC spring'!J$6&gt;0),IFERROR(MATCH($A51,'from RC spring'!J$7:J$24,0),"dnc"),"")</f>
        <v/>
      </c>
      <c r="M51" s="60" t="str">
        <f>IF(AND(COUNT($A51),'from RC spring'!K$6&gt;0),IFERROR(MATCH($A51,'from RC spring'!K$7:K$24,0),"dnc"),"")</f>
        <v/>
      </c>
      <c r="N51" s="60" t="str">
        <f>IF(AND(COUNT($A51),'from RC spring'!L$6&gt;0),IFERROR(MATCH($A51,'from RC spring'!L$7:L$24,0),"dnc"),"")</f>
        <v/>
      </c>
      <c r="O51" s="60" t="str">
        <f>IF(AND(COUNT($A51),'from RC spring'!M$6&gt;0),IFERROR(MATCH($A51,'from RC spring'!M$7:M$24,0),"dnc"),"")</f>
        <v/>
      </c>
      <c r="P51" s="60" t="str">
        <f>IF(AND(COUNT($A51),'from RC spring'!N$6&gt;0),IFERROR(MATCH($A51,'from RC spring'!N$7:N$24,0),"dnc"),"")</f>
        <v/>
      </c>
      <c r="Q51" s="60" t="str">
        <f>IF(AND(COUNT($A51),'from RC spring'!O$6&gt;0),IFERROR(MATCH($A51,'from RC spring'!O$7:O$24,0),"dnc"),"")</f>
        <v/>
      </c>
      <c r="R51" s="60" t="str">
        <f>IF(AND(COUNT($A51),'from RC spring'!P$6&gt;0),IFERROR(MATCH($A51,'from RC spring'!P$7:P$24,0),"dnc"),"")</f>
        <v/>
      </c>
      <c r="S51" s="60" t="str">
        <f>IF(AND(COUNT($A51),'from RC spring'!Q$6&gt;0),IFERROR(MATCH($A51,'from RC spring'!Q$7:Q$24,0),"dnc"),"")</f>
        <v/>
      </c>
      <c r="T51" s="60" t="str">
        <f>IF(AND(COUNT($A51),'from RC spring'!R$6&gt;0),IFERROR(MATCH($A51,'from RC spring'!R$7:R$24,0),"dnc"),"")</f>
        <v/>
      </c>
      <c r="U51" s="60" t="str">
        <f>IF(AND(COUNT($A51),'from RC spring'!S$6&gt;0),IFERROR(MATCH($A51,'from RC spring'!S$7:S$24,0),"dnc"),"")</f>
        <v/>
      </c>
      <c r="V51" t="str">
        <f t="shared" si="0"/>
        <v/>
      </c>
    </row>
    <row r="52" spans="1:50" ht="13.5" thickBot="1" x14ac:dyDescent="0.25">
      <c r="A52" s="87"/>
      <c r="B52" s="81"/>
      <c r="C52" s="82"/>
      <c r="D52" s="60" t="str">
        <f>IF(AND(COUNT($A52),'from RC spring'!B$6&gt;0),IFERROR(MATCH($A52,'from RC spring'!B$7:B$24,0),"dnc"),"")</f>
        <v/>
      </c>
      <c r="E52" s="60" t="str">
        <f>IF(AND(COUNT($A52),'from RC spring'!C$6&gt;0),IFERROR(MATCH($A52,'from RC spring'!C$7:C$24,0),"dnc"),"")</f>
        <v/>
      </c>
      <c r="F52" s="60" t="str">
        <f>IF(AND(COUNT($A52),'from RC spring'!D$6&gt;0),IFERROR(MATCH($A52,'from RC spring'!D$7:D$24,0),"dnc"),"")</f>
        <v/>
      </c>
      <c r="G52" s="60" t="str">
        <f>IF(AND(COUNT($A52),'from RC spring'!E$6&gt;0),IFERROR(MATCH($A52,'from RC spring'!E$7:E$24,0),"dnc"),"")</f>
        <v/>
      </c>
      <c r="H52" s="60" t="str">
        <f>IF(AND(COUNT($A52),'from RC spring'!F$6&gt;0),IFERROR(MATCH($A52,'from RC spring'!F$7:F$24,0),"dnc"),"")</f>
        <v/>
      </c>
      <c r="I52" s="60" t="str">
        <f>IF(AND(COUNT($A52),'from RC spring'!G$6&gt;0),IFERROR(MATCH($A52,'from RC spring'!G$7:G$24,0),"dnc"),"")</f>
        <v/>
      </c>
      <c r="J52" s="60" t="str">
        <f>IF(AND(COUNT($A52),'from RC spring'!H$6&gt;0),IFERROR(MATCH($A52,'from RC spring'!H$7:H$24,0),"dnc"),"")</f>
        <v/>
      </c>
      <c r="K52" s="60" t="str">
        <f>IF(AND(COUNT($A52),'from RC spring'!I$6&gt;0),IFERROR(MATCH($A52,'from RC spring'!I$7:I$24,0),"dnc"),"")</f>
        <v/>
      </c>
      <c r="L52" s="60" t="str">
        <f>IF(AND(COUNT($A52),'from RC spring'!J$6&gt;0),IFERROR(MATCH($A52,'from RC spring'!J$7:J$24,0),"dnc"),"")</f>
        <v/>
      </c>
      <c r="M52" s="60" t="str">
        <f>IF(AND(COUNT($A52),'from RC spring'!K$6&gt;0),IFERROR(MATCH($A52,'from RC spring'!K$7:K$24,0),"dnc"),"")</f>
        <v/>
      </c>
      <c r="N52" s="60" t="str">
        <f>IF(AND(COUNT($A52),'from RC spring'!L$6&gt;0),IFERROR(MATCH($A52,'from RC spring'!L$7:L$24,0),"dnc"),"")</f>
        <v/>
      </c>
      <c r="O52" s="60" t="str">
        <f>IF(AND(COUNT($A52),'from RC spring'!M$6&gt;0),IFERROR(MATCH($A52,'from RC spring'!M$7:M$24,0),"dnc"),"")</f>
        <v/>
      </c>
      <c r="P52" s="60" t="str">
        <f>IF(AND(COUNT($A52),'from RC spring'!N$6&gt;0),IFERROR(MATCH($A52,'from RC spring'!N$7:N$24,0),"dnc"),"")</f>
        <v/>
      </c>
      <c r="Q52" s="60" t="str">
        <f>IF(AND(COUNT($A52),'from RC spring'!O$6&gt;0),IFERROR(MATCH($A52,'from RC spring'!O$7:O$24,0),"dnc"),"")</f>
        <v/>
      </c>
      <c r="R52" s="60" t="str">
        <f>IF(AND(COUNT($A52),'from RC spring'!P$6&gt;0),IFERROR(MATCH($A52,'from RC spring'!P$7:P$24,0),"dnc"),"")</f>
        <v/>
      </c>
      <c r="S52" s="60" t="str">
        <f>IF(AND(COUNT($A52),'from RC spring'!Q$6&gt;0),IFERROR(MATCH($A52,'from RC spring'!Q$7:Q$24,0),"dnc"),"")</f>
        <v/>
      </c>
      <c r="T52" s="60" t="str">
        <f>IF(AND(COUNT($A52),'from RC spring'!R$6&gt;0),IFERROR(MATCH($A52,'from RC spring'!R$7:R$24,0),"dnc"),"")</f>
        <v/>
      </c>
      <c r="U52" s="60" t="str">
        <f>IF(AND(COUNT($A52),'from RC spring'!S$6&gt;0),IFERROR(MATCH($A52,'from RC spring'!S$7:S$24,0),"dnc"),"")</f>
        <v/>
      </c>
      <c r="V52" t="str">
        <f t="shared" si="0"/>
        <v/>
      </c>
    </row>
    <row r="53" spans="1:50" ht="13.5" thickBot="1" x14ac:dyDescent="0.25">
      <c r="A53" s="108"/>
      <c r="B53" s="116"/>
      <c r="C53" s="117"/>
      <c r="D53" s="60" t="str">
        <f>IF(AND(COUNT($A53),'from RC spring'!B$6&gt;0),IFERROR(MATCH($A53,'from RC spring'!B$7:B$24,0),"dnc"),"")</f>
        <v/>
      </c>
      <c r="E53" s="60" t="str">
        <f>IF(AND(COUNT($A53),'from RC spring'!C$6&gt;0),IFERROR(MATCH($A53,'from RC spring'!C$7:C$24,0),"dnc"),"")</f>
        <v/>
      </c>
      <c r="F53" s="60" t="str">
        <f>IF(AND(COUNT($A53),'from RC spring'!D$6&gt;0),IFERROR(MATCH($A53,'from RC spring'!D$7:D$24,0),"dnc"),"")</f>
        <v/>
      </c>
      <c r="G53" s="60" t="str">
        <f>IF(AND(COUNT($A53),'from RC spring'!E$6&gt;0),IFERROR(MATCH($A53,'from RC spring'!E$7:E$24,0),"dnc"),"")</f>
        <v/>
      </c>
      <c r="H53" s="60" t="str">
        <f>IF(AND(COUNT($A53),'from RC spring'!F$6&gt;0),IFERROR(MATCH($A53,'from RC spring'!F$7:F$24,0),"dnc"),"")</f>
        <v/>
      </c>
      <c r="I53" s="60" t="str">
        <f>IF(AND(COUNT($A53),'from RC spring'!G$6&gt;0),IFERROR(MATCH($A53,'from RC spring'!G$7:G$24,0),"dnc"),"")</f>
        <v/>
      </c>
      <c r="J53" s="60" t="str">
        <f>IF(AND(COUNT($A53),'from RC spring'!H$6&gt;0),IFERROR(MATCH($A53,'from RC spring'!H$7:H$24,0),"dnc"),"")</f>
        <v/>
      </c>
      <c r="K53" s="60" t="str">
        <f>IF(AND(COUNT($A53),'from RC spring'!I$6&gt;0),IFERROR(MATCH($A53,'from RC spring'!I$7:I$24,0),"dnc"),"")</f>
        <v/>
      </c>
      <c r="L53" s="60" t="str">
        <f>IF(AND(COUNT($A53),'from RC spring'!J$6&gt;0),IFERROR(MATCH($A53,'from RC spring'!J$7:J$24,0),"dnc"),"")</f>
        <v/>
      </c>
      <c r="M53" s="60" t="str">
        <f>IF(AND(COUNT($A53),'from RC spring'!K$6&gt;0),IFERROR(MATCH($A53,'from RC spring'!K$7:K$24,0),"dnc"),"")</f>
        <v/>
      </c>
      <c r="N53" s="60" t="str">
        <f>IF(AND(COUNT($A53),'from RC spring'!L$6&gt;0),IFERROR(MATCH($A53,'from RC spring'!L$7:L$24,0),"dnc"),"")</f>
        <v/>
      </c>
      <c r="O53" s="60" t="str">
        <f>IF(AND(COUNT($A53),'from RC spring'!M$6&gt;0),IFERROR(MATCH($A53,'from RC spring'!M$7:M$24,0),"dnc"),"")</f>
        <v/>
      </c>
      <c r="P53" s="60" t="str">
        <f>IF(AND(COUNT($A53),'from RC spring'!N$6&gt;0),IFERROR(MATCH($A53,'from RC spring'!N$7:N$24,0),"dnc"),"")</f>
        <v/>
      </c>
      <c r="Q53" s="60" t="str">
        <f>IF(AND(COUNT($A53),'from RC spring'!O$6&gt;0),IFERROR(MATCH($A53,'from RC spring'!O$7:O$24,0),"dnc"),"")</f>
        <v/>
      </c>
      <c r="R53" s="60" t="str">
        <f>IF(AND(COUNT($A53),'from RC spring'!P$6&gt;0),IFERROR(MATCH($A53,'from RC spring'!P$7:P$24,0),"dnc"),"")</f>
        <v/>
      </c>
      <c r="S53" s="60" t="str">
        <f>IF(AND(COUNT($A53),'from RC spring'!Q$6&gt;0),IFERROR(MATCH($A53,'from RC spring'!Q$7:Q$24,0),"dnc"),"")</f>
        <v/>
      </c>
      <c r="T53" s="60" t="str">
        <f>IF(AND(COUNT($A53),'from RC spring'!R$6&gt;0),IFERROR(MATCH($A53,'from RC spring'!R$7:R$24,0),"dnc"),"")</f>
        <v/>
      </c>
      <c r="U53" s="60" t="str">
        <f>IF(AND(COUNT($A53),'from RC spring'!S$6&gt;0),IFERROR(MATCH($A53,'from RC spring'!S$7:S$24,0),"dnc"),"")</f>
        <v/>
      </c>
    </row>
    <row r="54" spans="1:50" ht="13.5" thickBot="1" x14ac:dyDescent="0.25">
      <c r="A54" s="101"/>
      <c r="B54" s="118"/>
      <c r="C54" s="119"/>
      <c r="D54" s="60" t="str">
        <f>IF(AND(COUNT($A54),'from RC spring'!B$6&gt;0),IFERROR(MATCH($A54,'from RC spring'!B$7:B$24,0),"dnc"),"")</f>
        <v/>
      </c>
      <c r="E54" s="60" t="str">
        <f>IF(AND(COUNT($A54),'from RC spring'!C$6&gt;0),IFERROR(MATCH($A54,'from RC spring'!C$7:C$24,0),"dnc"),"")</f>
        <v/>
      </c>
      <c r="F54" s="60" t="str">
        <f>IF(AND(COUNT($A54),'from RC spring'!D$6&gt;0),IFERROR(MATCH($A54,'from RC spring'!D$7:D$24,0),"dnc"),"")</f>
        <v/>
      </c>
      <c r="G54" s="60" t="str">
        <f>IF(AND(COUNT($A54),'from RC spring'!E$6&gt;0),IFERROR(MATCH($A54,'from RC spring'!E$7:E$24,0),"dnc"),"")</f>
        <v/>
      </c>
      <c r="H54" s="60" t="str">
        <f>IF(AND(COUNT($A54),'from RC spring'!F$6&gt;0),IFERROR(MATCH($A54,'from RC spring'!F$7:F$24,0),"dnc"),"")</f>
        <v/>
      </c>
      <c r="I54" s="60" t="str">
        <f>IF(AND(COUNT($A54),'from RC spring'!G$6&gt;0),IFERROR(MATCH($A54,'from RC spring'!G$7:G$24,0),"dnc"),"")</f>
        <v/>
      </c>
      <c r="J54" s="60" t="str">
        <f>IF(AND(COUNT($A54),'from RC spring'!H$6&gt;0),IFERROR(MATCH($A54,'from RC spring'!H$7:H$24,0),"dnc"),"")</f>
        <v/>
      </c>
      <c r="K54" s="60" t="str">
        <f>IF(AND(COUNT($A54),'from RC spring'!I$6&gt;0),IFERROR(MATCH($A54,'from RC spring'!I$7:I$24,0),"dnc"),"")</f>
        <v/>
      </c>
      <c r="L54" s="60" t="str">
        <f>IF(AND(COUNT($A54),'from RC spring'!J$6&gt;0),IFERROR(MATCH($A54,'from RC spring'!J$7:J$24,0),"dnc"),"")</f>
        <v/>
      </c>
      <c r="M54" s="60" t="str">
        <f>IF(AND(COUNT($A54),'from RC spring'!K$6&gt;0),IFERROR(MATCH($A54,'from RC spring'!K$7:K$24,0),"dnc"),"")</f>
        <v/>
      </c>
      <c r="N54" s="60" t="str">
        <f>IF(AND(COUNT($A54),'from RC spring'!L$6&gt;0),IFERROR(MATCH($A54,'from RC spring'!L$7:L$24,0),"dnc"),"")</f>
        <v/>
      </c>
      <c r="O54" s="60" t="str">
        <f>IF(AND(COUNT($A54),'from RC spring'!M$6&gt;0),IFERROR(MATCH($A54,'from RC spring'!M$7:M$24,0),"dnc"),"")</f>
        <v/>
      </c>
      <c r="P54" s="60" t="str">
        <f>IF(AND(COUNT($A54),'from RC spring'!N$6&gt;0),IFERROR(MATCH($A54,'from RC spring'!N$7:N$24,0),"dnc"),"")</f>
        <v/>
      </c>
      <c r="Q54" s="60" t="str">
        <f>IF(AND(COUNT($A54),'from RC spring'!O$6&gt;0),IFERROR(MATCH($A54,'from RC spring'!O$7:O$24,0),"dnc"),"")</f>
        <v/>
      </c>
      <c r="R54" s="60" t="str">
        <f>IF(AND(COUNT($A54),'from RC spring'!P$6&gt;0),IFERROR(MATCH($A54,'from RC spring'!P$7:P$24,0),"dnc"),"")</f>
        <v/>
      </c>
      <c r="S54" s="60" t="str">
        <f>IF(AND(COUNT($A54),'from RC spring'!Q$6&gt;0),IFERROR(MATCH($A54,'from RC spring'!Q$7:Q$24,0),"dnc"),"")</f>
        <v/>
      </c>
      <c r="T54" s="60" t="str">
        <f>IF(AND(COUNT($A54),'from RC spring'!R$6&gt;0),IFERROR(MATCH($A54,'from RC spring'!R$7:R$24,0),"dnc"),"")</f>
        <v/>
      </c>
      <c r="U54" s="60" t="str">
        <f>IF(AND(COUNT($A54),'from RC spring'!S$6&gt;0),IFERROR(MATCH($A54,'from RC spring'!S$7:S$24,0),"dnc"),"")</f>
        <v/>
      </c>
    </row>
    <row r="55" spans="1:50" ht="13.5" thickBot="1" x14ac:dyDescent="0.25">
      <c r="A55" s="87"/>
      <c r="B55" s="79"/>
      <c r="C55" s="80"/>
      <c r="D55" s="60" t="str">
        <f>IF(AND(COUNT($A55),'from RC spring'!B$6&gt;0),IFERROR(MATCH($A55,'from RC spring'!B$7:B$24,0),"dnc"),"")</f>
        <v/>
      </c>
      <c r="E55" s="60" t="str">
        <f>IF(AND(COUNT($A55),'from RC spring'!C$6&gt;0),IFERROR(MATCH($A55,'from RC spring'!C$7:C$24,0),"dnc"),"")</f>
        <v/>
      </c>
      <c r="F55" s="60" t="str">
        <f>IF(AND(COUNT($A55),'from RC spring'!D$6&gt;0),IFERROR(MATCH($A55,'from RC spring'!D$7:D$24,0),"dnc"),"")</f>
        <v/>
      </c>
      <c r="G55" s="60" t="str">
        <f>IF(AND(COUNT($A55),'from RC spring'!E$6&gt;0),IFERROR(MATCH($A55,'from RC spring'!E$7:E$24,0),"dnc"),"")</f>
        <v/>
      </c>
      <c r="H55" s="60" t="str">
        <f>IF(AND(COUNT($A55),'from RC spring'!F$6&gt;0),IFERROR(MATCH($A55,'from RC spring'!F$7:F$24,0),"dnc"),"")</f>
        <v/>
      </c>
      <c r="I55" s="60" t="str">
        <f>IF(AND(COUNT($A55),'from RC spring'!G$6&gt;0),IFERROR(MATCH($A55,'from RC spring'!G$7:G$24,0),"dnc"),"")</f>
        <v/>
      </c>
      <c r="J55" s="60" t="str">
        <f>IF(AND(COUNT($A55),'from RC spring'!H$6&gt;0),IFERROR(MATCH($A55,'from RC spring'!H$7:H$24,0),"dnc"),"")</f>
        <v/>
      </c>
      <c r="K55" s="60" t="str">
        <f>IF(AND(COUNT($A55),'from RC spring'!I$6&gt;0),IFERROR(MATCH($A55,'from RC spring'!I$7:I$24,0),"dnc"),"")</f>
        <v/>
      </c>
      <c r="L55" s="60" t="str">
        <f>IF(AND(COUNT($A55),'from RC spring'!J$6&gt;0),IFERROR(MATCH($A55,'from RC spring'!J$7:J$24,0),"dnc"),"")</f>
        <v/>
      </c>
      <c r="M55" s="60" t="str">
        <f>IF(AND(COUNT($A55),'from RC spring'!K$6&gt;0),IFERROR(MATCH($A55,'from RC spring'!K$7:K$24,0),"dnc"),"")</f>
        <v/>
      </c>
      <c r="N55" s="60" t="str">
        <f>IF(AND(COUNT($A55),'from RC spring'!L$6&gt;0),IFERROR(MATCH($A55,'from RC spring'!L$7:L$24,0),"dnc"),"")</f>
        <v/>
      </c>
      <c r="O55" s="60" t="str">
        <f>IF(AND(COUNT($A55),'from RC spring'!M$6&gt;0),IFERROR(MATCH($A55,'from RC spring'!M$7:M$24,0),"dnc"),"")</f>
        <v/>
      </c>
      <c r="P55" s="60" t="str">
        <f>IF(AND(COUNT($A55),'from RC spring'!N$6&gt;0),IFERROR(MATCH($A55,'from RC spring'!N$7:N$24,0),"dnc"),"")</f>
        <v/>
      </c>
      <c r="Q55" s="60" t="str">
        <f>IF(AND(COUNT($A55),'from RC spring'!O$6&gt;0),IFERROR(MATCH($A55,'from RC spring'!O$7:O$24,0),"dnc"),"")</f>
        <v/>
      </c>
      <c r="R55" s="60" t="str">
        <f>IF(AND(COUNT($A55),'from RC spring'!P$6&gt;0),IFERROR(MATCH($A55,'from RC spring'!P$7:P$24,0),"dnc"),"")</f>
        <v/>
      </c>
      <c r="S55" s="60" t="str">
        <f>IF(AND(COUNT($A55),'from RC spring'!Q$6&gt;0),IFERROR(MATCH($A55,'from RC spring'!Q$7:Q$24,0),"dnc"),"")</f>
        <v/>
      </c>
      <c r="T55" s="60" t="str">
        <f>IF(AND(COUNT($A55),'from RC spring'!R$6&gt;0),IFERROR(MATCH($A55,'from RC spring'!R$7:R$24,0),"dnc"),"")</f>
        <v/>
      </c>
      <c r="U55" s="60" t="str">
        <f>IF(AND(COUNT($A55),'from RC spring'!S$6&gt;0),IFERROR(MATCH($A55,'from RC spring'!S$7:S$24,0),"dnc"),"")</f>
        <v/>
      </c>
      <c r="AC55" t="s">
        <v>77</v>
      </c>
      <c r="AD55" s="39">
        <f>MATCH(Races_Sailed,$D63:$U63,0)</f>
        <v>11</v>
      </c>
    </row>
    <row r="56" spans="1:50" ht="13.5" thickBot="1" x14ac:dyDescent="0.25">
      <c r="A56" s="87"/>
      <c r="B56" s="79"/>
      <c r="C56" s="80"/>
      <c r="D56" s="60" t="str">
        <f>IF(AND(COUNT($A56),'from RC spring'!B$6&gt;0),IFERROR(MATCH($A56,'from RC spring'!B$7:B$24,0),"dnc"),"")</f>
        <v/>
      </c>
      <c r="E56" s="60" t="str">
        <f>IF(AND(COUNT($A56),'from RC spring'!C$6&gt;0),IFERROR(MATCH($A56,'from RC spring'!C$7:C$24,0),"dnc"),"")</f>
        <v/>
      </c>
      <c r="F56" s="60" t="str">
        <f>IF(AND(COUNT($A56),'from RC spring'!D$6&gt;0),IFERROR(MATCH($A56,'from RC spring'!D$7:D$24,0),"dnc"),"")</f>
        <v/>
      </c>
      <c r="G56" s="60" t="str">
        <f>IF(AND(COUNT($A56),'from RC spring'!E$6&gt;0),IFERROR(MATCH($A56,'from RC spring'!E$7:E$24,0),"dnc"),"")</f>
        <v/>
      </c>
      <c r="H56" s="60" t="str">
        <f>IF(AND(COUNT($A56),'from RC spring'!F$6&gt;0),IFERROR(MATCH($A56,'from RC spring'!F$7:F$24,0),"dnc"),"")</f>
        <v/>
      </c>
      <c r="I56" s="60" t="str">
        <f>IF(AND(COUNT($A56),'from RC spring'!G$6&gt;0),IFERROR(MATCH($A56,'from RC spring'!G$7:G$24,0),"dnc"),"")</f>
        <v/>
      </c>
      <c r="J56" s="60" t="str">
        <f>IF(AND(COUNT($A56),'from RC spring'!H$6&gt;0),IFERROR(MATCH($A56,'from RC spring'!H$7:H$24,0),"dnc"),"")</f>
        <v/>
      </c>
      <c r="K56" s="60" t="str">
        <f>IF(AND(COUNT($A56),'from RC spring'!I$6&gt;0),IFERROR(MATCH($A56,'from RC spring'!I$7:I$24,0),"dnc"),"")</f>
        <v/>
      </c>
      <c r="L56" s="60" t="str">
        <f>IF(AND(COUNT($A56),'from RC spring'!J$6&gt;0),IFERROR(MATCH($A56,'from RC spring'!J$7:J$24,0),"dnc"),"")</f>
        <v/>
      </c>
      <c r="M56" s="60" t="str">
        <f>IF(AND(COUNT($A56),'from RC spring'!K$6&gt;0),IFERROR(MATCH($A56,'from RC spring'!K$7:K$24,0),"dnc"),"")</f>
        <v/>
      </c>
      <c r="N56" s="60" t="str">
        <f>IF(AND(COUNT($A56),'from RC spring'!L$6&gt;0),IFERROR(MATCH($A56,'from RC spring'!L$7:L$24,0),"dnc"),"")</f>
        <v/>
      </c>
      <c r="O56" s="60" t="str">
        <f>IF(AND(COUNT($A56),'from RC spring'!M$6&gt;0),IFERROR(MATCH($A56,'from RC spring'!M$7:M$24,0),"dnc"),"")</f>
        <v/>
      </c>
      <c r="P56" s="60" t="str">
        <f>IF(AND(COUNT($A56),'from RC spring'!N$6&gt;0),IFERROR(MATCH($A56,'from RC spring'!N$7:N$24,0),"dnc"),"")</f>
        <v/>
      </c>
      <c r="Q56" s="60" t="str">
        <f>IF(AND(COUNT($A56),'from RC spring'!O$6&gt;0),IFERROR(MATCH($A56,'from RC spring'!O$7:O$24,0),"dnc"),"")</f>
        <v/>
      </c>
      <c r="R56" s="60" t="str">
        <f>IF(AND(COUNT($A56),'from RC spring'!P$6&gt;0),IFERROR(MATCH($A56,'from RC spring'!P$7:P$24,0),"dnc"),"")</f>
        <v/>
      </c>
      <c r="S56" s="60" t="str">
        <f>IF(AND(COUNT($A56),'from RC spring'!Q$6&gt;0),IFERROR(MATCH($A56,'from RC spring'!Q$7:Q$24,0),"dnc"),"")</f>
        <v/>
      </c>
      <c r="T56" s="60" t="str">
        <f>IF(AND(COUNT($A56),'from RC spring'!R$6&gt;0),IFERROR(MATCH($A56,'from RC spring'!R$7:R$24,0),"dnc"),"")</f>
        <v/>
      </c>
      <c r="U56" s="60" t="str">
        <f>IF(AND(COUNT($A56),'from RC spring'!S$6&gt;0),IFERROR(MATCH($A56,'from RC spring'!S$7:S$24,0),"dnc"),"")</f>
        <v/>
      </c>
      <c r="AC56" t="s">
        <v>78</v>
      </c>
      <c r="AD56" s="39">
        <f>IF(Races_Sailed = 1, 1,MATCH(Races_Sailed-1,$D63:$U63,0))</f>
        <v>10</v>
      </c>
    </row>
    <row r="57" spans="1:50" ht="13.5" thickBot="1" x14ac:dyDescent="0.25">
      <c r="A57" s="87"/>
      <c r="B57" s="79"/>
      <c r="C57" s="80"/>
      <c r="D57" s="60" t="str">
        <f>IF(AND(COUNT($A57),'from RC spring'!B$6&gt;0),IFERROR(MATCH($A57,'from RC spring'!B$7:B$24,0),"dnc"),"")</f>
        <v/>
      </c>
      <c r="E57" s="60" t="str">
        <f>IF(AND(COUNT($A57),'from RC spring'!C$6&gt;0),IFERROR(MATCH($A57,'from RC spring'!C$7:C$24,0),"dnc"),"")</f>
        <v/>
      </c>
      <c r="F57" s="60" t="str">
        <f>IF(AND(COUNT($A57),'from RC spring'!D$6&gt;0),IFERROR(MATCH($A57,'from RC spring'!D$7:D$24,0),"dnc"),"")</f>
        <v/>
      </c>
      <c r="G57" s="60" t="str">
        <f>IF(AND(COUNT($A57),'from RC spring'!E$6&gt;0),IFERROR(MATCH($A57,'from RC spring'!E$7:E$24,0),"dnc"),"")</f>
        <v/>
      </c>
      <c r="H57" s="60" t="str">
        <f>IF(AND(COUNT($A57),'from RC spring'!F$6&gt;0),IFERROR(MATCH($A57,'from RC spring'!F$7:F$24,0),"dnc"),"")</f>
        <v/>
      </c>
      <c r="I57" s="60" t="str">
        <f>IF(AND(COUNT($A57),'from RC spring'!G$6&gt;0),IFERROR(MATCH($A57,'from RC spring'!G$7:G$24,0),"dnc"),"")</f>
        <v/>
      </c>
      <c r="J57" s="60" t="str">
        <f>IF(AND(COUNT($A57),'from RC spring'!H$6&gt;0),IFERROR(MATCH($A57,'from RC spring'!H$7:H$24,0),"dnc"),"")</f>
        <v/>
      </c>
      <c r="K57" s="60" t="str">
        <f>IF(AND(COUNT($A57),'from RC spring'!I$6&gt;0),IFERROR(MATCH($A57,'from RC spring'!I$7:I$24,0),"dnc"),"")</f>
        <v/>
      </c>
      <c r="L57" s="60" t="str">
        <f>IF(AND(COUNT($A57),'from RC spring'!J$6&gt;0),IFERROR(MATCH($A57,'from RC spring'!J$7:J$24,0),"dnc"),"")</f>
        <v/>
      </c>
      <c r="M57" s="60" t="str">
        <f>IF(AND(COUNT($A57),'from RC spring'!K$6&gt;0),IFERROR(MATCH($A57,'from RC spring'!K$7:K$24,0),"dnc"),"")</f>
        <v/>
      </c>
      <c r="N57" s="60" t="str">
        <f>IF(AND(COUNT($A57),'from RC spring'!L$6&gt;0),IFERROR(MATCH($A57,'from RC spring'!L$7:L$24,0),"dnc"),"")</f>
        <v/>
      </c>
      <c r="O57" s="60" t="str">
        <f>IF(AND(COUNT($A57),'from RC spring'!M$6&gt;0),IFERROR(MATCH($A57,'from RC spring'!M$7:M$24,0),"dnc"),"")</f>
        <v/>
      </c>
      <c r="P57" s="60" t="str">
        <f>IF(AND(COUNT($A57),'from RC spring'!N$6&gt;0),IFERROR(MATCH($A57,'from RC spring'!N$7:N$24,0),"dnc"),"")</f>
        <v/>
      </c>
      <c r="Q57" s="60" t="str">
        <f>IF(AND(COUNT($A57),'from RC spring'!O$6&gt;0),IFERROR(MATCH($A57,'from RC spring'!O$7:O$24,0),"dnc"),"")</f>
        <v/>
      </c>
      <c r="R57" s="60" t="str">
        <f>IF(AND(COUNT($A57),'from RC spring'!P$6&gt;0),IFERROR(MATCH($A57,'from RC spring'!P$7:P$24,0),"dnc"),"")</f>
        <v/>
      </c>
      <c r="S57" s="60" t="str">
        <f>IF(AND(COUNT($A57),'from RC spring'!Q$6&gt;0),IFERROR(MATCH($A57,'from RC spring'!Q$7:Q$24,0),"dnc"),"")</f>
        <v/>
      </c>
      <c r="T57" s="60" t="str">
        <f>IF(AND(COUNT($A57),'from RC spring'!R$6&gt;0),IFERROR(MATCH($A57,'from RC spring'!R$7:R$24,0),"dnc"),"")</f>
        <v/>
      </c>
      <c r="U57" s="60" t="str">
        <f>IF(AND(COUNT($A57),'from RC spring'!S$6&gt;0),IFERROR(MATCH($A57,'from RC spring'!S$7:S$24,0),"dnc"),"")</f>
        <v/>
      </c>
      <c r="AC57" t="s">
        <v>79</v>
      </c>
      <c r="AD57" s="58">
        <f>COUNT($W$67:$W$91)</f>
        <v>7</v>
      </c>
    </row>
    <row r="58" spans="1:50" ht="13.5" thickBot="1" x14ac:dyDescent="0.25">
      <c r="A58" s="88"/>
      <c r="B58" s="89"/>
      <c r="C58" s="90"/>
      <c r="D58" s="60" t="str">
        <f>IF(AND(COUNT($A58),'from RC spring'!B$6&gt;0),IFERROR(MATCH($A58,'from RC spring'!B$7:B$24,0),"dnc"),"")</f>
        <v/>
      </c>
      <c r="E58" s="60" t="str">
        <f>IF(AND(COUNT($A58),'from RC spring'!C$6&gt;0),IFERROR(MATCH($A58,'from RC spring'!C$7:C$24,0),"dnc"),"")</f>
        <v/>
      </c>
      <c r="F58" s="60" t="str">
        <f>IF(AND(COUNT($A58),'from RC spring'!D$6&gt;0),IFERROR(MATCH($A58,'from RC spring'!D$7:D$24,0),"dnc"),"")</f>
        <v/>
      </c>
      <c r="G58" s="60" t="str">
        <f>IF(AND(COUNT($A58),'from RC spring'!E$6&gt;0),IFERROR(MATCH($A58,'from RC spring'!E$7:E$24,0),"dnc"),"")</f>
        <v/>
      </c>
      <c r="H58" s="60" t="str">
        <f>IF(AND(COUNT($A58),'from RC spring'!F$6&gt;0),IFERROR(MATCH($A58,'from RC spring'!F$7:F$24,0),"dnc"),"")</f>
        <v/>
      </c>
      <c r="I58" s="60" t="str">
        <f>IF(AND(COUNT($A58),'from RC spring'!G$6&gt;0),IFERROR(MATCH($A58,'from RC spring'!G$7:G$24,0),"dnc"),"")</f>
        <v/>
      </c>
      <c r="J58" s="60" t="str">
        <f>IF(AND(COUNT($A58),'from RC spring'!H$6&gt;0),IFERROR(MATCH($A58,'from RC spring'!H$7:H$24,0),"dnc"),"")</f>
        <v/>
      </c>
      <c r="K58" s="60" t="str">
        <f>IF(AND(COUNT($A58),'from RC spring'!I$6&gt;0),IFERROR(MATCH($A58,'from RC spring'!I$7:I$24,0),"dnc"),"")</f>
        <v/>
      </c>
      <c r="L58" s="60" t="str">
        <f>IF(AND(COUNT($A58),'from RC spring'!J$6&gt;0),IFERROR(MATCH($A58,'from RC spring'!J$7:J$24,0),"dnc"),"")</f>
        <v/>
      </c>
      <c r="M58" s="60" t="str">
        <f>IF(AND(COUNT($A58),'from RC spring'!K$6&gt;0),IFERROR(MATCH($A58,'from RC spring'!K$7:K$24,0),"dnc"),"")</f>
        <v/>
      </c>
      <c r="N58" s="60" t="str">
        <f>IF(AND(COUNT($A58),'from RC spring'!L$6&gt;0),IFERROR(MATCH($A58,'from RC spring'!L$7:L$24,0),"dnc"),"")</f>
        <v/>
      </c>
      <c r="O58" s="60" t="str">
        <f>IF(AND(COUNT($A58),'from RC spring'!M$6&gt;0),IFERROR(MATCH($A58,'from RC spring'!M$7:M$24,0),"dnc"),"")</f>
        <v/>
      </c>
      <c r="P58" s="60" t="str">
        <f>IF(AND(COUNT($A58),'from RC spring'!N$6&gt;0),IFERROR(MATCH($A58,'from RC spring'!N$7:N$24,0),"dnc"),"")</f>
        <v/>
      </c>
      <c r="Q58" s="60" t="str">
        <f>IF(AND(COUNT($A58),'from RC spring'!O$6&gt;0),IFERROR(MATCH($A58,'from RC spring'!O$7:O$24,0),"dnc"),"")</f>
        <v/>
      </c>
      <c r="R58" s="60" t="str">
        <f>IF(AND(COUNT($A58),'from RC spring'!P$6&gt;0),IFERROR(MATCH($A58,'from RC spring'!P$7:P$24,0),"dnc"),"")</f>
        <v/>
      </c>
      <c r="S58" s="60" t="str">
        <f>IF(AND(COUNT($A58),'from RC spring'!Q$6&gt;0),IFERROR(MATCH($A58,'from RC spring'!Q$7:Q$24,0),"dnc"),"")</f>
        <v/>
      </c>
      <c r="T58" s="60" t="str">
        <f>IF(AND(COUNT($A58),'from RC spring'!R$6&gt;0),IFERROR(MATCH($A58,'from RC spring'!R$7:R$24,0),"dnc"),"")</f>
        <v/>
      </c>
      <c r="U58" s="60" t="str">
        <f>IF(AND(COUNT($A58),'from RC spring'!S$6&gt;0),IFERROR(MATCH($A58,'from RC spring'!S$7:S$24,0),"dnc"),"")</f>
        <v/>
      </c>
      <c r="V58" t="str">
        <f>IF(B58=0,"",B58)</f>
        <v/>
      </c>
      <c r="W58" t="str">
        <f>IF(B58=0,"",B58)</f>
        <v/>
      </c>
    </row>
    <row r="59" spans="1:50" x14ac:dyDescent="0.2">
      <c r="B59" s="8" t="s">
        <v>28</v>
      </c>
      <c r="S59" s="1"/>
      <c r="T59" s="1"/>
      <c r="U59" s="1"/>
      <c r="V59" s="1"/>
      <c r="W59" s="2"/>
    </row>
    <row r="60" spans="1:50" x14ac:dyDescent="0.2">
      <c r="C60" s="8" t="s">
        <v>80</v>
      </c>
      <c r="D60" s="192">
        <f>COUNTA(D34:D58)-COUNTBLANK(D34:D58)-COUNTIF(D34:D58,"dnc")-COUNTIF(D34:D58,"noquiz")</f>
        <v>6</v>
      </c>
      <c r="E60" s="192">
        <f t="shared" ref="E60:U60" si="1">COUNTA(E34:E58)-COUNTBLANK(E34:E58)-COUNTIF(E34:E58,"dnc")-COUNTIF(E34:E58,"noquiz")</f>
        <v>6</v>
      </c>
      <c r="F60" s="192">
        <f t="shared" si="1"/>
        <v>0</v>
      </c>
      <c r="G60" s="192">
        <f t="shared" si="1"/>
        <v>7</v>
      </c>
      <c r="H60" s="192">
        <f t="shared" si="1"/>
        <v>7</v>
      </c>
      <c r="I60" s="192">
        <f t="shared" si="1"/>
        <v>0</v>
      </c>
      <c r="J60" s="192">
        <f t="shared" si="1"/>
        <v>0</v>
      </c>
      <c r="K60" s="192">
        <f t="shared" si="1"/>
        <v>0</v>
      </c>
      <c r="L60" s="192">
        <f t="shared" si="1"/>
        <v>0</v>
      </c>
      <c r="M60" s="192">
        <f t="shared" si="1"/>
        <v>3</v>
      </c>
      <c r="N60" s="192">
        <f t="shared" si="1"/>
        <v>3</v>
      </c>
      <c r="O60" s="192">
        <f t="shared" si="1"/>
        <v>0</v>
      </c>
      <c r="P60" s="192">
        <f t="shared" si="1"/>
        <v>0</v>
      </c>
      <c r="Q60" s="192">
        <f t="shared" si="1"/>
        <v>0</v>
      </c>
      <c r="R60" s="192">
        <f t="shared" si="1"/>
        <v>0</v>
      </c>
      <c r="S60" s="192">
        <f t="shared" si="1"/>
        <v>0</v>
      </c>
      <c r="T60" s="192">
        <f t="shared" si="1"/>
        <v>0</v>
      </c>
      <c r="U60" s="192">
        <f t="shared" si="1"/>
        <v>0</v>
      </c>
      <c r="V60" s="1"/>
      <c r="W60" s="1"/>
      <c r="X60" s="1"/>
      <c r="Y60" s="1"/>
      <c r="Z60" s="1"/>
      <c r="AA60" s="1"/>
      <c r="AB60" s="1"/>
      <c r="AE60" s="29"/>
      <c r="AF60" s="32" t="s">
        <v>62</v>
      </c>
      <c r="AG60" s="33"/>
      <c r="AH60" s="33"/>
      <c r="AI60" s="33"/>
      <c r="AJ60" s="33"/>
      <c r="AK60" s="33"/>
      <c r="AL60" s="33"/>
      <c r="AM60" s="33"/>
      <c r="AN60" s="33"/>
      <c r="AO60" s="33"/>
      <c r="AP60" s="33"/>
      <c r="AQ60" s="34"/>
      <c r="AR60" s="29" t="s">
        <v>61</v>
      </c>
      <c r="AS60" s="29" t="s">
        <v>70</v>
      </c>
      <c r="AT60" s="29" t="s">
        <v>70</v>
      </c>
      <c r="AU60" s="29" t="s">
        <v>67</v>
      </c>
      <c r="AV60" s="29" t="s">
        <v>69</v>
      </c>
      <c r="AW60" s="29" t="s">
        <v>72</v>
      </c>
      <c r="AX60" s="42" t="s">
        <v>71</v>
      </c>
    </row>
    <row r="61" spans="1:50" s="229" customFormat="1" x14ac:dyDescent="0.2">
      <c r="A61" s="1"/>
      <c r="C61" s="8" t="s">
        <v>207</v>
      </c>
      <c r="D61" s="5">
        <f>COUNT(D34:D58)</f>
        <v>6</v>
      </c>
      <c r="E61" s="5">
        <f t="shared" ref="E61:U61" si="2">COUNT(E34:E58)</f>
        <v>6</v>
      </c>
      <c r="F61" s="5">
        <f t="shared" si="2"/>
        <v>0</v>
      </c>
      <c r="G61" s="5">
        <f t="shared" si="2"/>
        <v>7</v>
      </c>
      <c r="H61" s="5">
        <f t="shared" si="2"/>
        <v>7</v>
      </c>
      <c r="I61" s="5">
        <f t="shared" si="2"/>
        <v>0</v>
      </c>
      <c r="J61" s="5">
        <f t="shared" si="2"/>
        <v>0</v>
      </c>
      <c r="K61" s="5">
        <f t="shared" si="2"/>
        <v>0</v>
      </c>
      <c r="L61" s="5">
        <f t="shared" si="2"/>
        <v>0</v>
      </c>
      <c r="M61" s="5">
        <f t="shared" si="2"/>
        <v>3</v>
      </c>
      <c r="N61" s="5">
        <f t="shared" si="2"/>
        <v>3</v>
      </c>
      <c r="O61" s="5">
        <f t="shared" si="2"/>
        <v>0</v>
      </c>
      <c r="P61" s="5">
        <f t="shared" si="2"/>
        <v>0</v>
      </c>
      <c r="Q61" s="5">
        <f t="shared" si="2"/>
        <v>0</v>
      </c>
      <c r="R61" s="5">
        <f t="shared" si="2"/>
        <v>0</v>
      </c>
      <c r="S61" s="5">
        <f t="shared" si="2"/>
        <v>0</v>
      </c>
      <c r="T61" s="5">
        <f t="shared" si="2"/>
        <v>0</v>
      </c>
      <c r="U61" s="5">
        <f t="shared" si="2"/>
        <v>0</v>
      </c>
      <c r="V61" s="1"/>
      <c r="W61" s="1"/>
      <c r="X61" s="1"/>
      <c r="Y61" s="1"/>
      <c r="Z61" s="1"/>
      <c r="AA61" s="1"/>
      <c r="AB61" s="1"/>
      <c r="AE61" s="30"/>
      <c r="AF61" s="18"/>
      <c r="AG61" s="19"/>
      <c r="AH61" s="19"/>
      <c r="AI61" s="19"/>
      <c r="AJ61" s="19"/>
      <c r="AK61" s="19"/>
      <c r="AL61" s="19"/>
      <c r="AM61" s="19"/>
      <c r="AN61" s="19"/>
      <c r="AO61" s="19"/>
      <c r="AP61" s="19"/>
      <c r="AQ61" s="19"/>
      <c r="AR61" s="30"/>
      <c r="AS61" s="30"/>
      <c r="AT61" s="30"/>
      <c r="AU61" s="30"/>
      <c r="AV61" s="30"/>
      <c r="AW61" s="30"/>
      <c r="AX61" s="41"/>
    </row>
    <row r="62" spans="1:50" s="229" customFormat="1" x14ac:dyDescent="0.2">
      <c r="A62" s="1"/>
      <c r="C62" s="8" t="s">
        <v>266</v>
      </c>
      <c r="D62" s="5">
        <f>COUNT(D34:D58)+COUNTIF(D34:D58,"dnf")+COUNTIF(D34:D58,"tlx")+COUNTIF(D34:D58,"raf")+COUNTIF(D34:D58,"ocs")</f>
        <v>6</v>
      </c>
      <c r="E62" s="5">
        <f t="shared" ref="E62:U62" si="3">COUNT(E34:E58)+COUNTIF(E34:E58,"dnf")+COUNTIF(E34:E58,"tlx")+COUNTIF(E34:E58,"raf")+COUNTIF(E34:E58,"ocs")</f>
        <v>6</v>
      </c>
      <c r="F62" s="5">
        <f t="shared" si="3"/>
        <v>0</v>
      </c>
      <c r="G62" s="5">
        <f t="shared" si="3"/>
        <v>7</v>
      </c>
      <c r="H62" s="5">
        <f t="shared" si="3"/>
        <v>7</v>
      </c>
      <c r="I62" s="5">
        <f t="shared" si="3"/>
        <v>0</v>
      </c>
      <c r="J62" s="5">
        <f t="shared" si="3"/>
        <v>0</v>
      </c>
      <c r="K62" s="5">
        <f t="shared" si="3"/>
        <v>0</v>
      </c>
      <c r="L62" s="5">
        <f t="shared" si="3"/>
        <v>0</v>
      </c>
      <c r="M62" s="5">
        <f t="shared" si="3"/>
        <v>3</v>
      </c>
      <c r="N62" s="5">
        <f t="shared" si="3"/>
        <v>3</v>
      </c>
      <c r="O62" s="5">
        <f t="shared" si="3"/>
        <v>0</v>
      </c>
      <c r="P62" s="5">
        <f t="shared" si="3"/>
        <v>0</v>
      </c>
      <c r="Q62" s="5">
        <f t="shared" si="3"/>
        <v>0</v>
      </c>
      <c r="R62" s="5">
        <f t="shared" si="3"/>
        <v>0</v>
      </c>
      <c r="S62" s="5">
        <f t="shared" si="3"/>
        <v>0</v>
      </c>
      <c r="T62" s="5">
        <f t="shared" si="3"/>
        <v>0</v>
      </c>
      <c r="U62" s="5">
        <f t="shared" si="3"/>
        <v>0</v>
      </c>
      <c r="V62" s="1"/>
      <c r="W62" s="1"/>
      <c r="X62" s="1"/>
      <c r="Y62" s="1"/>
      <c r="Z62" s="1"/>
      <c r="AA62" s="1"/>
      <c r="AB62" s="1"/>
      <c r="AE62" s="30"/>
      <c r="AF62" s="18"/>
      <c r="AG62" s="19"/>
      <c r="AH62" s="19"/>
      <c r="AI62" s="19"/>
      <c r="AJ62" s="19"/>
      <c r="AK62" s="19"/>
      <c r="AL62" s="19"/>
      <c r="AM62" s="19"/>
      <c r="AN62" s="19"/>
      <c r="AO62" s="19"/>
      <c r="AP62" s="19"/>
      <c r="AQ62" s="19"/>
      <c r="AR62" s="30"/>
      <c r="AS62" s="30"/>
      <c r="AT62" s="30"/>
      <c r="AU62" s="30"/>
      <c r="AV62" s="30"/>
      <c r="AW62" s="30"/>
      <c r="AX62" s="41"/>
    </row>
    <row r="63" spans="1:50" x14ac:dyDescent="0.2">
      <c r="B63" s="38"/>
      <c r="C63" s="38" t="s">
        <v>66</v>
      </c>
      <c r="D63" s="58">
        <f>IF(D60&gt;=3,1,"")</f>
        <v>1</v>
      </c>
      <c r="E63" s="58">
        <f>IF(E60&gt;=3,COUNT($D63:D63)+1,"")</f>
        <v>2</v>
      </c>
      <c r="F63" s="58" t="str">
        <f>IF(F60&gt;=3,COUNT($D63:E63)+1,"")</f>
        <v/>
      </c>
      <c r="G63" s="58">
        <f>IF(G60&gt;=3,COUNT($D63:F63)+1,"")</f>
        <v>3</v>
      </c>
      <c r="H63" s="58">
        <f>IF(H60&gt;=3,COUNT($D63:G63)+1,"")</f>
        <v>4</v>
      </c>
      <c r="I63" s="58" t="str">
        <f>IF(I60&gt;=3,COUNT($D63:H63)+1,"")</f>
        <v/>
      </c>
      <c r="J63" s="58" t="str">
        <f>IF(J60&gt;=3,COUNT($D63:I63)+1,"")</f>
        <v/>
      </c>
      <c r="K63" s="58" t="str">
        <f>IF(K60&gt;=3,COUNT($D63:J63)+1,"")</f>
        <v/>
      </c>
      <c r="L63" s="58" t="str">
        <f>IF(L60&gt;=3,COUNT($D63:K63)+1,"")</f>
        <v/>
      </c>
      <c r="M63" s="58">
        <f>IF(M60&gt;=3,COUNT($D63:L63)+1,"")</f>
        <v>5</v>
      </c>
      <c r="N63" s="58">
        <f>IF(N60&gt;=3,COUNT($D63:M63)+1,"")</f>
        <v>6</v>
      </c>
      <c r="O63" s="58" t="str">
        <f>IF(O60&gt;=3,COUNT($D63:N63)+1,"")</f>
        <v/>
      </c>
      <c r="P63" s="58" t="str">
        <f>IF(P60&gt;=3,COUNT($D63:O63)+1,"")</f>
        <v/>
      </c>
      <c r="Q63" s="58" t="str">
        <f>IF(Q60&gt;=3,COUNT($D63:P63)+1,"")</f>
        <v/>
      </c>
      <c r="R63" s="58" t="str">
        <f>IF(R60&gt;=3,COUNT($D63:Q63)+1,"")</f>
        <v/>
      </c>
      <c r="S63" s="58" t="str">
        <f>IF(S60&gt;=3,COUNT($D63:R63)+1,"")</f>
        <v/>
      </c>
      <c r="T63" s="58" t="str">
        <f>IF(T60&gt;=3,COUNT($D63:S63)+1,"")</f>
        <v/>
      </c>
      <c r="U63" s="58" t="str">
        <f>IF(U60&gt;=3,COUNT($D63:T63)+1,"")</f>
        <v/>
      </c>
      <c r="V63" s="1"/>
      <c r="W63" s="1"/>
      <c r="X63" s="1"/>
      <c r="Y63" s="1"/>
      <c r="Z63" s="1"/>
      <c r="AA63" s="1"/>
      <c r="AB63" s="1"/>
      <c r="AE63" s="30"/>
      <c r="AF63" s="18"/>
      <c r="AG63" s="19"/>
      <c r="AH63" s="19"/>
      <c r="AI63" s="19"/>
      <c r="AJ63" s="19"/>
      <c r="AK63" s="19"/>
      <c r="AL63" s="19"/>
      <c r="AM63" s="19"/>
      <c r="AN63" s="19"/>
      <c r="AO63" s="19"/>
      <c r="AP63" s="19"/>
      <c r="AQ63" s="19"/>
      <c r="AR63" s="30"/>
      <c r="AS63" s="30"/>
      <c r="AT63" s="30"/>
      <c r="AU63" s="30"/>
      <c r="AV63" s="30"/>
      <c r="AW63" s="30"/>
      <c r="AX63" s="41"/>
    </row>
    <row r="64" spans="1:50" x14ac:dyDescent="0.2">
      <c r="B64" s="38"/>
      <c r="C64" s="38" t="s">
        <v>56</v>
      </c>
      <c r="D64" s="58">
        <v>1</v>
      </c>
      <c r="E64" s="58">
        <v>1</v>
      </c>
      <c r="F64" s="58">
        <v>1</v>
      </c>
      <c r="G64" s="58">
        <v>2</v>
      </c>
      <c r="H64" s="58">
        <v>2</v>
      </c>
      <c r="I64" s="58">
        <v>2</v>
      </c>
      <c r="J64" s="58">
        <v>3</v>
      </c>
      <c r="K64" s="58">
        <v>3</v>
      </c>
      <c r="L64" s="58">
        <v>3</v>
      </c>
      <c r="M64" s="58">
        <v>4</v>
      </c>
      <c r="N64" s="58">
        <v>4</v>
      </c>
      <c r="O64" s="58">
        <v>4</v>
      </c>
      <c r="P64" s="58">
        <v>5</v>
      </c>
      <c r="Q64" s="58">
        <v>5</v>
      </c>
      <c r="R64" s="58">
        <v>5</v>
      </c>
      <c r="S64" s="58">
        <v>6</v>
      </c>
      <c r="T64" s="58">
        <v>6</v>
      </c>
      <c r="U64" s="58">
        <v>6</v>
      </c>
      <c r="V64" s="1"/>
      <c r="W64" s="1"/>
      <c r="X64" s="1"/>
      <c r="Y64" s="1"/>
      <c r="Z64" s="1"/>
      <c r="AA64" s="1"/>
      <c r="AB64" s="1"/>
      <c r="AE64" s="30"/>
      <c r="AF64" s="18"/>
      <c r="AG64" s="19"/>
      <c r="AH64" s="19"/>
      <c r="AI64" s="19"/>
      <c r="AJ64" s="19"/>
      <c r="AK64" s="19"/>
      <c r="AL64" s="19"/>
      <c r="AM64" s="19"/>
      <c r="AN64" s="19"/>
      <c r="AO64" s="19"/>
      <c r="AP64" s="19"/>
      <c r="AQ64" s="19"/>
      <c r="AR64" s="30"/>
      <c r="AS64" s="30"/>
      <c r="AT64" s="30"/>
      <c r="AU64" s="30"/>
      <c r="AV64" s="30"/>
      <c r="AW64" s="30"/>
      <c r="AX64" s="41"/>
    </row>
    <row r="65" spans="1:50" ht="24.95" customHeight="1" x14ac:dyDescent="0.35">
      <c r="B65" s="121" t="s">
        <v>83</v>
      </c>
      <c r="C65" s="4"/>
      <c r="D65" s="3"/>
      <c r="E65" s="3"/>
      <c r="F65" s="3"/>
      <c r="G65" s="3"/>
      <c r="H65" s="3"/>
      <c r="I65" s="3"/>
      <c r="J65" s="3"/>
      <c r="K65" s="3"/>
      <c r="L65" s="3"/>
      <c r="M65" s="3"/>
      <c r="N65" s="3"/>
      <c r="O65" s="3"/>
      <c r="P65" s="6"/>
      <c r="Q65" s="6"/>
      <c r="R65" s="6"/>
      <c r="S65" s="6"/>
      <c r="T65" s="6"/>
      <c r="U65" s="6"/>
      <c r="V65" s="1"/>
      <c r="W65" s="1" t="s">
        <v>58</v>
      </c>
      <c r="X65" s="1" t="s">
        <v>5</v>
      </c>
      <c r="Y65" s="1"/>
      <c r="Z65" s="1" t="s">
        <v>8</v>
      </c>
      <c r="AA65" s="1" t="s">
        <v>6</v>
      </c>
      <c r="AB65" s="1"/>
      <c r="AE65" s="30" t="s">
        <v>81</v>
      </c>
      <c r="AF65" s="18" t="s">
        <v>59</v>
      </c>
      <c r="AG65" s="19"/>
      <c r="AH65" s="19"/>
      <c r="AI65" s="19"/>
      <c r="AJ65" s="19"/>
      <c r="AK65" s="20"/>
      <c r="AL65" s="18" t="s">
        <v>60</v>
      </c>
      <c r="AM65" s="19"/>
      <c r="AN65" s="19"/>
      <c r="AO65" s="19"/>
      <c r="AP65" s="19"/>
      <c r="AQ65" s="19"/>
      <c r="AR65" s="30" t="s">
        <v>48</v>
      </c>
      <c r="AS65" s="30" t="s">
        <v>63</v>
      </c>
      <c r="AT65" s="30" t="s">
        <v>63</v>
      </c>
      <c r="AU65" s="30" t="s">
        <v>68</v>
      </c>
      <c r="AV65" s="30" t="s">
        <v>67</v>
      </c>
      <c r="AW65" s="30" t="s">
        <v>73</v>
      </c>
      <c r="AX65" s="41" t="s">
        <v>63</v>
      </c>
    </row>
    <row r="66" spans="1:50" s="15" customFormat="1" ht="38.25" x14ac:dyDescent="0.2">
      <c r="A66" s="17" t="s">
        <v>75</v>
      </c>
      <c r="B66" s="15" t="s">
        <v>74</v>
      </c>
      <c r="C66" s="15" t="s">
        <v>76</v>
      </c>
      <c r="D66" s="16">
        <f>D33</f>
        <v>40682</v>
      </c>
      <c r="E66" s="16">
        <f t="shared" ref="E66:U66" si="4">E33</f>
        <v>40682</v>
      </c>
      <c r="F66" s="16">
        <f t="shared" si="4"/>
        <v>40682</v>
      </c>
      <c r="G66" s="16">
        <f t="shared" si="4"/>
        <v>40689</v>
      </c>
      <c r="H66" s="16">
        <f t="shared" si="4"/>
        <v>40689</v>
      </c>
      <c r="I66" s="16">
        <f t="shared" si="4"/>
        <v>40689</v>
      </c>
      <c r="J66" s="16">
        <f t="shared" si="4"/>
        <v>40691</v>
      </c>
      <c r="K66" s="16">
        <f t="shared" si="4"/>
        <v>40691</v>
      </c>
      <c r="L66" s="16">
        <f t="shared" si="4"/>
        <v>40691</v>
      </c>
      <c r="M66" s="16">
        <f t="shared" si="4"/>
        <v>40696</v>
      </c>
      <c r="N66" s="16">
        <f t="shared" si="4"/>
        <v>40696</v>
      </c>
      <c r="O66" s="16">
        <f t="shared" si="4"/>
        <v>40696</v>
      </c>
      <c r="P66" s="16">
        <f t="shared" si="4"/>
        <v>40703</v>
      </c>
      <c r="Q66" s="16">
        <f t="shared" si="4"/>
        <v>40703</v>
      </c>
      <c r="R66" s="16">
        <f t="shared" si="4"/>
        <v>40703</v>
      </c>
      <c r="S66" s="16">
        <f t="shared" si="4"/>
        <v>40710</v>
      </c>
      <c r="T66" s="16">
        <f t="shared" si="4"/>
        <v>40710</v>
      </c>
      <c r="U66" s="16">
        <f t="shared" si="4"/>
        <v>40710</v>
      </c>
      <c r="V66" s="17" t="s">
        <v>7</v>
      </c>
      <c r="W66" s="17" t="s">
        <v>4</v>
      </c>
      <c r="X66" s="17" t="s">
        <v>49</v>
      </c>
      <c r="Y66" s="224" t="s">
        <v>237</v>
      </c>
      <c r="Z66" s="17" t="s">
        <v>9</v>
      </c>
      <c r="AA66" s="17" t="s">
        <v>7</v>
      </c>
      <c r="AB66" s="17" t="s">
        <v>16</v>
      </c>
      <c r="AC66" s="15" t="s">
        <v>74</v>
      </c>
      <c r="AE66" s="31" t="s">
        <v>82</v>
      </c>
      <c r="AF66" s="21" t="s">
        <v>50</v>
      </c>
      <c r="AG66" s="15" t="s">
        <v>51</v>
      </c>
      <c r="AH66" s="15" t="s">
        <v>52</v>
      </c>
      <c r="AI66" s="15" t="s">
        <v>53</v>
      </c>
      <c r="AJ66" s="15" t="s">
        <v>54</v>
      </c>
      <c r="AK66" s="22" t="s">
        <v>55</v>
      </c>
      <c r="AL66" s="21" t="s">
        <v>50</v>
      </c>
      <c r="AM66" s="15" t="s">
        <v>51</v>
      </c>
      <c r="AN66" s="15" t="s">
        <v>52</v>
      </c>
      <c r="AO66" s="15" t="s">
        <v>53</v>
      </c>
      <c r="AP66" s="15" t="s">
        <v>54</v>
      </c>
      <c r="AQ66" s="15" t="s">
        <v>55</v>
      </c>
      <c r="AR66" s="31" t="s">
        <v>56</v>
      </c>
      <c r="AS66" s="31" t="s">
        <v>64</v>
      </c>
      <c r="AT66" s="31" t="s">
        <v>65</v>
      </c>
      <c r="AU66" s="31" t="s">
        <v>4</v>
      </c>
      <c r="AV66" s="31" t="s">
        <v>4</v>
      </c>
      <c r="AW66" s="31" t="s">
        <v>69</v>
      </c>
      <c r="AX66" s="31" t="s">
        <v>65</v>
      </c>
    </row>
    <row r="67" spans="1:50" x14ac:dyDescent="0.2">
      <c r="A67" s="49">
        <f>IF($A34=0,"",$A34)</f>
        <v>584</v>
      </c>
      <c r="B67" s="50" t="str">
        <f>IF($B34=0,"",$B34)</f>
        <v>He's Baaack!</v>
      </c>
      <c r="C67" s="50" t="str">
        <f>IF($C34=0,"",$C34)</f>
        <v>Knowles</v>
      </c>
      <c r="D67" s="47">
        <f>IF(OR(D34="dnf",D34="dsq",D34="ocs",D34="raf",D34="dns",D34="noquiz"),D$62+1,IF(D34="dnc",IF($AR67=D$64,"bye",D$62+1),IF(D34="tlx",MAX(D34:D58)+1,D34)))</f>
        <v>5</v>
      </c>
      <c r="E67" s="47">
        <f t="shared" ref="E67:U67" si="5">IF(OR(E34="dnf",E34="dsq",E34="ocs",E34="raf",E34="dns",E34="noquiz"),E$62+1,IF(E34="dnc",IF($AR67=E$64,"bye",E$62+1),IF(E34="tlx",MAX(E34:E58)+1,E34)))</f>
        <v>5</v>
      </c>
      <c r="F67" s="47" t="str">
        <f t="shared" si="5"/>
        <v/>
      </c>
      <c r="G67" s="47">
        <f t="shared" si="5"/>
        <v>5</v>
      </c>
      <c r="H67" s="47">
        <f t="shared" si="5"/>
        <v>2</v>
      </c>
      <c r="I67" s="47" t="str">
        <f t="shared" si="5"/>
        <v/>
      </c>
      <c r="J67" s="47" t="str">
        <f t="shared" si="5"/>
        <v/>
      </c>
      <c r="K67" s="47" t="str">
        <f t="shared" si="5"/>
        <v/>
      </c>
      <c r="L67" s="47" t="str">
        <f t="shared" si="5"/>
        <v/>
      </c>
      <c r="M67" s="47" t="str">
        <f t="shared" si="5"/>
        <v>bye</v>
      </c>
      <c r="N67" s="47" t="str">
        <f t="shared" si="5"/>
        <v>bye</v>
      </c>
      <c r="O67" s="47" t="str">
        <f t="shared" si="5"/>
        <v/>
      </c>
      <c r="P67" s="47" t="str">
        <f t="shared" si="5"/>
        <v/>
      </c>
      <c r="Q67" s="47" t="str">
        <f t="shared" si="5"/>
        <v/>
      </c>
      <c r="R67" s="47" t="str">
        <f t="shared" si="5"/>
        <v/>
      </c>
      <c r="S67" s="47" t="str">
        <f t="shared" si="5"/>
        <v/>
      </c>
      <c r="T67" s="47" t="str">
        <f t="shared" si="5"/>
        <v/>
      </c>
      <c r="U67" s="47" t="str">
        <f t="shared" si="5"/>
        <v/>
      </c>
      <c r="V67" s="47">
        <f t="shared" ref="V67:V83" si="6">IF(AR67&gt;0,INDEX(AL67:AQ67,AR67),0)</f>
        <v>2</v>
      </c>
      <c r="W67" s="47">
        <f>IF(SUM(D67:U67)&gt;0,SUM(D67:U67),"")</f>
        <v>17</v>
      </c>
      <c r="X67" s="47">
        <f>IF(Throwouts&gt;0,LARGE((D67:U67),1),0)+IF(Throwouts&gt;1,LARGE((D67:U67),2),0)+IF(Throwouts&gt;2,LARGE((D67:U67),2),0)+IF(Throwouts&gt;3,LARGE((D67:U67),3),0)</f>
        <v>0</v>
      </c>
      <c r="Y67" s="47">
        <f>IF(A67="","",-VLOOKUP(A67,'from RC spring'!A$32:B$41,2,FALSE))</f>
        <v>-2</v>
      </c>
      <c r="Z67" s="47">
        <f>IF(W67="",0,W67-X67+Y67)</f>
        <v>15</v>
      </c>
      <c r="AA67" s="48">
        <f t="shared" ref="AA67:AA91" si="7">IF(W67="",0,Z67*(Races_Sailed-Throwouts)/(Races_Sailed-Throwouts-V67)+(AT67*0.001)+(AX67*0.00001))</f>
        <v>22.505039999999997</v>
      </c>
      <c r="AB67" s="49">
        <f>IF(RANK(AA67,AA$67:AA$91,1)=1,"",RANK(AA67,AA$67:AA$91,1)-25+ScoredBoats)</f>
        <v>5</v>
      </c>
      <c r="AC67" s="50" t="str">
        <f>IF($B34=0,"",$B34)</f>
        <v>He's Baaack!</v>
      </c>
      <c r="AD67" s="85"/>
      <c r="AE67" s="37">
        <f t="shared" ref="AE67:AE91" si="8">IF(AB98="",0,MATCH(AB98,AB$67:AB$91,0))</f>
        <v>4</v>
      </c>
      <c r="AF67" s="23">
        <f t="shared" ref="AF67:AF91" si="9">IF($D34="dnc",$D$60+1,0)+IF($E34="dnc",$E$60+1,0)+IF($F34="dnc",$F$60+1,0)</f>
        <v>0</v>
      </c>
      <c r="AG67" s="24">
        <f>IF($G34="dnc",$G$60+1,0)+IF($H34="dnc",$H$60+1,0)+IF($I34="dnc",$I$60+1,0)</f>
        <v>0</v>
      </c>
      <c r="AH67" s="24">
        <f t="shared" ref="AH67:AH91" si="10">IF($J34="dnc",$J$60+1,0)+IF($K34="dnc",$K$60+1,0)+IF($L34="dnc",$L$60+1,0)</f>
        <v>0</v>
      </c>
      <c r="AI67" s="24">
        <f t="shared" ref="AI67:AI91" si="11">IF($M34="dnc",$M$60+1,0)+IF($N34="dnc",$N$60+1,0)+IF($O34="dnc",$O$60+1,0)</f>
        <v>8</v>
      </c>
      <c r="AJ67" s="24">
        <f t="shared" ref="AJ67:AJ91" si="12">IF($P34="dnc",$P$60+1,0)+IF($Q34="dnc",$Q$60+1,0)+IF($R34="dnc",$R$60+1,0)</f>
        <v>0</v>
      </c>
      <c r="AK67" s="25">
        <f t="shared" ref="AK67:AK91" si="13">IF($S34="dnc",$S$60+1,0)+IF($T34="dnc",$T$60+1,0)+IF($U34="dnc",$U$60+1,0)</f>
        <v>0</v>
      </c>
      <c r="AL67" s="23">
        <f>COUNTIF(D34:F34,"dnc")</f>
        <v>0</v>
      </c>
      <c r="AM67" s="24">
        <f>COUNTIF(G34:I34,"dnc")</f>
        <v>0</v>
      </c>
      <c r="AN67" s="24">
        <f>COUNTIF(J34:L34,"dnc")</f>
        <v>0</v>
      </c>
      <c r="AO67" s="24">
        <f>COUNTIF(M34:O34,"dnc")</f>
        <v>2</v>
      </c>
      <c r="AP67" s="24">
        <f>COUNTIF(P34:R34,"dnc")</f>
        <v>0</v>
      </c>
      <c r="AQ67" s="24">
        <f>COUNTIF(S34:U34,"dnc")</f>
        <v>0</v>
      </c>
      <c r="AR67" s="35">
        <f>IF(SUM(AF67:AK67)&gt;0,MATCH(MAX(AF67:AK67),AF67:AK67,0),0)</f>
        <v>4</v>
      </c>
      <c r="AS67" s="40">
        <f>IF(W67&gt;0,((((((((((((((((COUNTIF(D67:U67,1))*10+COUNTIF(D67:U67,2))*10+COUNTIF(D67:U67,3))*10+COUNTIF(D67:U67,4))*10+COUNTIF(D67:U67,5))*10+COUNTIF(D67:U67,6))*10+COUNTIF(D67:U67,7))*10+COUNTIF(D67:U67,8))*10+COUNTIF(D67:U67,9))*10+COUNTIF(D67:U67,10))*10+COUNTIF(D67:U67,11))*10+COUNTIF(D67:U67,12))*10+COUNTIF(D67:U67,13))*10+COUNTIF(D67:U67,14))*10+COUNTIF(D67:U67,15))*10+COUNTIF(D67:U67,16))*10+COUNTIF(D67:U67,17),0)</f>
        <v>1003000000000000</v>
      </c>
      <c r="AT67" s="37">
        <f t="shared" ref="AT67:AT91" si="14">IF($Z67=0,0,(RANK($AS67,$AS$67:$AS$91,0)))</f>
        <v>5</v>
      </c>
      <c r="AU67" s="45">
        <f t="shared" ref="AU67:AU91" si="15">IF(INDEX($D67:$U67,LastRaceIndex)="bye",$Z67/(Races_Sailed-Throwouts),INDEX($D67:$U67,LastRaceIndex))</f>
        <v>2.5</v>
      </c>
      <c r="AV67" s="45">
        <f t="shared" ref="AV67:AV91" si="16">IF(INDEX($D67:$U67,NextLastIndex)="bye",$Z67/(Races_Sailed-Throwouts),INDEX($D67:$U67,NextLastIndex))</f>
        <v>2.5</v>
      </c>
      <c r="AW67" s="46">
        <f>IFERROR(AU67*100+AV67,0)</f>
        <v>252.5</v>
      </c>
      <c r="AX67" s="37">
        <f>IF($Z67="",0,(RANK($AW67,$AW$67:$AW$91,1))-25+C$19)</f>
        <v>4</v>
      </c>
    </row>
    <row r="68" spans="1:50" x14ac:dyDescent="0.2">
      <c r="A68" s="49">
        <f t="shared" ref="A68:A90" si="17">IF($A35=0,"",$A35)</f>
        <v>1151</v>
      </c>
      <c r="B68" s="50" t="str">
        <f t="shared" ref="B68:B90" si="18">IF($B35=0,"",$B35)</f>
        <v>FKA</v>
      </c>
      <c r="C68" s="50" t="str">
        <f t="shared" ref="C68:C90" si="19">IF($C35=0,"",$C35)</f>
        <v>Beckwith</v>
      </c>
      <c r="D68" s="47">
        <f t="shared" ref="D68:U68" si="20">IF(OR(D35="dnf",D35="dsq",D35="ocs",D35="raf",D35="dns",D35="noquiz"),D$62+1,IF(D35="dnc",IF($AR68=D$64,"bye",D$62+1),IF(D35="tlx",MAX(D35:D59)+1,D35)))</f>
        <v>3</v>
      </c>
      <c r="E68" s="47">
        <f t="shared" si="20"/>
        <v>4</v>
      </c>
      <c r="F68" s="47" t="str">
        <f t="shared" si="20"/>
        <v/>
      </c>
      <c r="G68" s="47">
        <f t="shared" si="20"/>
        <v>3</v>
      </c>
      <c r="H68" s="47">
        <f t="shared" si="20"/>
        <v>3</v>
      </c>
      <c r="I68" s="47" t="str">
        <f t="shared" si="20"/>
        <v/>
      </c>
      <c r="J68" s="47" t="str">
        <f t="shared" si="20"/>
        <v/>
      </c>
      <c r="K68" s="47" t="str">
        <f t="shared" si="20"/>
        <v/>
      </c>
      <c r="L68" s="47" t="str">
        <f t="shared" si="20"/>
        <v/>
      </c>
      <c r="M68" s="47">
        <f t="shared" si="20"/>
        <v>2</v>
      </c>
      <c r="N68" s="47">
        <f t="shared" si="20"/>
        <v>3</v>
      </c>
      <c r="O68" s="47" t="str">
        <f t="shared" si="20"/>
        <v/>
      </c>
      <c r="P68" s="47" t="str">
        <f t="shared" si="20"/>
        <v/>
      </c>
      <c r="Q68" s="47" t="str">
        <f t="shared" si="20"/>
        <v/>
      </c>
      <c r="R68" s="47" t="str">
        <f t="shared" si="20"/>
        <v/>
      </c>
      <c r="S68" s="47" t="str">
        <f t="shared" si="20"/>
        <v/>
      </c>
      <c r="T68" s="47" t="str">
        <f t="shared" si="20"/>
        <v/>
      </c>
      <c r="U68" s="47" t="str">
        <f t="shared" si="20"/>
        <v/>
      </c>
      <c r="V68" s="47">
        <f t="shared" si="6"/>
        <v>0</v>
      </c>
      <c r="W68" s="47">
        <f t="shared" ref="W68:W91" si="21">IF(SUM(D68:U68)&gt;0,SUM(D68:U68),"")</f>
        <v>18</v>
      </c>
      <c r="X68" s="47">
        <f t="shared" ref="X68:X91" si="22">IF(Throwouts&gt;0,LARGE((D68:U68),1),0)+IF(Throwouts&gt;1,LARGE((D68:U68),2),0)+IF(Throwouts&gt;2,LARGE((D68:U68),2),0)+IF(Throwouts&gt;3,LARGE((D68:U68),3),0)</f>
        <v>0</v>
      </c>
      <c r="Y68" s="47">
        <f>IF(A68="","",-VLOOKUP(A68,'from RC spring'!A$32:B$41,2,FALSE))</f>
        <v>-3</v>
      </c>
      <c r="Z68" s="47">
        <f t="shared" ref="Z68:Z91" si="23">IF(W68="",0,W68-X68+Y68)</f>
        <v>15</v>
      </c>
      <c r="AA68" s="48">
        <f t="shared" si="7"/>
        <v>15.004049999999999</v>
      </c>
      <c r="AB68" s="49">
        <f t="shared" ref="AB68:AB91" si="24">IF(RANK(AA68,AA$67:AA$91,1)=1,"",RANK(AA68,AA$67:AA$91,1)-25+ScoredBoats)</f>
        <v>4</v>
      </c>
      <c r="AC68" s="50" t="str">
        <f t="shared" ref="AC68:AC91" si="25">IF($B35=0,"",$B35)</f>
        <v>FKA</v>
      </c>
      <c r="AD68" s="85"/>
      <c r="AE68" s="37">
        <f t="shared" si="8"/>
        <v>6</v>
      </c>
      <c r="AF68" s="23">
        <f t="shared" si="9"/>
        <v>0</v>
      </c>
      <c r="AG68" s="24">
        <f t="shared" ref="AG68:AG91" si="26">IF($G35="dnc",$G$60+1,0)+IF($H35="dnc",$H$60+1,0)+IF($I35="dnc",$I$60+1,0)</f>
        <v>0</v>
      </c>
      <c r="AH68" s="24">
        <f t="shared" si="10"/>
        <v>0</v>
      </c>
      <c r="AI68" s="24">
        <f t="shared" si="11"/>
        <v>0</v>
      </c>
      <c r="AJ68" s="24">
        <f t="shared" si="12"/>
        <v>0</v>
      </c>
      <c r="AK68" s="25">
        <f t="shared" si="13"/>
        <v>0</v>
      </c>
      <c r="AL68" s="23">
        <f t="shared" ref="AL68:AL91" si="27">COUNTIF(D35:F35,"dnc")</f>
        <v>0</v>
      </c>
      <c r="AM68" s="24">
        <f t="shared" ref="AM68:AM91" si="28">COUNTIF(G35:I35,"dnc")</f>
        <v>0</v>
      </c>
      <c r="AN68" s="24">
        <f t="shared" ref="AN68:AN91" si="29">COUNTIF(J35:L35,"dnc")</f>
        <v>0</v>
      </c>
      <c r="AO68" s="24">
        <f t="shared" ref="AO68:AO91" si="30">COUNTIF(M35:O35,"dnc")</f>
        <v>0</v>
      </c>
      <c r="AP68" s="24">
        <f t="shared" ref="AP68:AP91" si="31">COUNTIF(P35:R35,"dnc")</f>
        <v>0</v>
      </c>
      <c r="AQ68" s="24">
        <f t="shared" ref="AQ68:AQ91" si="32">COUNTIF(S35:U35,"dnc")</f>
        <v>0</v>
      </c>
      <c r="AR68" s="35">
        <f t="shared" ref="AR68:AR91" si="33">IF(SUM(AF68:AK68)&gt;0,MATCH(MAX(AF68:AK68),AF68:AK68,0),0)</f>
        <v>0</v>
      </c>
      <c r="AS68" s="40">
        <f t="shared" ref="AS68:AS91" si="34">IF(W68&gt;0,((((((((((((((((COUNTIF(D68:U68,1))*10+COUNTIF(D68:U68,2))*10+COUNTIF(D68:U68,3))*10+COUNTIF(D68:U68,4))*10+COUNTIF(D68:U68,5))*10+COUNTIF(D68:U68,6))*10+COUNTIF(D68:U68,7))*10+COUNTIF(D68:U68,8))*10+COUNTIF(D68:U68,9))*10+COUNTIF(D68:U68,10))*10+COUNTIF(D68:U68,11))*10+COUNTIF(D68:U68,12))*10+COUNTIF(D68:U68,13))*10+COUNTIF(D68:U68,14))*10+COUNTIF(D68:U68,15))*10+COUNTIF(D68:U68,16))*10+COUNTIF(D68:U68,17),0)</f>
        <v>1410000000000000</v>
      </c>
      <c r="AT68" s="37">
        <f t="shared" si="14"/>
        <v>4</v>
      </c>
      <c r="AU68" s="45">
        <f t="shared" si="15"/>
        <v>3</v>
      </c>
      <c r="AV68" s="45">
        <f t="shared" si="16"/>
        <v>2</v>
      </c>
      <c r="AW68" s="46">
        <f>IFERROR(AU68*100+AV68,0)</f>
        <v>302</v>
      </c>
      <c r="AX68" s="37">
        <f t="shared" ref="AX68:AX91" si="35">IF($Z68=0,0,(RANK($AW68,$AW$67:$AW$91,1))-25+C$19)</f>
        <v>5</v>
      </c>
    </row>
    <row r="69" spans="1:50" x14ac:dyDescent="0.2">
      <c r="A69" s="49">
        <f t="shared" si="17"/>
        <v>249</v>
      </c>
      <c r="B69" s="50" t="str">
        <f t="shared" si="18"/>
        <v>Dolce</v>
      </c>
      <c r="C69" s="50" t="str">
        <f t="shared" si="19"/>
        <v>Sonn</v>
      </c>
      <c r="D69" s="47">
        <f t="shared" ref="D69:U69" si="36">IF(OR(D36="dnf",D36="dsq",D36="ocs",D36="raf",D36="dns",D36="noquiz"),D$62+1,IF(D36="dnc",IF($AR69=D$64,"bye",D$62+1),IF(D36="tlx",MAX(D36:D60)+1,D36)))</f>
        <v>6</v>
      </c>
      <c r="E69" s="47">
        <f t="shared" si="36"/>
        <v>6</v>
      </c>
      <c r="F69" s="47" t="str">
        <f t="shared" si="36"/>
        <v/>
      </c>
      <c r="G69" s="47">
        <f t="shared" si="36"/>
        <v>6</v>
      </c>
      <c r="H69" s="47">
        <f t="shared" si="36"/>
        <v>7</v>
      </c>
      <c r="I69" s="47" t="str">
        <f t="shared" si="36"/>
        <v/>
      </c>
      <c r="J69" s="47" t="str">
        <f t="shared" si="36"/>
        <v/>
      </c>
      <c r="K69" s="47" t="str">
        <f t="shared" si="36"/>
        <v/>
      </c>
      <c r="L69" s="47" t="str">
        <f t="shared" si="36"/>
        <v/>
      </c>
      <c r="M69" s="47" t="str">
        <f t="shared" si="36"/>
        <v>bye</v>
      </c>
      <c r="N69" s="47" t="str">
        <f t="shared" si="36"/>
        <v>bye</v>
      </c>
      <c r="O69" s="47" t="str">
        <f t="shared" si="36"/>
        <v/>
      </c>
      <c r="P69" s="47" t="str">
        <f t="shared" si="36"/>
        <v/>
      </c>
      <c r="Q69" s="47" t="str">
        <f t="shared" si="36"/>
        <v/>
      </c>
      <c r="R69" s="47" t="str">
        <f t="shared" si="36"/>
        <v/>
      </c>
      <c r="S69" s="47" t="str">
        <f t="shared" si="36"/>
        <v/>
      </c>
      <c r="T69" s="47" t="str">
        <f t="shared" si="36"/>
        <v/>
      </c>
      <c r="U69" s="47" t="str">
        <f t="shared" si="36"/>
        <v/>
      </c>
      <c r="V69" s="47">
        <f t="shared" si="6"/>
        <v>2</v>
      </c>
      <c r="W69" s="47">
        <f t="shared" si="21"/>
        <v>25</v>
      </c>
      <c r="X69" s="47">
        <f t="shared" si="22"/>
        <v>0</v>
      </c>
      <c r="Y69" s="47">
        <f>IF(A69="","",-VLOOKUP(A69,'from RC spring'!A$32:B$41,2,FALSE))</f>
        <v>-1</v>
      </c>
      <c r="Z69" s="47">
        <f t="shared" si="23"/>
        <v>24</v>
      </c>
      <c r="AA69" s="48">
        <f t="shared" si="7"/>
        <v>36.007059999999996</v>
      </c>
      <c r="AB69" s="49">
        <f t="shared" si="24"/>
        <v>7</v>
      </c>
      <c r="AC69" s="50" t="str">
        <f t="shared" si="25"/>
        <v>Dolce</v>
      </c>
      <c r="AD69" s="85"/>
      <c r="AE69" s="37">
        <f t="shared" si="8"/>
        <v>5</v>
      </c>
      <c r="AF69" s="23">
        <f t="shared" si="9"/>
        <v>0</v>
      </c>
      <c r="AG69" s="24">
        <f t="shared" si="26"/>
        <v>0</v>
      </c>
      <c r="AH69" s="24">
        <f t="shared" si="10"/>
        <v>0</v>
      </c>
      <c r="AI69" s="24">
        <f t="shared" si="11"/>
        <v>8</v>
      </c>
      <c r="AJ69" s="24">
        <f t="shared" si="12"/>
        <v>0</v>
      </c>
      <c r="AK69" s="25">
        <f t="shared" si="13"/>
        <v>0</v>
      </c>
      <c r="AL69" s="23">
        <f t="shared" si="27"/>
        <v>0</v>
      </c>
      <c r="AM69" s="24">
        <f t="shared" si="28"/>
        <v>0</v>
      </c>
      <c r="AN69" s="24">
        <f t="shared" si="29"/>
        <v>0</v>
      </c>
      <c r="AO69" s="24">
        <f t="shared" si="30"/>
        <v>2</v>
      </c>
      <c r="AP69" s="24">
        <f t="shared" si="31"/>
        <v>0</v>
      </c>
      <c r="AQ69" s="24">
        <f t="shared" si="32"/>
        <v>0</v>
      </c>
      <c r="AR69" s="35">
        <f t="shared" si="33"/>
        <v>4</v>
      </c>
      <c r="AS69" s="40">
        <f t="shared" si="34"/>
        <v>310000000000</v>
      </c>
      <c r="AT69" s="37">
        <f t="shared" si="14"/>
        <v>7</v>
      </c>
      <c r="AU69" s="45">
        <f t="shared" si="15"/>
        <v>4</v>
      </c>
      <c r="AV69" s="45">
        <f t="shared" si="16"/>
        <v>4</v>
      </c>
      <c r="AW69" s="46">
        <f>IFERROR(AU69*100+AV69,0)</f>
        <v>404</v>
      </c>
      <c r="AX69" s="37">
        <f t="shared" si="35"/>
        <v>6</v>
      </c>
    </row>
    <row r="70" spans="1:50" x14ac:dyDescent="0.2">
      <c r="A70" s="49">
        <f t="shared" si="17"/>
        <v>1153</v>
      </c>
      <c r="B70" s="50" t="str">
        <f t="shared" si="18"/>
        <v>Gostosa</v>
      </c>
      <c r="C70" s="50" t="str">
        <f t="shared" si="19"/>
        <v>Hayes/Kirchhoff</v>
      </c>
      <c r="D70" s="47">
        <f t="shared" ref="D70:U70" si="37">IF(OR(D37="dnf",D37="dsq",D37="ocs",D37="raf",D37="dns",D37="noquiz"),D$62+1,IF(D37="dnc",IF($AR70=D$64,"bye",D$62+1),IF(D37="tlx",MAX(D37:D61)+1,D37)))</f>
        <v>1</v>
      </c>
      <c r="E70" s="47">
        <f t="shared" si="37"/>
        <v>3</v>
      </c>
      <c r="F70" s="47" t="str">
        <f t="shared" si="37"/>
        <v/>
      </c>
      <c r="G70" s="47">
        <f t="shared" si="37"/>
        <v>1</v>
      </c>
      <c r="H70" s="47">
        <f t="shared" si="37"/>
        <v>5</v>
      </c>
      <c r="I70" s="47" t="str">
        <f t="shared" si="37"/>
        <v/>
      </c>
      <c r="J70" s="47" t="str">
        <f t="shared" si="37"/>
        <v/>
      </c>
      <c r="K70" s="47" t="str">
        <f t="shared" si="37"/>
        <v/>
      </c>
      <c r="L70" s="47" t="str">
        <f t="shared" si="37"/>
        <v/>
      </c>
      <c r="M70" s="47">
        <f t="shared" si="37"/>
        <v>1</v>
      </c>
      <c r="N70" s="47">
        <f t="shared" si="37"/>
        <v>1</v>
      </c>
      <c r="O70" s="47" t="str">
        <f t="shared" si="37"/>
        <v/>
      </c>
      <c r="P70" s="47" t="str">
        <f t="shared" si="37"/>
        <v/>
      </c>
      <c r="Q70" s="47" t="str">
        <f t="shared" si="37"/>
        <v/>
      </c>
      <c r="R70" s="47" t="str">
        <f t="shared" si="37"/>
        <v/>
      </c>
      <c r="S70" s="47" t="str">
        <f t="shared" si="37"/>
        <v/>
      </c>
      <c r="T70" s="47" t="str">
        <f t="shared" si="37"/>
        <v/>
      </c>
      <c r="U70" s="47" t="str">
        <f t="shared" si="37"/>
        <v/>
      </c>
      <c r="V70" s="47">
        <f t="shared" si="6"/>
        <v>0</v>
      </c>
      <c r="W70" s="47">
        <f t="shared" si="21"/>
        <v>12</v>
      </c>
      <c r="X70" s="47">
        <f t="shared" si="22"/>
        <v>0</v>
      </c>
      <c r="Y70" s="47">
        <f>IF(A70="","",-VLOOKUP(A70,'from RC spring'!A$32:B$41,2,FALSE))</f>
        <v>-3</v>
      </c>
      <c r="Z70" s="47">
        <f t="shared" si="23"/>
        <v>9</v>
      </c>
      <c r="AA70" s="48">
        <f t="shared" si="7"/>
        <v>9.0010099999999991</v>
      </c>
      <c r="AB70" s="49">
        <f t="shared" si="24"/>
        <v>1</v>
      </c>
      <c r="AC70" s="50" t="str">
        <f t="shared" si="25"/>
        <v>Gostosa</v>
      </c>
      <c r="AD70" s="85"/>
      <c r="AE70" s="37">
        <f t="shared" si="8"/>
        <v>2</v>
      </c>
      <c r="AF70" s="23">
        <f t="shared" si="9"/>
        <v>0</v>
      </c>
      <c r="AG70" s="24">
        <f t="shared" si="26"/>
        <v>0</v>
      </c>
      <c r="AH70" s="24">
        <f t="shared" si="10"/>
        <v>0</v>
      </c>
      <c r="AI70" s="24">
        <f t="shared" si="11"/>
        <v>0</v>
      </c>
      <c r="AJ70" s="24">
        <f t="shared" si="12"/>
        <v>0</v>
      </c>
      <c r="AK70" s="25">
        <f t="shared" si="13"/>
        <v>0</v>
      </c>
      <c r="AL70" s="23">
        <f t="shared" si="27"/>
        <v>0</v>
      </c>
      <c r="AM70" s="24">
        <f t="shared" si="28"/>
        <v>0</v>
      </c>
      <c r="AN70" s="24">
        <f t="shared" si="29"/>
        <v>0</v>
      </c>
      <c r="AO70" s="24">
        <f t="shared" si="30"/>
        <v>0</v>
      </c>
      <c r="AP70" s="24">
        <f t="shared" si="31"/>
        <v>0</v>
      </c>
      <c r="AQ70" s="24">
        <f t="shared" si="32"/>
        <v>0</v>
      </c>
      <c r="AR70" s="35">
        <f t="shared" si="33"/>
        <v>0</v>
      </c>
      <c r="AS70" s="40">
        <f t="shared" si="34"/>
        <v>4.0101E+16</v>
      </c>
      <c r="AT70" s="37">
        <f t="shared" si="14"/>
        <v>1</v>
      </c>
      <c r="AU70" s="45">
        <f t="shared" si="15"/>
        <v>1</v>
      </c>
      <c r="AV70" s="45">
        <f t="shared" si="16"/>
        <v>1</v>
      </c>
      <c r="AW70" s="46">
        <f t="shared" ref="AW70:AW91" si="38">IFERROR(AU70*100+AV70,0)</f>
        <v>101</v>
      </c>
      <c r="AX70" s="37">
        <f t="shared" si="35"/>
        <v>1</v>
      </c>
    </row>
    <row r="71" spans="1:50" x14ac:dyDescent="0.2">
      <c r="A71" s="49">
        <f t="shared" si="17"/>
        <v>485</v>
      </c>
      <c r="B71" s="50" t="str">
        <f t="shared" si="18"/>
        <v>Argo III</v>
      </c>
      <c r="C71" s="50" t="str">
        <f t="shared" si="19"/>
        <v>C. Nickerson</v>
      </c>
      <c r="D71" s="47">
        <f t="shared" ref="D71:U71" si="39">IF(OR(D38="dnf",D38="dsq",D38="ocs",D38="raf",D38="dns",D38="noquiz"),D$62+1,IF(D38="dnc",IF($AR71=D$64,"bye",D$62+1),IF(D38="tlx",MAX(D38:D62)+1,D38)))</f>
        <v>4</v>
      </c>
      <c r="E71" s="47">
        <f t="shared" si="39"/>
        <v>2</v>
      </c>
      <c r="F71" s="47" t="str">
        <f t="shared" si="39"/>
        <v/>
      </c>
      <c r="G71" s="47">
        <f t="shared" si="39"/>
        <v>4</v>
      </c>
      <c r="H71" s="47">
        <f t="shared" si="39"/>
        <v>1</v>
      </c>
      <c r="I71" s="47" t="str">
        <f t="shared" si="39"/>
        <v/>
      </c>
      <c r="J71" s="47" t="str">
        <f t="shared" si="39"/>
        <v/>
      </c>
      <c r="K71" s="47" t="str">
        <f t="shared" si="39"/>
        <v/>
      </c>
      <c r="L71" s="47" t="str">
        <f t="shared" si="39"/>
        <v/>
      </c>
      <c r="M71" s="47" t="str">
        <f t="shared" si="39"/>
        <v>bye</v>
      </c>
      <c r="N71" s="47" t="str">
        <f t="shared" si="39"/>
        <v>bye</v>
      </c>
      <c r="O71" s="47" t="str">
        <f t="shared" si="39"/>
        <v/>
      </c>
      <c r="P71" s="47" t="str">
        <f t="shared" si="39"/>
        <v/>
      </c>
      <c r="Q71" s="47" t="str">
        <f t="shared" si="39"/>
        <v/>
      </c>
      <c r="R71" s="47" t="str">
        <f t="shared" si="39"/>
        <v/>
      </c>
      <c r="S71" s="47" t="str">
        <f t="shared" si="39"/>
        <v/>
      </c>
      <c r="T71" s="47" t="str">
        <f t="shared" si="39"/>
        <v/>
      </c>
      <c r="U71" s="47" t="str">
        <f t="shared" si="39"/>
        <v/>
      </c>
      <c r="V71" s="47">
        <f t="shared" si="6"/>
        <v>2</v>
      </c>
      <c r="W71" s="47">
        <f t="shared" si="21"/>
        <v>11</v>
      </c>
      <c r="X71" s="47">
        <f t="shared" si="22"/>
        <v>0</v>
      </c>
      <c r="Y71" s="47">
        <f>IF(A71="","",-VLOOKUP(A71,'from RC spring'!A$32:B$41,2,FALSE))</f>
        <v>-2</v>
      </c>
      <c r="Z71" s="47">
        <f t="shared" si="23"/>
        <v>9</v>
      </c>
      <c r="AA71" s="48">
        <f t="shared" si="7"/>
        <v>13.503019999999999</v>
      </c>
      <c r="AB71" s="49">
        <f t="shared" si="24"/>
        <v>3</v>
      </c>
      <c r="AC71" s="50" t="str">
        <f t="shared" si="25"/>
        <v>Argo III</v>
      </c>
      <c r="AD71" s="85"/>
      <c r="AE71" s="37">
        <f t="shared" si="8"/>
        <v>1</v>
      </c>
      <c r="AF71" s="23">
        <f t="shared" si="9"/>
        <v>0</v>
      </c>
      <c r="AG71" s="24">
        <f t="shared" si="26"/>
        <v>0</v>
      </c>
      <c r="AH71" s="24">
        <f t="shared" si="10"/>
        <v>0</v>
      </c>
      <c r="AI71" s="24">
        <f t="shared" si="11"/>
        <v>8</v>
      </c>
      <c r="AJ71" s="24">
        <f t="shared" si="12"/>
        <v>0</v>
      </c>
      <c r="AK71" s="25">
        <f t="shared" si="13"/>
        <v>0</v>
      </c>
      <c r="AL71" s="23">
        <f t="shared" si="27"/>
        <v>0</v>
      </c>
      <c r="AM71" s="24">
        <f t="shared" si="28"/>
        <v>0</v>
      </c>
      <c r="AN71" s="24">
        <f t="shared" si="29"/>
        <v>0</v>
      </c>
      <c r="AO71" s="24">
        <f t="shared" si="30"/>
        <v>2</v>
      </c>
      <c r="AP71" s="24">
        <f t="shared" si="31"/>
        <v>0</v>
      </c>
      <c r="AQ71" s="24">
        <f t="shared" si="32"/>
        <v>0</v>
      </c>
      <c r="AR71" s="35">
        <f t="shared" si="33"/>
        <v>4</v>
      </c>
      <c r="AS71" s="40">
        <f t="shared" si="34"/>
        <v>1.102E+16</v>
      </c>
      <c r="AT71" s="37">
        <f t="shared" si="14"/>
        <v>3</v>
      </c>
      <c r="AU71" s="45">
        <f t="shared" si="15"/>
        <v>1.5</v>
      </c>
      <c r="AV71" s="45">
        <f t="shared" si="16"/>
        <v>1.5</v>
      </c>
      <c r="AW71" s="46">
        <f t="shared" si="38"/>
        <v>151.5</v>
      </c>
      <c r="AX71" s="37">
        <f t="shared" si="35"/>
        <v>2</v>
      </c>
    </row>
    <row r="72" spans="1:50" x14ac:dyDescent="0.2">
      <c r="A72" s="49">
        <f t="shared" si="17"/>
        <v>667</v>
      </c>
      <c r="B72" s="50" t="str">
        <f t="shared" si="18"/>
        <v>Pressure</v>
      </c>
      <c r="C72" s="50" t="str">
        <f t="shared" si="19"/>
        <v>G/W Nickerson</v>
      </c>
      <c r="D72" s="47">
        <f t="shared" ref="D72:U72" si="40">IF(OR(D39="dnf",D39="dsq",D39="ocs",D39="raf",D39="dns",D39="noquiz"),D$62+1,IF(D39="dnc",IF($AR72=D$64,"bye",D$62+1),IF(D39="tlx",MAX(D39:D63)+1,D39)))</f>
        <v>2</v>
      </c>
      <c r="E72" s="47">
        <f t="shared" si="40"/>
        <v>1</v>
      </c>
      <c r="F72" s="47" t="str">
        <f t="shared" si="40"/>
        <v/>
      </c>
      <c r="G72" s="47">
        <f t="shared" si="40"/>
        <v>2</v>
      </c>
      <c r="H72" s="47">
        <f t="shared" si="40"/>
        <v>4</v>
      </c>
      <c r="I72" s="47" t="str">
        <f t="shared" si="40"/>
        <v/>
      </c>
      <c r="J72" s="47" t="str">
        <f t="shared" si="40"/>
        <v/>
      </c>
      <c r="K72" s="47" t="str">
        <f t="shared" si="40"/>
        <v/>
      </c>
      <c r="L72" s="47" t="str">
        <f t="shared" si="40"/>
        <v/>
      </c>
      <c r="M72" s="47">
        <f t="shared" si="40"/>
        <v>3</v>
      </c>
      <c r="N72" s="47">
        <f t="shared" si="40"/>
        <v>2</v>
      </c>
      <c r="O72" s="47" t="str">
        <f t="shared" si="40"/>
        <v/>
      </c>
      <c r="P72" s="47" t="str">
        <f t="shared" si="40"/>
        <v/>
      </c>
      <c r="Q72" s="47" t="str">
        <f t="shared" si="40"/>
        <v/>
      </c>
      <c r="R72" s="47" t="str">
        <f t="shared" si="40"/>
        <v/>
      </c>
      <c r="S72" s="47" t="str">
        <f t="shared" si="40"/>
        <v/>
      </c>
      <c r="T72" s="47" t="str">
        <f t="shared" si="40"/>
        <v/>
      </c>
      <c r="U72" s="47" t="str">
        <f t="shared" si="40"/>
        <v/>
      </c>
      <c r="V72" s="47">
        <f t="shared" si="6"/>
        <v>0</v>
      </c>
      <c r="W72" s="47">
        <f t="shared" si="21"/>
        <v>14</v>
      </c>
      <c r="X72" s="47">
        <f t="shared" si="22"/>
        <v>0</v>
      </c>
      <c r="Y72" s="47">
        <f>IF(A72="","",-VLOOKUP(A72,'from RC spring'!A$32:B$41,2,FALSE))</f>
        <v>-3</v>
      </c>
      <c r="Z72" s="47">
        <f t="shared" si="23"/>
        <v>11</v>
      </c>
      <c r="AA72" s="48">
        <f t="shared" si="7"/>
        <v>11.002030000000001</v>
      </c>
      <c r="AB72" s="49">
        <f t="shared" si="24"/>
        <v>2</v>
      </c>
      <c r="AC72" s="50" t="str">
        <f t="shared" si="25"/>
        <v>Pressure</v>
      </c>
      <c r="AD72" s="85"/>
      <c r="AE72" s="37">
        <f t="shared" si="8"/>
        <v>7</v>
      </c>
      <c r="AF72" s="23">
        <f t="shared" si="9"/>
        <v>0</v>
      </c>
      <c r="AG72" s="24">
        <f t="shared" si="26"/>
        <v>0</v>
      </c>
      <c r="AH72" s="24">
        <f t="shared" si="10"/>
        <v>0</v>
      </c>
      <c r="AI72" s="24">
        <f t="shared" si="11"/>
        <v>0</v>
      </c>
      <c r="AJ72" s="24">
        <f t="shared" si="12"/>
        <v>0</v>
      </c>
      <c r="AK72" s="25">
        <f t="shared" si="13"/>
        <v>0</v>
      </c>
      <c r="AL72" s="23">
        <f t="shared" si="27"/>
        <v>0</v>
      </c>
      <c r="AM72" s="24">
        <f t="shared" si="28"/>
        <v>0</v>
      </c>
      <c r="AN72" s="24">
        <f t="shared" si="29"/>
        <v>0</v>
      </c>
      <c r="AO72" s="24">
        <f t="shared" si="30"/>
        <v>0</v>
      </c>
      <c r="AP72" s="24">
        <f t="shared" si="31"/>
        <v>0</v>
      </c>
      <c r="AQ72" s="24">
        <f t="shared" si="32"/>
        <v>0</v>
      </c>
      <c r="AR72" s="35">
        <f t="shared" si="33"/>
        <v>0</v>
      </c>
      <c r="AS72" s="40">
        <f t="shared" si="34"/>
        <v>1.311E+16</v>
      </c>
      <c r="AT72" s="37">
        <f t="shared" si="14"/>
        <v>2</v>
      </c>
      <c r="AU72" s="45">
        <f t="shared" si="15"/>
        <v>2</v>
      </c>
      <c r="AV72" s="45">
        <f t="shared" si="16"/>
        <v>3</v>
      </c>
      <c r="AW72" s="46">
        <f t="shared" si="38"/>
        <v>203</v>
      </c>
      <c r="AX72" s="37">
        <f t="shared" si="35"/>
        <v>3</v>
      </c>
    </row>
    <row r="73" spans="1:50" x14ac:dyDescent="0.2">
      <c r="A73" s="49">
        <f t="shared" si="17"/>
        <v>676</v>
      </c>
      <c r="B73" s="50" t="str">
        <f t="shared" si="18"/>
        <v>Paradox</v>
      </c>
      <c r="C73" s="50" t="str">
        <f t="shared" si="19"/>
        <v>Stowe</v>
      </c>
      <c r="D73" s="47">
        <f t="shared" ref="D73:U73" si="41">IF(OR(D40="dnf",D40="dsq",D40="ocs",D40="raf",D40="dns",D40="noquiz"),D$62+1,IF(D40="dnc",IF($AR73=D$64,"bye",D$62+1),IF(D40="tlx",MAX(D40:D64)+1,D40)))</f>
        <v>7</v>
      </c>
      <c r="E73" s="47">
        <f t="shared" si="41"/>
        <v>7</v>
      </c>
      <c r="F73" s="47" t="str">
        <f t="shared" si="41"/>
        <v/>
      </c>
      <c r="G73" s="47">
        <f t="shared" si="41"/>
        <v>7</v>
      </c>
      <c r="H73" s="47">
        <f t="shared" si="41"/>
        <v>6</v>
      </c>
      <c r="I73" s="47" t="str">
        <f t="shared" si="41"/>
        <v/>
      </c>
      <c r="J73" s="47" t="str">
        <f t="shared" si="41"/>
        <v/>
      </c>
      <c r="K73" s="47" t="str">
        <f t="shared" si="41"/>
        <v/>
      </c>
      <c r="L73" s="47" t="str">
        <f t="shared" si="41"/>
        <v/>
      </c>
      <c r="M73" s="47">
        <f t="shared" si="41"/>
        <v>4</v>
      </c>
      <c r="N73" s="47">
        <f t="shared" si="41"/>
        <v>4</v>
      </c>
      <c r="O73" s="47" t="str">
        <f t="shared" si="41"/>
        <v/>
      </c>
      <c r="P73" s="47" t="str">
        <f t="shared" si="41"/>
        <v/>
      </c>
      <c r="Q73" s="47" t="str">
        <f t="shared" si="41"/>
        <v/>
      </c>
      <c r="R73" s="47" t="str">
        <f t="shared" si="41"/>
        <v/>
      </c>
      <c r="S73" s="47" t="str">
        <f t="shared" si="41"/>
        <v/>
      </c>
      <c r="T73" s="47" t="str">
        <f t="shared" si="41"/>
        <v/>
      </c>
      <c r="U73" s="47" t="str">
        <f t="shared" si="41"/>
        <v/>
      </c>
      <c r="V73" s="47">
        <f t="shared" si="6"/>
        <v>0</v>
      </c>
      <c r="W73" s="47">
        <f t="shared" si="21"/>
        <v>35</v>
      </c>
      <c r="X73" s="47">
        <f t="shared" si="22"/>
        <v>0</v>
      </c>
      <c r="Y73" s="47">
        <f>IF(A73="","",-VLOOKUP(A73,'from RC spring'!A$32:B$41,2,FALSE))</f>
        <v>-1</v>
      </c>
      <c r="Z73" s="47">
        <f t="shared" si="23"/>
        <v>34</v>
      </c>
      <c r="AA73" s="48">
        <f t="shared" si="7"/>
        <v>34.006059999999998</v>
      </c>
      <c r="AB73" s="49">
        <f t="shared" si="24"/>
        <v>6</v>
      </c>
      <c r="AC73" s="50" t="str">
        <f t="shared" si="25"/>
        <v>Paradox</v>
      </c>
      <c r="AD73" s="85"/>
      <c r="AE73" s="37">
        <f t="shared" si="8"/>
        <v>3</v>
      </c>
      <c r="AF73" s="23">
        <f t="shared" si="9"/>
        <v>0</v>
      </c>
      <c r="AG73" s="24">
        <f t="shared" si="26"/>
        <v>0</v>
      </c>
      <c r="AH73" s="24">
        <f t="shared" si="10"/>
        <v>0</v>
      </c>
      <c r="AI73" s="24">
        <f t="shared" si="11"/>
        <v>0</v>
      </c>
      <c r="AJ73" s="24">
        <f t="shared" si="12"/>
        <v>0</v>
      </c>
      <c r="AK73" s="25">
        <f t="shared" si="13"/>
        <v>0</v>
      </c>
      <c r="AL73" s="23">
        <f t="shared" si="27"/>
        <v>0</v>
      </c>
      <c r="AM73" s="24">
        <f t="shared" si="28"/>
        <v>0</v>
      </c>
      <c r="AN73" s="24">
        <f t="shared" si="29"/>
        <v>0</v>
      </c>
      <c r="AO73" s="24">
        <f t="shared" si="30"/>
        <v>0</v>
      </c>
      <c r="AP73" s="24">
        <f t="shared" si="31"/>
        <v>0</v>
      </c>
      <c r="AQ73" s="24">
        <f t="shared" si="32"/>
        <v>0</v>
      </c>
      <c r="AR73" s="35">
        <f t="shared" si="33"/>
        <v>0</v>
      </c>
      <c r="AS73" s="40">
        <f t="shared" si="34"/>
        <v>20130000000000</v>
      </c>
      <c r="AT73" s="37">
        <f t="shared" si="14"/>
        <v>6</v>
      </c>
      <c r="AU73" s="45">
        <f t="shared" si="15"/>
        <v>4</v>
      </c>
      <c r="AV73" s="45">
        <f t="shared" si="16"/>
        <v>4</v>
      </c>
      <c r="AW73" s="46">
        <f t="shared" si="38"/>
        <v>404</v>
      </c>
      <c r="AX73" s="37">
        <f t="shared" si="35"/>
        <v>6</v>
      </c>
    </row>
    <row r="74" spans="1:50" x14ac:dyDescent="0.2">
      <c r="A74" s="49" t="str">
        <f t="shared" si="17"/>
        <v/>
      </c>
      <c r="B74" s="50" t="str">
        <f t="shared" si="18"/>
        <v/>
      </c>
      <c r="C74" s="50" t="str">
        <f t="shared" si="19"/>
        <v/>
      </c>
      <c r="D74" s="47" t="str">
        <f t="shared" ref="D74:U74" si="42">IF(OR(D41="dnf",D41="dsq",D41="ocs",D41="raf",D41="dns",D41="noquiz"),D$62+1,IF(D41="dnc",IF($AR74=D$64,"bye",D$62+1),IF(D41="tlx",MAX(D41:D65)+1,D41)))</f>
        <v/>
      </c>
      <c r="E74" s="47" t="str">
        <f t="shared" si="42"/>
        <v/>
      </c>
      <c r="F74" s="47" t="str">
        <f t="shared" si="42"/>
        <v/>
      </c>
      <c r="G74" s="47" t="str">
        <f t="shared" si="42"/>
        <v/>
      </c>
      <c r="H74" s="47" t="str">
        <f t="shared" si="42"/>
        <v/>
      </c>
      <c r="I74" s="47" t="str">
        <f t="shared" si="42"/>
        <v/>
      </c>
      <c r="J74" s="47" t="str">
        <f t="shared" si="42"/>
        <v/>
      </c>
      <c r="K74" s="47" t="str">
        <f t="shared" si="42"/>
        <v/>
      </c>
      <c r="L74" s="47" t="str">
        <f t="shared" si="42"/>
        <v/>
      </c>
      <c r="M74" s="47" t="str">
        <f t="shared" si="42"/>
        <v/>
      </c>
      <c r="N74" s="47" t="str">
        <f t="shared" si="42"/>
        <v/>
      </c>
      <c r="O74" s="47" t="str">
        <f t="shared" si="42"/>
        <v/>
      </c>
      <c r="P74" s="47" t="str">
        <f t="shared" si="42"/>
        <v/>
      </c>
      <c r="Q74" s="47" t="str">
        <f t="shared" si="42"/>
        <v/>
      </c>
      <c r="R74" s="47" t="str">
        <f t="shared" si="42"/>
        <v/>
      </c>
      <c r="S74" s="47" t="str">
        <f t="shared" si="42"/>
        <v/>
      </c>
      <c r="T74" s="47" t="str">
        <f t="shared" si="42"/>
        <v/>
      </c>
      <c r="U74" s="47" t="str">
        <f t="shared" si="42"/>
        <v/>
      </c>
      <c r="V74" s="47">
        <f t="shared" si="6"/>
        <v>0</v>
      </c>
      <c r="W74" s="47" t="str">
        <f t="shared" si="21"/>
        <v/>
      </c>
      <c r="X74" s="47">
        <f t="shared" si="22"/>
        <v>0</v>
      </c>
      <c r="Y74" s="47" t="str">
        <f>IF(A74="","",-VLOOKUP(A74,'from RC spring'!A$32:B$41,2,FALSE))</f>
        <v/>
      </c>
      <c r="Z74" s="47">
        <f t="shared" si="23"/>
        <v>0</v>
      </c>
      <c r="AA74" s="48">
        <f t="shared" si="7"/>
        <v>0</v>
      </c>
      <c r="AB74" s="49" t="str">
        <f t="shared" si="24"/>
        <v/>
      </c>
      <c r="AC74" s="50" t="str">
        <f t="shared" si="25"/>
        <v/>
      </c>
      <c r="AD74" s="85"/>
      <c r="AE74" s="37">
        <f t="shared" si="8"/>
        <v>0</v>
      </c>
      <c r="AF74" s="23">
        <f t="shared" si="9"/>
        <v>0</v>
      </c>
      <c r="AG74" s="24">
        <f t="shared" si="26"/>
        <v>0</v>
      </c>
      <c r="AH74" s="24">
        <f t="shared" si="10"/>
        <v>0</v>
      </c>
      <c r="AI74" s="24">
        <f t="shared" si="11"/>
        <v>0</v>
      </c>
      <c r="AJ74" s="24">
        <f t="shared" si="12"/>
        <v>0</v>
      </c>
      <c r="AK74" s="25">
        <f t="shared" si="13"/>
        <v>0</v>
      </c>
      <c r="AL74" s="23">
        <f t="shared" si="27"/>
        <v>0</v>
      </c>
      <c r="AM74" s="24">
        <f t="shared" si="28"/>
        <v>0</v>
      </c>
      <c r="AN74" s="24">
        <f t="shared" si="29"/>
        <v>0</v>
      </c>
      <c r="AO74" s="24">
        <f t="shared" si="30"/>
        <v>0</v>
      </c>
      <c r="AP74" s="24">
        <f t="shared" si="31"/>
        <v>0</v>
      </c>
      <c r="AQ74" s="24">
        <f t="shared" si="32"/>
        <v>0</v>
      </c>
      <c r="AR74" s="35">
        <f t="shared" si="33"/>
        <v>0</v>
      </c>
      <c r="AS74" s="40">
        <f t="shared" si="34"/>
        <v>0</v>
      </c>
      <c r="AT74" s="37">
        <f t="shared" si="14"/>
        <v>0</v>
      </c>
      <c r="AU74" s="45" t="str">
        <f t="shared" si="15"/>
        <v/>
      </c>
      <c r="AV74" s="45" t="str">
        <f t="shared" si="16"/>
        <v/>
      </c>
      <c r="AW74" s="46">
        <f t="shared" si="38"/>
        <v>0</v>
      </c>
      <c r="AX74" s="37">
        <f t="shared" si="35"/>
        <v>0</v>
      </c>
    </row>
    <row r="75" spans="1:50" x14ac:dyDescent="0.2">
      <c r="A75" s="49" t="str">
        <f t="shared" si="17"/>
        <v/>
      </c>
      <c r="B75" s="50" t="str">
        <f t="shared" si="18"/>
        <v/>
      </c>
      <c r="C75" s="50" t="str">
        <f t="shared" si="19"/>
        <v/>
      </c>
      <c r="D75" s="47" t="str">
        <f t="shared" ref="D75:U75" si="43">IF(OR(D42="dnf",D42="dsq",D42="ocs",D42="raf",D42="dns",D42="noquiz"),D$62+1,IF(D42="dnc",IF($AR75=D$64,"bye",D$62+1),IF(D42="tlx",MAX(D42:D66)+1,D42)))</f>
        <v/>
      </c>
      <c r="E75" s="47" t="str">
        <f t="shared" si="43"/>
        <v/>
      </c>
      <c r="F75" s="47" t="str">
        <f t="shared" si="43"/>
        <v/>
      </c>
      <c r="G75" s="47" t="str">
        <f t="shared" si="43"/>
        <v/>
      </c>
      <c r="H75" s="47" t="str">
        <f t="shared" si="43"/>
        <v/>
      </c>
      <c r="I75" s="47" t="str">
        <f t="shared" si="43"/>
        <v/>
      </c>
      <c r="J75" s="47" t="str">
        <f t="shared" si="43"/>
        <v/>
      </c>
      <c r="K75" s="47" t="str">
        <f t="shared" si="43"/>
        <v/>
      </c>
      <c r="L75" s="47" t="str">
        <f t="shared" si="43"/>
        <v/>
      </c>
      <c r="M75" s="47" t="str">
        <f t="shared" si="43"/>
        <v/>
      </c>
      <c r="N75" s="47" t="str">
        <f t="shared" si="43"/>
        <v/>
      </c>
      <c r="O75" s="47" t="str">
        <f t="shared" si="43"/>
        <v/>
      </c>
      <c r="P75" s="47" t="str">
        <f t="shared" si="43"/>
        <v/>
      </c>
      <c r="Q75" s="47" t="str">
        <f t="shared" si="43"/>
        <v/>
      </c>
      <c r="R75" s="47" t="str">
        <f t="shared" si="43"/>
        <v/>
      </c>
      <c r="S75" s="47" t="str">
        <f t="shared" si="43"/>
        <v/>
      </c>
      <c r="T75" s="47" t="str">
        <f t="shared" si="43"/>
        <v/>
      </c>
      <c r="U75" s="47" t="str">
        <f t="shared" si="43"/>
        <v/>
      </c>
      <c r="V75" s="47">
        <f t="shared" si="6"/>
        <v>0</v>
      </c>
      <c r="W75" s="47" t="str">
        <f t="shared" si="21"/>
        <v/>
      </c>
      <c r="X75" s="47">
        <f t="shared" si="22"/>
        <v>0</v>
      </c>
      <c r="Y75" s="47" t="str">
        <f>IF(A75="","",-VLOOKUP(A75,'from RC spring'!A$32:B$41,2,FALSE))</f>
        <v/>
      </c>
      <c r="Z75" s="47">
        <f t="shared" si="23"/>
        <v>0</v>
      </c>
      <c r="AA75" s="48">
        <f t="shared" si="7"/>
        <v>0</v>
      </c>
      <c r="AB75" s="49" t="str">
        <f t="shared" si="24"/>
        <v/>
      </c>
      <c r="AC75" s="50" t="str">
        <f t="shared" si="25"/>
        <v/>
      </c>
      <c r="AD75" s="85"/>
      <c r="AE75" s="37">
        <f t="shared" si="8"/>
        <v>0</v>
      </c>
      <c r="AF75" s="23">
        <f t="shared" si="9"/>
        <v>0</v>
      </c>
      <c r="AG75" s="24">
        <f t="shared" si="26"/>
        <v>0</v>
      </c>
      <c r="AH75" s="24">
        <f t="shared" si="10"/>
        <v>0</v>
      </c>
      <c r="AI75" s="24">
        <f t="shared" si="11"/>
        <v>0</v>
      </c>
      <c r="AJ75" s="24">
        <f t="shared" si="12"/>
        <v>0</v>
      </c>
      <c r="AK75" s="25">
        <f t="shared" si="13"/>
        <v>0</v>
      </c>
      <c r="AL75" s="23">
        <f t="shared" si="27"/>
        <v>0</v>
      </c>
      <c r="AM75" s="24">
        <f t="shared" si="28"/>
        <v>0</v>
      </c>
      <c r="AN75" s="24">
        <f t="shared" si="29"/>
        <v>0</v>
      </c>
      <c r="AO75" s="24">
        <f t="shared" si="30"/>
        <v>0</v>
      </c>
      <c r="AP75" s="24">
        <f t="shared" si="31"/>
        <v>0</v>
      </c>
      <c r="AQ75" s="24">
        <f t="shared" si="32"/>
        <v>0</v>
      </c>
      <c r="AR75" s="35">
        <f t="shared" si="33"/>
        <v>0</v>
      </c>
      <c r="AS75" s="40">
        <f t="shared" si="34"/>
        <v>0</v>
      </c>
      <c r="AT75" s="37">
        <f t="shared" si="14"/>
        <v>0</v>
      </c>
      <c r="AU75" s="45" t="str">
        <f t="shared" si="15"/>
        <v/>
      </c>
      <c r="AV75" s="45" t="str">
        <f t="shared" si="16"/>
        <v/>
      </c>
      <c r="AW75" s="46">
        <f t="shared" si="38"/>
        <v>0</v>
      </c>
      <c r="AX75" s="37">
        <f t="shared" si="35"/>
        <v>0</v>
      </c>
    </row>
    <row r="76" spans="1:50" x14ac:dyDescent="0.2">
      <c r="A76" s="49" t="str">
        <f t="shared" si="17"/>
        <v/>
      </c>
      <c r="B76" s="50" t="str">
        <f t="shared" si="18"/>
        <v/>
      </c>
      <c r="C76" s="50" t="str">
        <f t="shared" si="19"/>
        <v/>
      </c>
      <c r="D76" s="47" t="str">
        <f t="shared" ref="D76:U76" si="44">IF(OR(D43="dnf",D43="dsq",D43="ocs",D43="raf",D43="dns",D43="noquiz"),D$62+1,IF(D43="dnc",IF($AR76=D$64,"bye",D$62+1),IF(D43="tlx",MAX(D43:D67)+1,D43)))</f>
        <v/>
      </c>
      <c r="E76" s="47" t="str">
        <f t="shared" si="44"/>
        <v/>
      </c>
      <c r="F76" s="47" t="str">
        <f t="shared" si="44"/>
        <v/>
      </c>
      <c r="G76" s="47" t="str">
        <f t="shared" si="44"/>
        <v/>
      </c>
      <c r="H76" s="47" t="str">
        <f t="shared" si="44"/>
        <v/>
      </c>
      <c r="I76" s="47" t="str">
        <f t="shared" si="44"/>
        <v/>
      </c>
      <c r="J76" s="47" t="str">
        <f t="shared" si="44"/>
        <v/>
      </c>
      <c r="K76" s="47" t="str">
        <f t="shared" si="44"/>
        <v/>
      </c>
      <c r="L76" s="47" t="str">
        <f t="shared" si="44"/>
        <v/>
      </c>
      <c r="M76" s="47" t="str">
        <f t="shared" si="44"/>
        <v/>
      </c>
      <c r="N76" s="47" t="str">
        <f t="shared" si="44"/>
        <v/>
      </c>
      <c r="O76" s="47" t="str">
        <f t="shared" si="44"/>
        <v/>
      </c>
      <c r="P76" s="47" t="str">
        <f t="shared" si="44"/>
        <v/>
      </c>
      <c r="Q76" s="47" t="str">
        <f t="shared" si="44"/>
        <v/>
      </c>
      <c r="R76" s="47" t="str">
        <f t="shared" si="44"/>
        <v/>
      </c>
      <c r="S76" s="47" t="str">
        <f t="shared" si="44"/>
        <v/>
      </c>
      <c r="T76" s="47" t="str">
        <f t="shared" si="44"/>
        <v/>
      </c>
      <c r="U76" s="47" t="str">
        <f t="shared" si="44"/>
        <v/>
      </c>
      <c r="V76" s="47">
        <f t="shared" si="6"/>
        <v>0</v>
      </c>
      <c r="W76" s="47" t="str">
        <f t="shared" si="21"/>
        <v/>
      </c>
      <c r="X76" s="47">
        <f t="shared" si="22"/>
        <v>0</v>
      </c>
      <c r="Y76" s="47" t="str">
        <f>IF(A76="","",-VLOOKUP(A76,'from RC spring'!A$32:B$41,2,FALSE))</f>
        <v/>
      </c>
      <c r="Z76" s="47">
        <f t="shared" si="23"/>
        <v>0</v>
      </c>
      <c r="AA76" s="48">
        <f t="shared" si="7"/>
        <v>0</v>
      </c>
      <c r="AB76" s="49" t="str">
        <f t="shared" si="24"/>
        <v/>
      </c>
      <c r="AC76" s="50" t="str">
        <f t="shared" si="25"/>
        <v/>
      </c>
      <c r="AD76" s="85"/>
      <c r="AE76" s="37">
        <f t="shared" si="8"/>
        <v>0</v>
      </c>
      <c r="AF76" s="23">
        <f t="shared" si="9"/>
        <v>0</v>
      </c>
      <c r="AG76" s="24">
        <f t="shared" si="26"/>
        <v>0</v>
      </c>
      <c r="AH76" s="24">
        <f t="shared" si="10"/>
        <v>0</v>
      </c>
      <c r="AI76" s="24">
        <f t="shared" si="11"/>
        <v>0</v>
      </c>
      <c r="AJ76" s="24">
        <f t="shared" si="12"/>
        <v>0</v>
      </c>
      <c r="AK76" s="25">
        <f t="shared" si="13"/>
        <v>0</v>
      </c>
      <c r="AL76" s="23">
        <f t="shared" si="27"/>
        <v>0</v>
      </c>
      <c r="AM76" s="24">
        <f t="shared" si="28"/>
        <v>0</v>
      </c>
      <c r="AN76" s="24">
        <f t="shared" si="29"/>
        <v>0</v>
      </c>
      <c r="AO76" s="24">
        <f t="shared" si="30"/>
        <v>0</v>
      </c>
      <c r="AP76" s="24">
        <f t="shared" si="31"/>
        <v>0</v>
      </c>
      <c r="AQ76" s="24">
        <f t="shared" si="32"/>
        <v>0</v>
      </c>
      <c r="AR76" s="35">
        <f t="shared" si="33"/>
        <v>0</v>
      </c>
      <c r="AS76" s="40">
        <f t="shared" si="34"/>
        <v>0</v>
      </c>
      <c r="AT76" s="37">
        <f t="shared" si="14"/>
        <v>0</v>
      </c>
      <c r="AU76" s="45" t="str">
        <f t="shared" si="15"/>
        <v/>
      </c>
      <c r="AV76" s="45" t="str">
        <f t="shared" si="16"/>
        <v/>
      </c>
      <c r="AW76" s="46">
        <f t="shared" si="38"/>
        <v>0</v>
      </c>
      <c r="AX76" s="37">
        <f t="shared" si="35"/>
        <v>0</v>
      </c>
    </row>
    <row r="77" spans="1:50" x14ac:dyDescent="0.2">
      <c r="A77" s="49" t="str">
        <f t="shared" si="17"/>
        <v/>
      </c>
      <c r="B77" s="50" t="str">
        <f t="shared" si="18"/>
        <v/>
      </c>
      <c r="C77" s="50" t="str">
        <f t="shared" si="19"/>
        <v/>
      </c>
      <c r="D77" s="47" t="str">
        <f t="shared" ref="D77:U77" si="45">IF(OR(D44="dnf",D44="dsq",D44="ocs",D44="raf",D44="dns",D44="noquiz"),D$62+1,IF(D44="dnc",IF($AR77=D$64,"bye",D$62+1),IF(D44="tlx",MAX(D44:D68)+1,D44)))</f>
        <v/>
      </c>
      <c r="E77" s="47" t="str">
        <f t="shared" si="45"/>
        <v/>
      </c>
      <c r="F77" s="47" t="str">
        <f t="shared" si="45"/>
        <v/>
      </c>
      <c r="G77" s="47" t="str">
        <f t="shared" si="45"/>
        <v/>
      </c>
      <c r="H77" s="47" t="str">
        <f t="shared" si="45"/>
        <v/>
      </c>
      <c r="I77" s="47" t="str">
        <f t="shared" si="45"/>
        <v/>
      </c>
      <c r="J77" s="47" t="str">
        <f t="shared" si="45"/>
        <v/>
      </c>
      <c r="K77" s="47" t="str">
        <f t="shared" si="45"/>
        <v/>
      </c>
      <c r="L77" s="47" t="str">
        <f t="shared" si="45"/>
        <v/>
      </c>
      <c r="M77" s="47" t="str">
        <f t="shared" si="45"/>
        <v/>
      </c>
      <c r="N77" s="47" t="str">
        <f t="shared" si="45"/>
        <v/>
      </c>
      <c r="O77" s="47" t="str">
        <f t="shared" si="45"/>
        <v/>
      </c>
      <c r="P77" s="47" t="str">
        <f t="shared" si="45"/>
        <v/>
      </c>
      <c r="Q77" s="47" t="str">
        <f t="shared" si="45"/>
        <v/>
      </c>
      <c r="R77" s="47" t="str">
        <f t="shared" si="45"/>
        <v/>
      </c>
      <c r="S77" s="47" t="str">
        <f t="shared" si="45"/>
        <v/>
      </c>
      <c r="T77" s="47" t="str">
        <f t="shared" si="45"/>
        <v/>
      </c>
      <c r="U77" s="47" t="str">
        <f t="shared" si="45"/>
        <v/>
      </c>
      <c r="V77" s="47">
        <f t="shared" si="6"/>
        <v>0</v>
      </c>
      <c r="W77" s="47" t="str">
        <f t="shared" si="21"/>
        <v/>
      </c>
      <c r="X77" s="47">
        <f t="shared" si="22"/>
        <v>0</v>
      </c>
      <c r="Y77" s="47" t="str">
        <f>IF(A77="","",-VLOOKUP(A77,'from RC spring'!A$32:B$41,2,FALSE))</f>
        <v/>
      </c>
      <c r="Z77" s="47">
        <f t="shared" si="23"/>
        <v>0</v>
      </c>
      <c r="AA77" s="48">
        <f t="shared" si="7"/>
        <v>0</v>
      </c>
      <c r="AB77" s="49" t="str">
        <f t="shared" si="24"/>
        <v/>
      </c>
      <c r="AC77" s="50" t="str">
        <f t="shared" si="25"/>
        <v/>
      </c>
      <c r="AD77" s="85"/>
      <c r="AE77" s="37">
        <f t="shared" si="8"/>
        <v>0</v>
      </c>
      <c r="AF77" s="23">
        <f t="shared" si="9"/>
        <v>0</v>
      </c>
      <c r="AG77" s="24">
        <f t="shared" si="26"/>
        <v>0</v>
      </c>
      <c r="AH77" s="24">
        <f t="shared" si="10"/>
        <v>0</v>
      </c>
      <c r="AI77" s="24">
        <f t="shared" si="11"/>
        <v>0</v>
      </c>
      <c r="AJ77" s="24">
        <f t="shared" si="12"/>
        <v>0</v>
      </c>
      <c r="AK77" s="25">
        <f t="shared" si="13"/>
        <v>0</v>
      </c>
      <c r="AL77" s="23">
        <f t="shared" si="27"/>
        <v>0</v>
      </c>
      <c r="AM77" s="24">
        <f t="shared" si="28"/>
        <v>0</v>
      </c>
      <c r="AN77" s="24">
        <f t="shared" si="29"/>
        <v>0</v>
      </c>
      <c r="AO77" s="24">
        <f t="shared" si="30"/>
        <v>0</v>
      </c>
      <c r="AP77" s="24">
        <f t="shared" si="31"/>
        <v>0</v>
      </c>
      <c r="AQ77" s="24">
        <f t="shared" si="32"/>
        <v>0</v>
      </c>
      <c r="AR77" s="35">
        <f t="shared" si="33"/>
        <v>0</v>
      </c>
      <c r="AS77" s="40">
        <f t="shared" si="34"/>
        <v>0</v>
      </c>
      <c r="AT77" s="37">
        <f t="shared" si="14"/>
        <v>0</v>
      </c>
      <c r="AU77" s="45" t="str">
        <f t="shared" si="15"/>
        <v/>
      </c>
      <c r="AV77" s="45" t="str">
        <f t="shared" si="16"/>
        <v/>
      </c>
      <c r="AW77" s="46">
        <f t="shared" si="38"/>
        <v>0</v>
      </c>
      <c r="AX77" s="37">
        <f t="shared" si="35"/>
        <v>0</v>
      </c>
    </row>
    <row r="78" spans="1:50" x14ac:dyDescent="0.2">
      <c r="A78" s="49" t="str">
        <f t="shared" si="17"/>
        <v/>
      </c>
      <c r="B78" s="50" t="str">
        <f t="shared" si="18"/>
        <v/>
      </c>
      <c r="C78" s="50" t="str">
        <f t="shared" si="19"/>
        <v/>
      </c>
      <c r="D78" s="47" t="str">
        <f t="shared" ref="D78:U78" si="46">IF(OR(D45="dnf",D45="dsq",D45="ocs",D45="raf",D45="dns",D45="noquiz"),D$62+1,IF(D45="dnc",IF($AR78=D$64,"bye",D$62+1),IF(D45="tlx",MAX(D45:D69)+1,D45)))</f>
        <v/>
      </c>
      <c r="E78" s="47" t="str">
        <f t="shared" si="46"/>
        <v/>
      </c>
      <c r="F78" s="47" t="str">
        <f t="shared" si="46"/>
        <v/>
      </c>
      <c r="G78" s="47" t="str">
        <f t="shared" si="46"/>
        <v/>
      </c>
      <c r="H78" s="47" t="str">
        <f t="shared" si="46"/>
        <v/>
      </c>
      <c r="I78" s="47" t="str">
        <f t="shared" si="46"/>
        <v/>
      </c>
      <c r="J78" s="47" t="str">
        <f t="shared" si="46"/>
        <v/>
      </c>
      <c r="K78" s="47" t="str">
        <f t="shared" si="46"/>
        <v/>
      </c>
      <c r="L78" s="47" t="str">
        <f t="shared" si="46"/>
        <v/>
      </c>
      <c r="M78" s="47" t="str">
        <f t="shared" si="46"/>
        <v/>
      </c>
      <c r="N78" s="47" t="str">
        <f t="shared" si="46"/>
        <v/>
      </c>
      <c r="O78" s="47" t="str">
        <f t="shared" si="46"/>
        <v/>
      </c>
      <c r="P78" s="47" t="str">
        <f t="shared" si="46"/>
        <v/>
      </c>
      <c r="Q78" s="47" t="str">
        <f t="shared" si="46"/>
        <v/>
      </c>
      <c r="R78" s="47" t="str">
        <f t="shared" si="46"/>
        <v/>
      </c>
      <c r="S78" s="47" t="str">
        <f t="shared" si="46"/>
        <v/>
      </c>
      <c r="T78" s="47" t="str">
        <f t="shared" si="46"/>
        <v/>
      </c>
      <c r="U78" s="47" t="str">
        <f t="shared" si="46"/>
        <v/>
      </c>
      <c r="V78" s="47">
        <f t="shared" si="6"/>
        <v>0</v>
      </c>
      <c r="W78" s="47" t="str">
        <f t="shared" si="21"/>
        <v/>
      </c>
      <c r="X78" s="47">
        <f t="shared" si="22"/>
        <v>0</v>
      </c>
      <c r="Y78" s="47" t="str">
        <f>IF(A78="","",-VLOOKUP(A78,'from RC spring'!A$32:B$41,2,FALSE))</f>
        <v/>
      </c>
      <c r="Z78" s="47">
        <f t="shared" si="23"/>
        <v>0</v>
      </c>
      <c r="AA78" s="48">
        <f t="shared" si="7"/>
        <v>0</v>
      </c>
      <c r="AB78" s="49" t="str">
        <f t="shared" si="24"/>
        <v/>
      </c>
      <c r="AC78" s="50" t="str">
        <f t="shared" si="25"/>
        <v/>
      </c>
      <c r="AD78" s="85"/>
      <c r="AE78" s="37">
        <f t="shared" si="8"/>
        <v>0</v>
      </c>
      <c r="AF78" s="23">
        <f t="shared" si="9"/>
        <v>0</v>
      </c>
      <c r="AG78" s="24">
        <f t="shared" si="26"/>
        <v>0</v>
      </c>
      <c r="AH78" s="24">
        <f t="shared" si="10"/>
        <v>0</v>
      </c>
      <c r="AI78" s="24">
        <f t="shared" si="11"/>
        <v>0</v>
      </c>
      <c r="AJ78" s="24">
        <f t="shared" si="12"/>
        <v>0</v>
      </c>
      <c r="AK78" s="25">
        <f t="shared" si="13"/>
        <v>0</v>
      </c>
      <c r="AL78" s="23">
        <f t="shared" si="27"/>
        <v>0</v>
      </c>
      <c r="AM78" s="24">
        <f t="shared" si="28"/>
        <v>0</v>
      </c>
      <c r="AN78" s="24">
        <f t="shared" si="29"/>
        <v>0</v>
      </c>
      <c r="AO78" s="24">
        <f t="shared" si="30"/>
        <v>0</v>
      </c>
      <c r="AP78" s="24">
        <f t="shared" si="31"/>
        <v>0</v>
      </c>
      <c r="AQ78" s="24">
        <f t="shared" si="32"/>
        <v>0</v>
      </c>
      <c r="AR78" s="35">
        <f t="shared" si="33"/>
        <v>0</v>
      </c>
      <c r="AS78" s="40">
        <f t="shared" si="34"/>
        <v>0</v>
      </c>
      <c r="AT78" s="37">
        <f t="shared" si="14"/>
        <v>0</v>
      </c>
      <c r="AU78" s="45" t="str">
        <f t="shared" si="15"/>
        <v/>
      </c>
      <c r="AV78" s="45" t="str">
        <f t="shared" si="16"/>
        <v/>
      </c>
      <c r="AW78" s="46">
        <f t="shared" si="38"/>
        <v>0</v>
      </c>
      <c r="AX78" s="37">
        <f t="shared" si="35"/>
        <v>0</v>
      </c>
    </row>
    <row r="79" spans="1:50" x14ac:dyDescent="0.2">
      <c r="A79" s="49" t="str">
        <f t="shared" si="17"/>
        <v/>
      </c>
      <c r="B79" s="50" t="str">
        <f t="shared" si="18"/>
        <v/>
      </c>
      <c r="C79" s="50" t="str">
        <f t="shared" si="19"/>
        <v/>
      </c>
      <c r="D79" s="47" t="str">
        <f t="shared" ref="D79:U79" si="47">IF(OR(D46="dnf",D46="dsq",D46="ocs",D46="raf",D46="dns",D46="noquiz"),D$62+1,IF(D46="dnc",IF($AR79=D$64,"bye",D$62+1),IF(D46="tlx",MAX(D46:D70)+1,D46)))</f>
        <v/>
      </c>
      <c r="E79" s="47" t="str">
        <f t="shared" si="47"/>
        <v/>
      </c>
      <c r="F79" s="47" t="str">
        <f t="shared" si="47"/>
        <v/>
      </c>
      <c r="G79" s="47" t="str">
        <f t="shared" si="47"/>
        <v/>
      </c>
      <c r="H79" s="47" t="str">
        <f t="shared" si="47"/>
        <v/>
      </c>
      <c r="I79" s="47" t="str">
        <f t="shared" si="47"/>
        <v/>
      </c>
      <c r="J79" s="47" t="str">
        <f t="shared" si="47"/>
        <v/>
      </c>
      <c r="K79" s="47" t="str">
        <f t="shared" si="47"/>
        <v/>
      </c>
      <c r="L79" s="47" t="str">
        <f t="shared" si="47"/>
        <v/>
      </c>
      <c r="M79" s="47" t="str">
        <f t="shared" si="47"/>
        <v/>
      </c>
      <c r="N79" s="47" t="str">
        <f t="shared" si="47"/>
        <v/>
      </c>
      <c r="O79" s="47" t="str">
        <f t="shared" si="47"/>
        <v/>
      </c>
      <c r="P79" s="47" t="str">
        <f t="shared" si="47"/>
        <v/>
      </c>
      <c r="Q79" s="47" t="str">
        <f t="shared" si="47"/>
        <v/>
      </c>
      <c r="R79" s="47" t="str">
        <f t="shared" si="47"/>
        <v/>
      </c>
      <c r="S79" s="47" t="str">
        <f t="shared" si="47"/>
        <v/>
      </c>
      <c r="T79" s="47" t="str">
        <f t="shared" si="47"/>
        <v/>
      </c>
      <c r="U79" s="47" t="str">
        <f t="shared" si="47"/>
        <v/>
      </c>
      <c r="V79" s="47">
        <f t="shared" si="6"/>
        <v>0</v>
      </c>
      <c r="W79" s="47" t="str">
        <f t="shared" si="21"/>
        <v/>
      </c>
      <c r="X79" s="47">
        <f t="shared" si="22"/>
        <v>0</v>
      </c>
      <c r="Y79" s="47" t="str">
        <f>IF(A79="","",-VLOOKUP(A79,'from RC spring'!A$32:B$41,2,FALSE))</f>
        <v/>
      </c>
      <c r="Z79" s="47">
        <f t="shared" si="23"/>
        <v>0</v>
      </c>
      <c r="AA79" s="48">
        <f t="shared" si="7"/>
        <v>0</v>
      </c>
      <c r="AB79" s="49" t="str">
        <f t="shared" si="24"/>
        <v/>
      </c>
      <c r="AC79" s="50" t="str">
        <f t="shared" si="25"/>
        <v/>
      </c>
      <c r="AD79" s="85"/>
      <c r="AE79" s="37">
        <f t="shared" si="8"/>
        <v>0</v>
      </c>
      <c r="AF79" s="23">
        <f t="shared" si="9"/>
        <v>0</v>
      </c>
      <c r="AG79" s="24">
        <f t="shared" si="26"/>
        <v>0</v>
      </c>
      <c r="AH79" s="24">
        <f t="shared" si="10"/>
        <v>0</v>
      </c>
      <c r="AI79" s="24">
        <f t="shared" si="11"/>
        <v>0</v>
      </c>
      <c r="AJ79" s="24">
        <f t="shared" si="12"/>
        <v>0</v>
      </c>
      <c r="AK79" s="25">
        <f t="shared" si="13"/>
        <v>0</v>
      </c>
      <c r="AL79" s="23">
        <f t="shared" si="27"/>
        <v>0</v>
      </c>
      <c r="AM79" s="24">
        <f t="shared" si="28"/>
        <v>0</v>
      </c>
      <c r="AN79" s="24">
        <f t="shared" si="29"/>
        <v>0</v>
      </c>
      <c r="AO79" s="24">
        <f t="shared" si="30"/>
        <v>0</v>
      </c>
      <c r="AP79" s="24">
        <f t="shared" si="31"/>
        <v>0</v>
      </c>
      <c r="AQ79" s="24">
        <f t="shared" si="32"/>
        <v>0</v>
      </c>
      <c r="AR79" s="35">
        <f t="shared" si="33"/>
        <v>0</v>
      </c>
      <c r="AS79" s="40">
        <f t="shared" si="34"/>
        <v>0</v>
      </c>
      <c r="AT79" s="37">
        <f t="shared" si="14"/>
        <v>0</v>
      </c>
      <c r="AU79" s="45" t="str">
        <f t="shared" si="15"/>
        <v/>
      </c>
      <c r="AV79" s="45" t="str">
        <f t="shared" si="16"/>
        <v/>
      </c>
      <c r="AW79" s="46">
        <f t="shared" si="38"/>
        <v>0</v>
      </c>
      <c r="AX79" s="37">
        <f t="shared" si="35"/>
        <v>0</v>
      </c>
    </row>
    <row r="80" spans="1:50" x14ac:dyDescent="0.2">
      <c r="A80" s="49" t="str">
        <f t="shared" si="17"/>
        <v/>
      </c>
      <c r="B80" s="50" t="str">
        <f t="shared" si="18"/>
        <v/>
      </c>
      <c r="C80" s="50" t="str">
        <f t="shared" si="19"/>
        <v/>
      </c>
      <c r="D80" s="47" t="str">
        <f t="shared" ref="D80:U80" si="48">IF(OR(D47="dnf",D47="dsq",D47="ocs",D47="raf",D47="dns",D47="noquiz"),D$62+1,IF(D47="dnc",IF($AR80=D$64,"bye",D$62+1),IF(D47="tlx",MAX(D47:D71)+1,D47)))</f>
        <v/>
      </c>
      <c r="E80" s="47" t="str">
        <f t="shared" si="48"/>
        <v/>
      </c>
      <c r="F80" s="47" t="str">
        <f t="shared" si="48"/>
        <v/>
      </c>
      <c r="G80" s="47" t="str">
        <f t="shared" si="48"/>
        <v/>
      </c>
      <c r="H80" s="47" t="str">
        <f t="shared" si="48"/>
        <v/>
      </c>
      <c r="I80" s="47" t="str">
        <f t="shared" si="48"/>
        <v/>
      </c>
      <c r="J80" s="47" t="str">
        <f t="shared" si="48"/>
        <v/>
      </c>
      <c r="K80" s="47" t="str">
        <f t="shared" si="48"/>
        <v/>
      </c>
      <c r="L80" s="47" t="str">
        <f t="shared" si="48"/>
        <v/>
      </c>
      <c r="M80" s="47" t="str">
        <f t="shared" si="48"/>
        <v/>
      </c>
      <c r="N80" s="47" t="str">
        <f t="shared" si="48"/>
        <v/>
      </c>
      <c r="O80" s="47" t="str">
        <f t="shared" si="48"/>
        <v/>
      </c>
      <c r="P80" s="47" t="str">
        <f t="shared" si="48"/>
        <v/>
      </c>
      <c r="Q80" s="47" t="str">
        <f t="shared" si="48"/>
        <v/>
      </c>
      <c r="R80" s="47" t="str">
        <f t="shared" si="48"/>
        <v/>
      </c>
      <c r="S80" s="47" t="str">
        <f t="shared" si="48"/>
        <v/>
      </c>
      <c r="T80" s="47" t="str">
        <f t="shared" si="48"/>
        <v/>
      </c>
      <c r="U80" s="47" t="str">
        <f t="shared" si="48"/>
        <v/>
      </c>
      <c r="V80" s="47">
        <f t="shared" si="6"/>
        <v>0</v>
      </c>
      <c r="W80" s="47" t="str">
        <f t="shared" si="21"/>
        <v/>
      </c>
      <c r="X80" s="47">
        <f t="shared" si="22"/>
        <v>0</v>
      </c>
      <c r="Y80" s="47" t="str">
        <f>IF(A80="","",-VLOOKUP(A80,'from RC spring'!A$32:B$41,2,FALSE))</f>
        <v/>
      </c>
      <c r="Z80" s="47">
        <f t="shared" si="23"/>
        <v>0</v>
      </c>
      <c r="AA80" s="48">
        <f t="shared" si="7"/>
        <v>0</v>
      </c>
      <c r="AB80" s="49" t="str">
        <f t="shared" si="24"/>
        <v/>
      </c>
      <c r="AC80" s="50" t="str">
        <f t="shared" si="25"/>
        <v/>
      </c>
      <c r="AD80" s="85"/>
      <c r="AE80" s="37">
        <f t="shared" si="8"/>
        <v>0</v>
      </c>
      <c r="AF80" s="23">
        <f t="shared" si="9"/>
        <v>0</v>
      </c>
      <c r="AG80" s="24">
        <f t="shared" si="26"/>
        <v>0</v>
      </c>
      <c r="AH80" s="24">
        <f t="shared" si="10"/>
        <v>0</v>
      </c>
      <c r="AI80" s="24">
        <f t="shared" si="11"/>
        <v>0</v>
      </c>
      <c r="AJ80" s="24">
        <f t="shared" si="12"/>
        <v>0</v>
      </c>
      <c r="AK80" s="25">
        <f t="shared" si="13"/>
        <v>0</v>
      </c>
      <c r="AL80" s="23">
        <f t="shared" si="27"/>
        <v>0</v>
      </c>
      <c r="AM80" s="24">
        <f t="shared" si="28"/>
        <v>0</v>
      </c>
      <c r="AN80" s="24">
        <f t="shared" si="29"/>
        <v>0</v>
      </c>
      <c r="AO80" s="24">
        <f t="shared" si="30"/>
        <v>0</v>
      </c>
      <c r="AP80" s="24">
        <f t="shared" si="31"/>
        <v>0</v>
      </c>
      <c r="AQ80" s="24">
        <f t="shared" si="32"/>
        <v>0</v>
      </c>
      <c r="AR80" s="35">
        <f t="shared" si="33"/>
        <v>0</v>
      </c>
      <c r="AS80" s="40">
        <f t="shared" si="34"/>
        <v>0</v>
      </c>
      <c r="AT80" s="37">
        <f t="shared" si="14"/>
        <v>0</v>
      </c>
      <c r="AU80" s="45" t="str">
        <f t="shared" si="15"/>
        <v/>
      </c>
      <c r="AV80" s="45" t="str">
        <f t="shared" si="16"/>
        <v/>
      </c>
      <c r="AW80" s="46">
        <f t="shared" si="38"/>
        <v>0</v>
      </c>
      <c r="AX80" s="37">
        <f t="shared" si="35"/>
        <v>0</v>
      </c>
    </row>
    <row r="81" spans="1:50" x14ac:dyDescent="0.2">
      <c r="A81" s="49" t="str">
        <f t="shared" si="17"/>
        <v/>
      </c>
      <c r="B81" s="50" t="str">
        <f t="shared" si="18"/>
        <v/>
      </c>
      <c r="C81" s="50" t="str">
        <f t="shared" si="19"/>
        <v/>
      </c>
      <c r="D81" s="47" t="str">
        <f t="shared" ref="D81:U81" si="49">IF(OR(D48="dnf",D48="dsq",D48="ocs",D48="raf",D48="dns",D48="noquiz"),D$62+1,IF(D48="dnc",IF($AR81=D$64,"bye",D$62+1),IF(D48="tlx",MAX(D48:D72)+1,D48)))</f>
        <v/>
      </c>
      <c r="E81" s="47" t="str">
        <f t="shared" si="49"/>
        <v/>
      </c>
      <c r="F81" s="47" t="str">
        <f t="shared" si="49"/>
        <v/>
      </c>
      <c r="G81" s="47" t="str">
        <f t="shared" si="49"/>
        <v/>
      </c>
      <c r="H81" s="47" t="str">
        <f t="shared" si="49"/>
        <v/>
      </c>
      <c r="I81" s="47" t="str">
        <f t="shared" si="49"/>
        <v/>
      </c>
      <c r="J81" s="47" t="str">
        <f t="shared" si="49"/>
        <v/>
      </c>
      <c r="K81" s="47" t="str">
        <f t="shared" si="49"/>
        <v/>
      </c>
      <c r="L81" s="47" t="str">
        <f t="shared" si="49"/>
        <v/>
      </c>
      <c r="M81" s="47" t="str">
        <f t="shared" si="49"/>
        <v/>
      </c>
      <c r="N81" s="47" t="str">
        <f t="shared" si="49"/>
        <v/>
      </c>
      <c r="O81" s="47" t="str">
        <f t="shared" si="49"/>
        <v/>
      </c>
      <c r="P81" s="47" t="str">
        <f t="shared" si="49"/>
        <v/>
      </c>
      <c r="Q81" s="47" t="str">
        <f t="shared" si="49"/>
        <v/>
      </c>
      <c r="R81" s="47" t="str">
        <f t="shared" si="49"/>
        <v/>
      </c>
      <c r="S81" s="47" t="str">
        <f t="shared" si="49"/>
        <v/>
      </c>
      <c r="T81" s="47" t="str">
        <f t="shared" si="49"/>
        <v/>
      </c>
      <c r="U81" s="47" t="str">
        <f t="shared" si="49"/>
        <v/>
      </c>
      <c r="V81" s="47">
        <f t="shared" si="6"/>
        <v>0</v>
      </c>
      <c r="W81" s="47" t="str">
        <f t="shared" si="21"/>
        <v/>
      </c>
      <c r="X81" s="47">
        <f t="shared" si="22"/>
        <v>0</v>
      </c>
      <c r="Y81" s="47" t="str">
        <f>IF(A81="","",-VLOOKUP(A81,'from RC spring'!A$32:B$41,2,FALSE))</f>
        <v/>
      </c>
      <c r="Z81" s="47">
        <f t="shared" si="23"/>
        <v>0</v>
      </c>
      <c r="AA81" s="48">
        <f t="shared" si="7"/>
        <v>0</v>
      </c>
      <c r="AB81" s="49" t="str">
        <f t="shared" si="24"/>
        <v/>
      </c>
      <c r="AC81" s="50" t="str">
        <f t="shared" si="25"/>
        <v/>
      </c>
      <c r="AD81" s="85"/>
      <c r="AE81" s="37">
        <f t="shared" si="8"/>
        <v>0</v>
      </c>
      <c r="AF81" s="23">
        <f t="shared" si="9"/>
        <v>0</v>
      </c>
      <c r="AG81" s="24">
        <f>IF($G48="dnc",$G$60+1,0)+IF($H48="dnc",$H$60+1,0)+IF($I48="dnc",$I$60+1,0)</f>
        <v>0</v>
      </c>
      <c r="AH81" s="24">
        <f t="shared" si="10"/>
        <v>0</v>
      </c>
      <c r="AI81" s="24">
        <f t="shared" si="11"/>
        <v>0</v>
      </c>
      <c r="AJ81" s="24">
        <f t="shared" si="12"/>
        <v>0</v>
      </c>
      <c r="AK81" s="25">
        <f t="shared" si="13"/>
        <v>0</v>
      </c>
      <c r="AL81" s="23">
        <f t="shared" si="27"/>
        <v>0</v>
      </c>
      <c r="AM81" s="24">
        <f>COUNTIF(G48:I48,"dnc")</f>
        <v>0</v>
      </c>
      <c r="AN81" s="24">
        <f t="shared" si="29"/>
        <v>0</v>
      </c>
      <c r="AO81" s="24">
        <f t="shared" si="30"/>
        <v>0</v>
      </c>
      <c r="AP81" s="24">
        <f t="shared" si="31"/>
        <v>0</v>
      </c>
      <c r="AQ81" s="24">
        <f t="shared" si="32"/>
        <v>0</v>
      </c>
      <c r="AR81" s="35">
        <f t="shared" si="33"/>
        <v>0</v>
      </c>
      <c r="AS81" s="40">
        <f t="shared" si="34"/>
        <v>0</v>
      </c>
      <c r="AT81" s="37">
        <f t="shared" si="14"/>
        <v>0</v>
      </c>
      <c r="AU81" s="45" t="str">
        <f t="shared" si="15"/>
        <v/>
      </c>
      <c r="AV81" s="45" t="str">
        <f t="shared" si="16"/>
        <v/>
      </c>
      <c r="AW81" s="46">
        <f t="shared" si="38"/>
        <v>0</v>
      </c>
      <c r="AX81" s="37">
        <f t="shared" si="35"/>
        <v>0</v>
      </c>
    </row>
    <row r="82" spans="1:50" x14ac:dyDescent="0.2">
      <c r="A82" s="49" t="str">
        <f t="shared" si="17"/>
        <v/>
      </c>
      <c r="B82" s="50" t="str">
        <f t="shared" si="18"/>
        <v/>
      </c>
      <c r="C82" s="50" t="str">
        <f t="shared" si="19"/>
        <v/>
      </c>
      <c r="D82" s="47" t="str">
        <f t="shared" ref="D82:U82" si="50">IF(OR(D49="dnf",D49="dsq",D49="ocs",D49="raf",D49="dns",D49="noquiz"),D$62+1,IF(D49="dnc",IF($AR82=D$64,"bye",D$62+1),IF(D49="tlx",MAX(D49:D73)+1,D49)))</f>
        <v/>
      </c>
      <c r="E82" s="47" t="str">
        <f t="shared" si="50"/>
        <v/>
      </c>
      <c r="F82" s="47" t="str">
        <f t="shared" si="50"/>
        <v/>
      </c>
      <c r="G82" s="47" t="str">
        <f t="shared" si="50"/>
        <v/>
      </c>
      <c r="H82" s="47" t="str">
        <f t="shared" si="50"/>
        <v/>
      </c>
      <c r="I82" s="47" t="str">
        <f t="shared" si="50"/>
        <v/>
      </c>
      <c r="J82" s="47" t="str">
        <f t="shared" si="50"/>
        <v/>
      </c>
      <c r="K82" s="47" t="str">
        <f t="shared" si="50"/>
        <v/>
      </c>
      <c r="L82" s="47" t="str">
        <f t="shared" si="50"/>
        <v/>
      </c>
      <c r="M82" s="47" t="str">
        <f t="shared" si="50"/>
        <v/>
      </c>
      <c r="N82" s="47" t="str">
        <f t="shared" si="50"/>
        <v/>
      </c>
      <c r="O82" s="47" t="str">
        <f t="shared" si="50"/>
        <v/>
      </c>
      <c r="P82" s="47" t="str">
        <f t="shared" si="50"/>
        <v/>
      </c>
      <c r="Q82" s="47" t="str">
        <f t="shared" si="50"/>
        <v/>
      </c>
      <c r="R82" s="47" t="str">
        <f t="shared" si="50"/>
        <v/>
      </c>
      <c r="S82" s="47" t="str">
        <f t="shared" si="50"/>
        <v/>
      </c>
      <c r="T82" s="47" t="str">
        <f t="shared" si="50"/>
        <v/>
      </c>
      <c r="U82" s="47" t="str">
        <f t="shared" si="50"/>
        <v/>
      </c>
      <c r="V82" s="47">
        <f t="shared" si="6"/>
        <v>0</v>
      </c>
      <c r="W82" s="47" t="str">
        <f t="shared" si="21"/>
        <v/>
      </c>
      <c r="X82" s="47">
        <f t="shared" si="22"/>
        <v>0</v>
      </c>
      <c r="Y82" s="47" t="str">
        <f>IF(A82="","",-VLOOKUP(A82,'from RC spring'!A$32:B$41,2,FALSE))</f>
        <v/>
      </c>
      <c r="Z82" s="47">
        <f t="shared" si="23"/>
        <v>0</v>
      </c>
      <c r="AA82" s="48">
        <f t="shared" si="7"/>
        <v>0</v>
      </c>
      <c r="AB82" s="49" t="str">
        <f t="shared" si="24"/>
        <v/>
      </c>
      <c r="AC82" s="50" t="str">
        <f t="shared" si="25"/>
        <v/>
      </c>
      <c r="AD82" s="85"/>
      <c r="AE82" s="37">
        <f t="shared" si="8"/>
        <v>0</v>
      </c>
      <c r="AF82" s="23">
        <f t="shared" si="9"/>
        <v>0</v>
      </c>
      <c r="AG82" s="24">
        <f t="shared" si="26"/>
        <v>0</v>
      </c>
      <c r="AH82" s="24">
        <f t="shared" si="10"/>
        <v>0</v>
      </c>
      <c r="AI82" s="24">
        <f t="shared" si="11"/>
        <v>0</v>
      </c>
      <c r="AJ82" s="24">
        <f t="shared" si="12"/>
        <v>0</v>
      </c>
      <c r="AK82" s="25">
        <f t="shared" si="13"/>
        <v>0</v>
      </c>
      <c r="AL82" s="23">
        <f t="shared" si="27"/>
        <v>0</v>
      </c>
      <c r="AM82" s="24">
        <f t="shared" si="28"/>
        <v>0</v>
      </c>
      <c r="AN82" s="24">
        <f t="shared" si="29"/>
        <v>0</v>
      </c>
      <c r="AO82" s="24">
        <f t="shared" si="30"/>
        <v>0</v>
      </c>
      <c r="AP82" s="24">
        <f t="shared" si="31"/>
        <v>0</v>
      </c>
      <c r="AQ82" s="24">
        <f t="shared" si="32"/>
        <v>0</v>
      </c>
      <c r="AR82" s="35">
        <f t="shared" si="33"/>
        <v>0</v>
      </c>
      <c r="AS82" s="40">
        <f t="shared" si="34"/>
        <v>0</v>
      </c>
      <c r="AT82" s="37">
        <f t="shared" si="14"/>
        <v>0</v>
      </c>
      <c r="AU82" s="45" t="str">
        <f t="shared" si="15"/>
        <v/>
      </c>
      <c r="AV82" s="45" t="str">
        <f t="shared" si="16"/>
        <v/>
      </c>
      <c r="AW82" s="46">
        <f t="shared" si="38"/>
        <v>0</v>
      </c>
      <c r="AX82" s="37">
        <f t="shared" si="35"/>
        <v>0</v>
      </c>
    </row>
    <row r="83" spans="1:50" x14ac:dyDescent="0.2">
      <c r="A83" s="49" t="str">
        <f t="shared" si="17"/>
        <v/>
      </c>
      <c r="B83" s="50" t="str">
        <f t="shared" si="18"/>
        <v/>
      </c>
      <c r="C83" s="50" t="str">
        <f t="shared" si="19"/>
        <v/>
      </c>
      <c r="D83" s="47" t="str">
        <f t="shared" ref="D83:U83" si="51">IF(OR(D50="dnf",D50="dsq",D50="ocs",D50="raf",D50="dns",D50="noquiz"),D$62+1,IF(D50="dnc",IF($AR83=D$64,"bye",D$62+1),IF(D50="tlx",MAX(D50:D74)+1,D50)))</f>
        <v/>
      </c>
      <c r="E83" s="47" t="str">
        <f t="shared" si="51"/>
        <v/>
      </c>
      <c r="F83" s="47" t="str">
        <f t="shared" si="51"/>
        <v/>
      </c>
      <c r="G83" s="47" t="str">
        <f t="shared" si="51"/>
        <v/>
      </c>
      <c r="H83" s="47" t="str">
        <f t="shared" si="51"/>
        <v/>
      </c>
      <c r="I83" s="47" t="str">
        <f t="shared" si="51"/>
        <v/>
      </c>
      <c r="J83" s="47" t="str">
        <f t="shared" si="51"/>
        <v/>
      </c>
      <c r="K83" s="47" t="str">
        <f t="shared" si="51"/>
        <v/>
      </c>
      <c r="L83" s="47" t="str">
        <f t="shared" si="51"/>
        <v/>
      </c>
      <c r="M83" s="47" t="str">
        <f t="shared" si="51"/>
        <v/>
      </c>
      <c r="N83" s="47" t="str">
        <f t="shared" si="51"/>
        <v/>
      </c>
      <c r="O83" s="47" t="str">
        <f t="shared" si="51"/>
        <v/>
      </c>
      <c r="P83" s="47" t="str">
        <f t="shared" si="51"/>
        <v/>
      </c>
      <c r="Q83" s="47" t="str">
        <f t="shared" si="51"/>
        <v/>
      </c>
      <c r="R83" s="47" t="str">
        <f t="shared" si="51"/>
        <v/>
      </c>
      <c r="S83" s="47" t="str">
        <f t="shared" si="51"/>
        <v/>
      </c>
      <c r="T83" s="47" t="str">
        <f t="shared" si="51"/>
        <v/>
      </c>
      <c r="U83" s="47" t="str">
        <f t="shared" si="51"/>
        <v/>
      </c>
      <c r="V83" s="47">
        <f t="shared" si="6"/>
        <v>0</v>
      </c>
      <c r="W83" s="47" t="str">
        <f t="shared" si="21"/>
        <v/>
      </c>
      <c r="X83" s="47">
        <f t="shared" si="22"/>
        <v>0</v>
      </c>
      <c r="Y83" s="47" t="str">
        <f>IF(A83="","",-VLOOKUP(A83,'from RC spring'!A$32:B$41,2,FALSE))</f>
        <v/>
      </c>
      <c r="Z83" s="47">
        <f t="shared" si="23"/>
        <v>0</v>
      </c>
      <c r="AA83" s="48">
        <f t="shared" si="7"/>
        <v>0</v>
      </c>
      <c r="AB83" s="49" t="str">
        <f t="shared" si="24"/>
        <v/>
      </c>
      <c r="AC83" s="50" t="str">
        <f t="shared" si="25"/>
        <v/>
      </c>
      <c r="AD83" s="85"/>
      <c r="AE83" s="37">
        <f t="shared" si="8"/>
        <v>0</v>
      </c>
      <c r="AF83" s="23">
        <f t="shared" si="9"/>
        <v>0</v>
      </c>
      <c r="AG83" s="24">
        <f t="shared" si="26"/>
        <v>0</v>
      </c>
      <c r="AH83" s="24">
        <f t="shared" si="10"/>
        <v>0</v>
      </c>
      <c r="AI83" s="24">
        <f t="shared" si="11"/>
        <v>0</v>
      </c>
      <c r="AJ83" s="24">
        <f t="shared" si="12"/>
        <v>0</v>
      </c>
      <c r="AK83" s="25">
        <f t="shared" si="13"/>
        <v>0</v>
      </c>
      <c r="AL83" s="23">
        <f t="shared" si="27"/>
        <v>0</v>
      </c>
      <c r="AM83" s="24">
        <f t="shared" si="28"/>
        <v>0</v>
      </c>
      <c r="AN83" s="24">
        <f t="shared" si="29"/>
        <v>0</v>
      </c>
      <c r="AO83" s="24">
        <f t="shared" si="30"/>
        <v>0</v>
      </c>
      <c r="AP83" s="24">
        <f t="shared" si="31"/>
        <v>0</v>
      </c>
      <c r="AQ83" s="24">
        <f t="shared" si="32"/>
        <v>0</v>
      </c>
      <c r="AR83" s="35">
        <f t="shared" si="33"/>
        <v>0</v>
      </c>
      <c r="AS83" s="40">
        <f t="shared" si="34"/>
        <v>0</v>
      </c>
      <c r="AT83" s="37">
        <f t="shared" si="14"/>
        <v>0</v>
      </c>
      <c r="AU83" s="45" t="str">
        <f t="shared" si="15"/>
        <v/>
      </c>
      <c r="AV83" s="45" t="str">
        <f t="shared" si="16"/>
        <v/>
      </c>
      <c r="AW83" s="46">
        <f t="shared" si="38"/>
        <v>0</v>
      </c>
      <c r="AX83" s="37">
        <f t="shared" si="35"/>
        <v>0</v>
      </c>
    </row>
    <row r="84" spans="1:50" x14ac:dyDescent="0.2">
      <c r="A84" s="49" t="str">
        <f t="shared" si="17"/>
        <v/>
      </c>
      <c r="B84" s="50" t="str">
        <f t="shared" si="18"/>
        <v/>
      </c>
      <c r="C84" s="50" t="str">
        <f t="shared" si="19"/>
        <v/>
      </c>
      <c r="D84" s="47" t="str">
        <f t="shared" ref="D84:U84" si="52">IF(OR(D51="dnf",D51="dsq",D51="ocs",D51="raf",D51="dns",D51="noquiz"),D$62+1,IF(D51="dnc",IF($AR84=D$64,"bye",D$62+1),IF(D51="tlx",MAX(D51:D75)+1,D51)))</f>
        <v/>
      </c>
      <c r="E84" s="47" t="str">
        <f t="shared" si="52"/>
        <v/>
      </c>
      <c r="F84" s="47" t="str">
        <f t="shared" si="52"/>
        <v/>
      </c>
      <c r="G84" s="47" t="str">
        <f t="shared" si="52"/>
        <v/>
      </c>
      <c r="H84" s="47" t="str">
        <f t="shared" si="52"/>
        <v/>
      </c>
      <c r="I84" s="47" t="str">
        <f t="shared" si="52"/>
        <v/>
      </c>
      <c r="J84" s="47" t="str">
        <f t="shared" si="52"/>
        <v/>
      </c>
      <c r="K84" s="47" t="str">
        <f t="shared" si="52"/>
        <v/>
      </c>
      <c r="L84" s="47" t="str">
        <f t="shared" si="52"/>
        <v/>
      </c>
      <c r="M84" s="47" t="str">
        <f t="shared" si="52"/>
        <v/>
      </c>
      <c r="N84" s="47" t="str">
        <f t="shared" si="52"/>
        <v/>
      </c>
      <c r="O84" s="47" t="str">
        <f t="shared" si="52"/>
        <v/>
      </c>
      <c r="P84" s="47" t="str">
        <f t="shared" si="52"/>
        <v/>
      </c>
      <c r="Q84" s="47" t="str">
        <f t="shared" si="52"/>
        <v/>
      </c>
      <c r="R84" s="47" t="str">
        <f t="shared" si="52"/>
        <v/>
      </c>
      <c r="S84" s="47" t="str">
        <f t="shared" si="52"/>
        <v/>
      </c>
      <c r="T84" s="47" t="str">
        <f t="shared" si="52"/>
        <v/>
      </c>
      <c r="U84" s="47" t="str">
        <f t="shared" si="52"/>
        <v/>
      </c>
      <c r="V84" s="47">
        <f>COUNTIF(D84:U84,"bye")</f>
        <v>0</v>
      </c>
      <c r="W84" s="47" t="str">
        <f t="shared" si="21"/>
        <v/>
      </c>
      <c r="X84" s="47">
        <f t="shared" si="22"/>
        <v>0</v>
      </c>
      <c r="Y84" s="47" t="str">
        <f>IF(A84="","",-VLOOKUP(A84,'from RC spring'!A$32:B$41,2,FALSE))</f>
        <v/>
      </c>
      <c r="Z84" s="47">
        <f t="shared" si="23"/>
        <v>0</v>
      </c>
      <c r="AA84" s="48">
        <f t="shared" si="7"/>
        <v>0</v>
      </c>
      <c r="AB84" s="49" t="str">
        <f t="shared" si="24"/>
        <v/>
      </c>
      <c r="AC84" s="50" t="str">
        <f t="shared" si="25"/>
        <v/>
      </c>
      <c r="AD84" s="85"/>
      <c r="AE84" s="37">
        <f t="shared" si="8"/>
        <v>0</v>
      </c>
      <c r="AF84" s="23">
        <f t="shared" si="9"/>
        <v>0</v>
      </c>
      <c r="AG84" s="24">
        <f t="shared" si="26"/>
        <v>0</v>
      </c>
      <c r="AH84" s="24">
        <f t="shared" si="10"/>
        <v>0</v>
      </c>
      <c r="AI84" s="24">
        <f t="shared" si="11"/>
        <v>0</v>
      </c>
      <c r="AJ84" s="24">
        <f t="shared" si="12"/>
        <v>0</v>
      </c>
      <c r="AK84" s="25">
        <f t="shared" si="13"/>
        <v>0</v>
      </c>
      <c r="AL84" s="23">
        <f t="shared" si="27"/>
        <v>0</v>
      </c>
      <c r="AM84" s="24">
        <f t="shared" si="28"/>
        <v>0</v>
      </c>
      <c r="AN84" s="24">
        <f t="shared" si="29"/>
        <v>0</v>
      </c>
      <c r="AO84" s="24">
        <f t="shared" si="30"/>
        <v>0</v>
      </c>
      <c r="AP84" s="24">
        <f t="shared" si="31"/>
        <v>0</v>
      </c>
      <c r="AQ84" s="24">
        <f t="shared" si="32"/>
        <v>0</v>
      </c>
      <c r="AR84" s="35">
        <f t="shared" si="33"/>
        <v>0</v>
      </c>
      <c r="AS84" s="40">
        <f t="shared" si="34"/>
        <v>0</v>
      </c>
      <c r="AT84" s="37">
        <f t="shared" si="14"/>
        <v>0</v>
      </c>
      <c r="AU84" s="36" t="str">
        <f t="shared" si="15"/>
        <v/>
      </c>
      <c r="AV84" s="36" t="str">
        <f t="shared" si="16"/>
        <v/>
      </c>
      <c r="AW84" s="46">
        <f t="shared" si="38"/>
        <v>0</v>
      </c>
      <c r="AX84" s="37">
        <f t="shared" si="35"/>
        <v>0</v>
      </c>
    </row>
    <row r="85" spans="1:50" x14ac:dyDescent="0.2">
      <c r="A85" s="49" t="str">
        <f t="shared" si="17"/>
        <v/>
      </c>
      <c r="B85" s="50" t="str">
        <f t="shared" si="18"/>
        <v/>
      </c>
      <c r="C85" s="50" t="str">
        <f t="shared" si="19"/>
        <v/>
      </c>
      <c r="D85" s="47" t="str">
        <f t="shared" ref="D85:U85" si="53">IF(OR(D52="dnf",D52="dsq",D52="ocs",D52="raf",D52="dns",D52="noquiz"),D$62+1,IF(D52="dnc",IF($AR85=D$64,"bye",D$62+1),IF(D52="tlx",MAX(D52:D76)+1,D52)))</f>
        <v/>
      </c>
      <c r="E85" s="47" t="str">
        <f t="shared" si="53"/>
        <v/>
      </c>
      <c r="F85" s="47" t="str">
        <f t="shared" si="53"/>
        <v/>
      </c>
      <c r="G85" s="47" t="str">
        <f t="shared" si="53"/>
        <v/>
      </c>
      <c r="H85" s="47" t="str">
        <f t="shared" si="53"/>
        <v/>
      </c>
      <c r="I85" s="47" t="str">
        <f t="shared" si="53"/>
        <v/>
      </c>
      <c r="J85" s="47" t="str">
        <f t="shared" si="53"/>
        <v/>
      </c>
      <c r="K85" s="47" t="str">
        <f t="shared" si="53"/>
        <v/>
      </c>
      <c r="L85" s="47" t="str">
        <f t="shared" si="53"/>
        <v/>
      </c>
      <c r="M85" s="47" t="str">
        <f t="shared" si="53"/>
        <v/>
      </c>
      <c r="N85" s="47" t="str">
        <f t="shared" si="53"/>
        <v/>
      </c>
      <c r="O85" s="47" t="str">
        <f t="shared" si="53"/>
        <v/>
      </c>
      <c r="P85" s="47" t="str">
        <f t="shared" si="53"/>
        <v/>
      </c>
      <c r="Q85" s="47" t="str">
        <f t="shared" si="53"/>
        <v/>
      </c>
      <c r="R85" s="47" t="str">
        <f t="shared" si="53"/>
        <v/>
      </c>
      <c r="S85" s="47" t="str">
        <f t="shared" si="53"/>
        <v/>
      </c>
      <c r="T85" s="47" t="str">
        <f t="shared" si="53"/>
        <v/>
      </c>
      <c r="U85" s="47" t="str">
        <f t="shared" si="53"/>
        <v/>
      </c>
      <c r="V85" s="47"/>
      <c r="W85" s="47" t="str">
        <f t="shared" si="21"/>
        <v/>
      </c>
      <c r="X85" s="47">
        <f t="shared" si="22"/>
        <v>0</v>
      </c>
      <c r="Y85" s="47" t="str">
        <f>IF(A85="","",-VLOOKUP(A85,'from RC spring'!A$32:B$41,2,FALSE))</f>
        <v/>
      </c>
      <c r="Z85" s="47">
        <f t="shared" si="23"/>
        <v>0</v>
      </c>
      <c r="AA85" s="48">
        <f t="shared" si="7"/>
        <v>0</v>
      </c>
      <c r="AB85" s="49" t="str">
        <f t="shared" si="24"/>
        <v/>
      </c>
      <c r="AC85" s="50" t="str">
        <f t="shared" si="25"/>
        <v/>
      </c>
      <c r="AD85" s="85"/>
      <c r="AE85" s="37">
        <f t="shared" si="8"/>
        <v>0</v>
      </c>
      <c r="AF85" s="23">
        <f t="shared" si="9"/>
        <v>0</v>
      </c>
      <c r="AG85" s="24">
        <f t="shared" si="26"/>
        <v>0</v>
      </c>
      <c r="AH85" s="24">
        <f t="shared" si="10"/>
        <v>0</v>
      </c>
      <c r="AI85" s="24">
        <f t="shared" si="11"/>
        <v>0</v>
      </c>
      <c r="AJ85" s="24">
        <f t="shared" si="12"/>
        <v>0</v>
      </c>
      <c r="AK85" s="25">
        <f t="shared" si="13"/>
        <v>0</v>
      </c>
      <c r="AL85" s="23">
        <f t="shared" si="27"/>
        <v>0</v>
      </c>
      <c r="AM85" s="24">
        <f t="shared" si="28"/>
        <v>0</v>
      </c>
      <c r="AN85" s="24">
        <f t="shared" si="29"/>
        <v>0</v>
      </c>
      <c r="AO85" s="24">
        <f t="shared" si="30"/>
        <v>0</v>
      </c>
      <c r="AP85" s="24">
        <f t="shared" si="31"/>
        <v>0</v>
      </c>
      <c r="AQ85" s="24">
        <f t="shared" si="32"/>
        <v>0</v>
      </c>
      <c r="AR85" s="35">
        <f t="shared" si="33"/>
        <v>0</v>
      </c>
      <c r="AS85" s="40">
        <f t="shared" si="34"/>
        <v>0</v>
      </c>
      <c r="AT85" s="37">
        <f t="shared" si="14"/>
        <v>0</v>
      </c>
      <c r="AU85" s="36" t="str">
        <f t="shared" si="15"/>
        <v/>
      </c>
      <c r="AV85" s="36" t="str">
        <f t="shared" si="16"/>
        <v/>
      </c>
      <c r="AW85" s="46">
        <f t="shared" si="38"/>
        <v>0</v>
      </c>
      <c r="AX85" s="37">
        <f t="shared" si="35"/>
        <v>0</v>
      </c>
    </row>
    <row r="86" spans="1:50" x14ac:dyDescent="0.2">
      <c r="A86" s="49" t="str">
        <f t="shared" si="17"/>
        <v/>
      </c>
      <c r="B86" s="50" t="str">
        <f t="shared" si="18"/>
        <v/>
      </c>
      <c r="C86" s="50" t="str">
        <f t="shared" si="19"/>
        <v/>
      </c>
      <c r="D86" s="47" t="str">
        <f t="shared" ref="D86:U86" si="54">IF(OR(D53="dnf",D53="dsq",D53="ocs",D53="raf",D53="dns",D53="noquiz"),D$62+1,IF(D53="dnc",IF($AR86=D$64,"bye",D$62+1),IF(D53="tlx",MAX(D53:D77)+1,D53)))</f>
        <v/>
      </c>
      <c r="E86" s="47" t="str">
        <f t="shared" si="54"/>
        <v/>
      </c>
      <c r="F86" s="47" t="str">
        <f t="shared" si="54"/>
        <v/>
      </c>
      <c r="G86" s="47" t="str">
        <f t="shared" si="54"/>
        <v/>
      </c>
      <c r="H86" s="47" t="str">
        <f t="shared" si="54"/>
        <v/>
      </c>
      <c r="I86" s="47" t="str">
        <f t="shared" si="54"/>
        <v/>
      </c>
      <c r="J86" s="47" t="str">
        <f t="shared" si="54"/>
        <v/>
      </c>
      <c r="K86" s="47" t="str">
        <f t="shared" si="54"/>
        <v/>
      </c>
      <c r="L86" s="47" t="str">
        <f t="shared" si="54"/>
        <v/>
      </c>
      <c r="M86" s="47" t="str">
        <f t="shared" si="54"/>
        <v/>
      </c>
      <c r="N86" s="47" t="str">
        <f t="shared" si="54"/>
        <v/>
      </c>
      <c r="O86" s="47" t="str">
        <f t="shared" si="54"/>
        <v/>
      </c>
      <c r="P86" s="47" t="str">
        <f t="shared" si="54"/>
        <v/>
      </c>
      <c r="Q86" s="47" t="str">
        <f t="shared" si="54"/>
        <v/>
      </c>
      <c r="R86" s="47" t="str">
        <f t="shared" si="54"/>
        <v/>
      </c>
      <c r="S86" s="47" t="str">
        <f t="shared" si="54"/>
        <v/>
      </c>
      <c r="T86" s="47" t="str">
        <f t="shared" si="54"/>
        <v/>
      </c>
      <c r="U86" s="47" t="str">
        <f t="shared" si="54"/>
        <v/>
      </c>
      <c r="V86" s="47"/>
      <c r="W86" s="47" t="str">
        <f t="shared" si="21"/>
        <v/>
      </c>
      <c r="X86" s="47">
        <f t="shared" si="22"/>
        <v>0</v>
      </c>
      <c r="Y86" s="47" t="str">
        <f>IF(A86="","",-VLOOKUP(A86,'from RC spring'!A$32:B$41,2,FALSE))</f>
        <v/>
      </c>
      <c r="Z86" s="47">
        <f t="shared" si="23"/>
        <v>0</v>
      </c>
      <c r="AA86" s="48">
        <f t="shared" si="7"/>
        <v>0</v>
      </c>
      <c r="AB86" s="49" t="str">
        <f t="shared" si="24"/>
        <v/>
      </c>
      <c r="AC86" s="50" t="str">
        <f t="shared" si="25"/>
        <v/>
      </c>
      <c r="AD86" s="85"/>
      <c r="AE86" s="37">
        <f t="shared" si="8"/>
        <v>0</v>
      </c>
      <c r="AF86" s="23">
        <f t="shared" si="9"/>
        <v>0</v>
      </c>
      <c r="AG86" s="24">
        <f t="shared" si="26"/>
        <v>0</v>
      </c>
      <c r="AH86" s="24">
        <f t="shared" si="10"/>
        <v>0</v>
      </c>
      <c r="AI86" s="24">
        <f t="shared" si="11"/>
        <v>0</v>
      </c>
      <c r="AJ86" s="24">
        <f t="shared" si="12"/>
        <v>0</v>
      </c>
      <c r="AK86" s="25">
        <f t="shared" si="13"/>
        <v>0</v>
      </c>
      <c r="AL86" s="23">
        <f t="shared" si="27"/>
        <v>0</v>
      </c>
      <c r="AM86" s="24">
        <f t="shared" si="28"/>
        <v>0</v>
      </c>
      <c r="AN86" s="24">
        <f t="shared" si="29"/>
        <v>0</v>
      </c>
      <c r="AO86" s="24">
        <f t="shared" si="30"/>
        <v>0</v>
      </c>
      <c r="AP86" s="24">
        <f t="shared" si="31"/>
        <v>0</v>
      </c>
      <c r="AQ86" s="24">
        <f t="shared" si="32"/>
        <v>0</v>
      </c>
      <c r="AR86" s="35">
        <f t="shared" si="33"/>
        <v>0</v>
      </c>
      <c r="AS86" s="40">
        <f t="shared" si="34"/>
        <v>0</v>
      </c>
      <c r="AT86" s="37">
        <f t="shared" si="14"/>
        <v>0</v>
      </c>
      <c r="AU86" s="36" t="str">
        <f t="shared" si="15"/>
        <v/>
      </c>
      <c r="AV86" s="36" t="str">
        <f t="shared" si="16"/>
        <v/>
      </c>
      <c r="AW86" s="46">
        <f t="shared" si="38"/>
        <v>0</v>
      </c>
      <c r="AX86" s="37">
        <f t="shared" si="35"/>
        <v>0</v>
      </c>
    </row>
    <row r="87" spans="1:50" x14ac:dyDescent="0.2">
      <c r="A87" s="49" t="str">
        <f t="shared" si="17"/>
        <v/>
      </c>
      <c r="B87" s="50" t="str">
        <f t="shared" si="18"/>
        <v/>
      </c>
      <c r="C87" s="50" t="str">
        <f t="shared" si="19"/>
        <v/>
      </c>
      <c r="D87" s="47" t="str">
        <f t="shared" ref="D87:U87" si="55">IF(OR(D54="dnf",D54="dsq",D54="ocs",D54="raf",D54="dns",D54="noquiz"),D$62+1,IF(D54="dnc",IF($AR87=D$64,"bye",D$62+1),IF(D54="tlx",MAX(D54:D78)+1,D54)))</f>
        <v/>
      </c>
      <c r="E87" s="47" t="str">
        <f t="shared" si="55"/>
        <v/>
      </c>
      <c r="F87" s="47" t="str">
        <f t="shared" si="55"/>
        <v/>
      </c>
      <c r="G87" s="47" t="str">
        <f t="shared" si="55"/>
        <v/>
      </c>
      <c r="H87" s="47" t="str">
        <f t="shared" si="55"/>
        <v/>
      </c>
      <c r="I87" s="47" t="str">
        <f t="shared" si="55"/>
        <v/>
      </c>
      <c r="J87" s="47" t="str">
        <f t="shared" si="55"/>
        <v/>
      </c>
      <c r="K87" s="47" t="str">
        <f t="shared" si="55"/>
        <v/>
      </c>
      <c r="L87" s="47" t="str">
        <f t="shared" si="55"/>
        <v/>
      </c>
      <c r="M87" s="47" t="str">
        <f t="shared" si="55"/>
        <v/>
      </c>
      <c r="N87" s="47" t="str">
        <f t="shared" si="55"/>
        <v/>
      </c>
      <c r="O87" s="47" t="str">
        <f t="shared" si="55"/>
        <v/>
      </c>
      <c r="P87" s="47" t="str">
        <f t="shared" si="55"/>
        <v/>
      </c>
      <c r="Q87" s="47" t="str">
        <f t="shared" si="55"/>
        <v/>
      </c>
      <c r="R87" s="47" t="str">
        <f t="shared" si="55"/>
        <v/>
      </c>
      <c r="S87" s="47" t="str">
        <f t="shared" si="55"/>
        <v/>
      </c>
      <c r="T87" s="47" t="str">
        <f t="shared" si="55"/>
        <v/>
      </c>
      <c r="U87" s="47" t="str">
        <f t="shared" si="55"/>
        <v/>
      </c>
      <c r="V87" s="50"/>
      <c r="W87" s="47" t="str">
        <f t="shared" si="21"/>
        <v/>
      </c>
      <c r="X87" s="47">
        <f t="shared" si="22"/>
        <v>0</v>
      </c>
      <c r="Y87" s="47" t="str">
        <f>IF(A87="","",-VLOOKUP(A87,'from RC spring'!A$32:B$41,2,FALSE))</f>
        <v/>
      </c>
      <c r="Z87" s="47">
        <f t="shared" si="23"/>
        <v>0</v>
      </c>
      <c r="AA87" s="48">
        <f t="shared" si="7"/>
        <v>0</v>
      </c>
      <c r="AB87" s="49" t="str">
        <f t="shared" si="24"/>
        <v/>
      </c>
      <c r="AC87" s="50" t="str">
        <f t="shared" si="25"/>
        <v/>
      </c>
      <c r="AD87" s="85"/>
      <c r="AE87" s="37">
        <f t="shared" si="8"/>
        <v>0</v>
      </c>
      <c r="AF87" s="23">
        <f t="shared" si="9"/>
        <v>0</v>
      </c>
      <c r="AG87" s="24">
        <f t="shared" si="26"/>
        <v>0</v>
      </c>
      <c r="AH87" s="24">
        <f t="shared" si="10"/>
        <v>0</v>
      </c>
      <c r="AI87" s="24">
        <f t="shared" si="11"/>
        <v>0</v>
      </c>
      <c r="AJ87" s="24">
        <f t="shared" si="12"/>
        <v>0</v>
      </c>
      <c r="AK87" s="25">
        <f t="shared" si="13"/>
        <v>0</v>
      </c>
      <c r="AL87" s="23">
        <f t="shared" si="27"/>
        <v>0</v>
      </c>
      <c r="AM87" s="24">
        <f t="shared" si="28"/>
        <v>0</v>
      </c>
      <c r="AN87" s="24">
        <f t="shared" si="29"/>
        <v>0</v>
      </c>
      <c r="AO87" s="24">
        <f t="shared" si="30"/>
        <v>0</v>
      </c>
      <c r="AP87" s="24">
        <f t="shared" si="31"/>
        <v>0</v>
      </c>
      <c r="AQ87" s="24">
        <f t="shared" si="32"/>
        <v>0</v>
      </c>
      <c r="AR87" s="35">
        <f t="shared" si="33"/>
        <v>0</v>
      </c>
      <c r="AS87" s="40">
        <f t="shared" si="34"/>
        <v>0</v>
      </c>
      <c r="AT87" s="37">
        <f t="shared" si="14"/>
        <v>0</v>
      </c>
      <c r="AU87" s="36" t="str">
        <f t="shared" si="15"/>
        <v/>
      </c>
      <c r="AV87" s="36" t="str">
        <f t="shared" si="16"/>
        <v/>
      </c>
      <c r="AW87" s="46">
        <f t="shared" si="38"/>
        <v>0</v>
      </c>
      <c r="AX87" s="37">
        <f t="shared" si="35"/>
        <v>0</v>
      </c>
    </row>
    <row r="88" spans="1:50" x14ac:dyDescent="0.2">
      <c r="A88" s="49" t="str">
        <f t="shared" si="17"/>
        <v/>
      </c>
      <c r="B88" s="50" t="str">
        <f t="shared" si="18"/>
        <v/>
      </c>
      <c r="C88" s="50" t="str">
        <f t="shared" si="19"/>
        <v/>
      </c>
      <c r="D88" s="47" t="str">
        <f t="shared" ref="D88:U88" si="56">IF(OR(D55="dnf",D55="dsq",D55="ocs",D55="raf",D55="dns",D55="noquiz"),D$62+1,IF(D55="dnc",IF($AR88=D$64,"bye",D$62+1),IF(D55="tlx",MAX(D55:D79)+1,D55)))</f>
        <v/>
      </c>
      <c r="E88" s="47" t="str">
        <f t="shared" si="56"/>
        <v/>
      </c>
      <c r="F88" s="47" t="str">
        <f t="shared" si="56"/>
        <v/>
      </c>
      <c r="G88" s="47" t="str">
        <f t="shared" si="56"/>
        <v/>
      </c>
      <c r="H88" s="47" t="str">
        <f t="shared" si="56"/>
        <v/>
      </c>
      <c r="I88" s="47" t="str">
        <f t="shared" si="56"/>
        <v/>
      </c>
      <c r="J88" s="47" t="str">
        <f t="shared" si="56"/>
        <v/>
      </c>
      <c r="K88" s="47" t="str">
        <f t="shared" si="56"/>
        <v/>
      </c>
      <c r="L88" s="47" t="str">
        <f t="shared" si="56"/>
        <v/>
      </c>
      <c r="M88" s="47" t="str">
        <f t="shared" si="56"/>
        <v/>
      </c>
      <c r="N88" s="47" t="str">
        <f t="shared" si="56"/>
        <v/>
      </c>
      <c r="O88" s="47" t="str">
        <f t="shared" si="56"/>
        <v/>
      </c>
      <c r="P88" s="47" t="str">
        <f t="shared" si="56"/>
        <v/>
      </c>
      <c r="Q88" s="47" t="str">
        <f t="shared" si="56"/>
        <v/>
      </c>
      <c r="R88" s="47" t="str">
        <f t="shared" si="56"/>
        <v/>
      </c>
      <c r="S88" s="47" t="str">
        <f t="shared" si="56"/>
        <v/>
      </c>
      <c r="T88" s="47" t="str">
        <f t="shared" si="56"/>
        <v/>
      </c>
      <c r="U88" s="47" t="str">
        <f t="shared" si="56"/>
        <v/>
      </c>
      <c r="V88" s="50"/>
      <c r="W88" s="47" t="str">
        <f t="shared" si="21"/>
        <v/>
      </c>
      <c r="X88" s="47">
        <f t="shared" si="22"/>
        <v>0</v>
      </c>
      <c r="Y88" s="47" t="str">
        <f>IF(A88="","",-VLOOKUP(A88,'from RC spring'!A$32:B$41,2,FALSE))</f>
        <v/>
      </c>
      <c r="Z88" s="47">
        <f t="shared" si="23"/>
        <v>0</v>
      </c>
      <c r="AA88" s="48">
        <f t="shared" si="7"/>
        <v>0</v>
      </c>
      <c r="AB88" s="49" t="str">
        <f t="shared" si="24"/>
        <v/>
      </c>
      <c r="AC88" s="50" t="str">
        <f t="shared" si="25"/>
        <v/>
      </c>
      <c r="AD88" s="86"/>
      <c r="AE88" s="37">
        <f t="shared" si="8"/>
        <v>0</v>
      </c>
      <c r="AF88" s="23">
        <f t="shared" si="9"/>
        <v>0</v>
      </c>
      <c r="AG88" s="24">
        <f t="shared" si="26"/>
        <v>0</v>
      </c>
      <c r="AH88" s="24">
        <f t="shared" si="10"/>
        <v>0</v>
      </c>
      <c r="AI88" s="24">
        <f t="shared" si="11"/>
        <v>0</v>
      </c>
      <c r="AJ88" s="24">
        <f t="shared" si="12"/>
        <v>0</v>
      </c>
      <c r="AK88" s="25">
        <f t="shared" si="13"/>
        <v>0</v>
      </c>
      <c r="AL88" s="23">
        <f t="shared" si="27"/>
        <v>0</v>
      </c>
      <c r="AM88" s="24">
        <f t="shared" si="28"/>
        <v>0</v>
      </c>
      <c r="AN88" s="24">
        <f t="shared" si="29"/>
        <v>0</v>
      </c>
      <c r="AO88" s="24">
        <f t="shared" si="30"/>
        <v>0</v>
      </c>
      <c r="AP88" s="24">
        <f t="shared" si="31"/>
        <v>0</v>
      </c>
      <c r="AQ88" s="24">
        <f t="shared" si="32"/>
        <v>0</v>
      </c>
      <c r="AR88" s="35">
        <f t="shared" si="33"/>
        <v>0</v>
      </c>
      <c r="AS88" s="40">
        <f t="shared" si="34"/>
        <v>0</v>
      </c>
      <c r="AT88" s="37">
        <f t="shared" si="14"/>
        <v>0</v>
      </c>
      <c r="AU88" s="36" t="str">
        <f t="shared" si="15"/>
        <v/>
      </c>
      <c r="AV88" s="36" t="str">
        <f t="shared" si="16"/>
        <v/>
      </c>
      <c r="AW88" s="46">
        <f t="shared" si="38"/>
        <v>0</v>
      </c>
      <c r="AX88" s="37">
        <f t="shared" si="35"/>
        <v>0</v>
      </c>
    </row>
    <row r="89" spans="1:50" x14ac:dyDescent="0.2">
      <c r="A89" s="49" t="str">
        <f t="shared" si="17"/>
        <v/>
      </c>
      <c r="B89" s="50" t="str">
        <f t="shared" si="18"/>
        <v/>
      </c>
      <c r="C89" s="50" t="str">
        <f t="shared" si="19"/>
        <v/>
      </c>
      <c r="D89" s="47" t="str">
        <f t="shared" ref="D89:U89" si="57">IF(OR(D56="dnf",D56="dsq",D56="ocs",D56="raf",D56="dns",D56="noquiz"),D$62+1,IF(D56="dnc",IF($AR89=D$64,"bye",D$62+1),IF(D56="tlx",MAX(D56:D80)+1,D56)))</f>
        <v/>
      </c>
      <c r="E89" s="47" t="str">
        <f t="shared" si="57"/>
        <v/>
      </c>
      <c r="F89" s="47" t="str">
        <f t="shared" si="57"/>
        <v/>
      </c>
      <c r="G89" s="47" t="str">
        <f t="shared" si="57"/>
        <v/>
      </c>
      <c r="H89" s="47" t="str">
        <f t="shared" si="57"/>
        <v/>
      </c>
      <c r="I89" s="47" t="str">
        <f t="shared" si="57"/>
        <v/>
      </c>
      <c r="J89" s="47" t="str">
        <f t="shared" si="57"/>
        <v/>
      </c>
      <c r="K89" s="47" t="str">
        <f t="shared" si="57"/>
        <v/>
      </c>
      <c r="L89" s="47" t="str">
        <f t="shared" si="57"/>
        <v/>
      </c>
      <c r="M89" s="47" t="str">
        <f t="shared" si="57"/>
        <v/>
      </c>
      <c r="N89" s="47" t="str">
        <f t="shared" si="57"/>
        <v/>
      </c>
      <c r="O89" s="47" t="str">
        <f t="shared" si="57"/>
        <v/>
      </c>
      <c r="P89" s="47" t="str">
        <f t="shared" si="57"/>
        <v/>
      </c>
      <c r="Q89" s="47" t="str">
        <f t="shared" si="57"/>
        <v/>
      </c>
      <c r="R89" s="47" t="str">
        <f t="shared" si="57"/>
        <v/>
      </c>
      <c r="S89" s="47" t="str">
        <f t="shared" si="57"/>
        <v/>
      </c>
      <c r="T89" s="47" t="str">
        <f t="shared" si="57"/>
        <v/>
      </c>
      <c r="U89" s="47" t="str">
        <f t="shared" si="57"/>
        <v/>
      </c>
      <c r="V89" s="50"/>
      <c r="W89" s="47" t="str">
        <f t="shared" si="21"/>
        <v/>
      </c>
      <c r="X89" s="47">
        <f t="shared" si="22"/>
        <v>0</v>
      </c>
      <c r="Y89" s="47" t="str">
        <f>IF(A89="","",-VLOOKUP(A89,'from RC spring'!A$32:B$41,2,FALSE))</f>
        <v/>
      </c>
      <c r="Z89" s="47">
        <f t="shared" si="23"/>
        <v>0</v>
      </c>
      <c r="AA89" s="48">
        <f t="shared" si="7"/>
        <v>0</v>
      </c>
      <c r="AB89" s="49" t="str">
        <f t="shared" si="24"/>
        <v/>
      </c>
      <c r="AC89" s="50" t="str">
        <f t="shared" si="25"/>
        <v/>
      </c>
      <c r="AD89" s="86"/>
      <c r="AE89" s="37">
        <f t="shared" si="8"/>
        <v>0</v>
      </c>
      <c r="AF89" s="23">
        <f t="shared" si="9"/>
        <v>0</v>
      </c>
      <c r="AG89" s="24">
        <f t="shared" si="26"/>
        <v>0</v>
      </c>
      <c r="AH89" s="24">
        <f t="shared" si="10"/>
        <v>0</v>
      </c>
      <c r="AI89" s="24">
        <f t="shared" si="11"/>
        <v>0</v>
      </c>
      <c r="AJ89" s="24">
        <f t="shared" si="12"/>
        <v>0</v>
      </c>
      <c r="AK89" s="25">
        <f t="shared" si="13"/>
        <v>0</v>
      </c>
      <c r="AL89" s="23">
        <f t="shared" si="27"/>
        <v>0</v>
      </c>
      <c r="AM89" s="24">
        <f t="shared" si="28"/>
        <v>0</v>
      </c>
      <c r="AN89" s="24">
        <f t="shared" si="29"/>
        <v>0</v>
      </c>
      <c r="AO89" s="24">
        <f t="shared" si="30"/>
        <v>0</v>
      </c>
      <c r="AP89" s="24">
        <f t="shared" si="31"/>
        <v>0</v>
      </c>
      <c r="AQ89" s="24">
        <f t="shared" si="32"/>
        <v>0</v>
      </c>
      <c r="AR89" s="35">
        <f t="shared" si="33"/>
        <v>0</v>
      </c>
      <c r="AS89" s="40">
        <f t="shared" si="34"/>
        <v>0</v>
      </c>
      <c r="AT89" s="37">
        <f t="shared" si="14"/>
        <v>0</v>
      </c>
      <c r="AU89" s="36" t="str">
        <f t="shared" si="15"/>
        <v/>
      </c>
      <c r="AV89" s="36" t="str">
        <f t="shared" si="16"/>
        <v/>
      </c>
      <c r="AW89" s="46">
        <f t="shared" si="38"/>
        <v>0</v>
      </c>
      <c r="AX89" s="37">
        <f t="shared" si="35"/>
        <v>0</v>
      </c>
    </row>
    <row r="90" spans="1:50" x14ac:dyDescent="0.2">
      <c r="A90" s="49" t="str">
        <f t="shared" si="17"/>
        <v/>
      </c>
      <c r="B90" s="50" t="str">
        <f t="shared" si="18"/>
        <v/>
      </c>
      <c r="C90" s="50" t="str">
        <f t="shared" si="19"/>
        <v/>
      </c>
      <c r="D90" s="47" t="str">
        <f t="shared" ref="D90:U90" si="58">IF(OR(D57="dnf",D57="dsq",D57="ocs",D57="raf",D57="dns",D57="noquiz"),D$62+1,IF(D57="dnc",IF($AR90=D$64,"bye",D$62+1),IF(D57="tlx",MAX(D57:D81)+1,D57)))</f>
        <v/>
      </c>
      <c r="E90" s="47" t="str">
        <f t="shared" si="58"/>
        <v/>
      </c>
      <c r="F90" s="47" t="str">
        <f t="shared" si="58"/>
        <v/>
      </c>
      <c r="G90" s="47" t="str">
        <f t="shared" si="58"/>
        <v/>
      </c>
      <c r="H90" s="47" t="str">
        <f t="shared" si="58"/>
        <v/>
      </c>
      <c r="I90" s="47" t="str">
        <f t="shared" si="58"/>
        <v/>
      </c>
      <c r="J90" s="47" t="str">
        <f t="shared" si="58"/>
        <v/>
      </c>
      <c r="K90" s="47" t="str">
        <f t="shared" si="58"/>
        <v/>
      </c>
      <c r="L90" s="47" t="str">
        <f t="shared" si="58"/>
        <v/>
      </c>
      <c r="M90" s="47" t="str">
        <f t="shared" si="58"/>
        <v/>
      </c>
      <c r="N90" s="47" t="str">
        <f t="shared" si="58"/>
        <v/>
      </c>
      <c r="O90" s="47" t="str">
        <f t="shared" si="58"/>
        <v/>
      </c>
      <c r="P90" s="47" t="str">
        <f t="shared" si="58"/>
        <v/>
      </c>
      <c r="Q90" s="47" t="str">
        <f t="shared" si="58"/>
        <v/>
      </c>
      <c r="R90" s="47" t="str">
        <f t="shared" si="58"/>
        <v/>
      </c>
      <c r="S90" s="47" t="str">
        <f t="shared" si="58"/>
        <v/>
      </c>
      <c r="T90" s="47" t="str">
        <f t="shared" si="58"/>
        <v/>
      </c>
      <c r="U90" s="47" t="str">
        <f t="shared" si="58"/>
        <v/>
      </c>
      <c r="V90" s="50"/>
      <c r="W90" s="47" t="str">
        <f t="shared" si="21"/>
        <v/>
      </c>
      <c r="X90" s="47">
        <f t="shared" si="22"/>
        <v>0</v>
      </c>
      <c r="Y90" s="47" t="str">
        <f>IF(A90="","",-VLOOKUP(A90,'from RC spring'!A$32:B$41,2,FALSE))</f>
        <v/>
      </c>
      <c r="Z90" s="47">
        <f t="shared" si="23"/>
        <v>0</v>
      </c>
      <c r="AA90" s="48">
        <f t="shared" si="7"/>
        <v>0</v>
      </c>
      <c r="AB90" s="49" t="str">
        <f t="shared" si="24"/>
        <v/>
      </c>
      <c r="AC90" s="50" t="str">
        <f t="shared" si="25"/>
        <v/>
      </c>
      <c r="AD90" s="86"/>
      <c r="AE90" s="37">
        <f t="shared" si="8"/>
        <v>0</v>
      </c>
      <c r="AF90" s="23">
        <f t="shared" si="9"/>
        <v>0</v>
      </c>
      <c r="AG90" s="24">
        <f t="shared" si="26"/>
        <v>0</v>
      </c>
      <c r="AH90" s="24">
        <f t="shared" si="10"/>
        <v>0</v>
      </c>
      <c r="AI90" s="24">
        <f t="shared" si="11"/>
        <v>0</v>
      </c>
      <c r="AJ90" s="24">
        <f t="shared" si="12"/>
        <v>0</v>
      </c>
      <c r="AK90" s="25">
        <f t="shared" si="13"/>
        <v>0</v>
      </c>
      <c r="AL90" s="23">
        <f t="shared" si="27"/>
        <v>0</v>
      </c>
      <c r="AM90" s="24">
        <f t="shared" si="28"/>
        <v>0</v>
      </c>
      <c r="AN90" s="24">
        <f t="shared" si="29"/>
        <v>0</v>
      </c>
      <c r="AO90" s="24">
        <f t="shared" si="30"/>
        <v>0</v>
      </c>
      <c r="AP90" s="24">
        <f t="shared" si="31"/>
        <v>0</v>
      </c>
      <c r="AQ90" s="24">
        <f t="shared" si="32"/>
        <v>0</v>
      </c>
      <c r="AR90" s="35">
        <f t="shared" si="33"/>
        <v>0</v>
      </c>
      <c r="AS90" s="40">
        <f t="shared" si="34"/>
        <v>0</v>
      </c>
      <c r="AT90" s="37">
        <f t="shared" si="14"/>
        <v>0</v>
      </c>
      <c r="AU90" s="36" t="str">
        <f t="shared" si="15"/>
        <v/>
      </c>
      <c r="AV90" s="36" t="str">
        <f t="shared" si="16"/>
        <v/>
      </c>
      <c r="AW90" s="46">
        <f t="shared" si="38"/>
        <v>0</v>
      </c>
      <c r="AX90" s="37">
        <f t="shared" si="35"/>
        <v>0</v>
      </c>
    </row>
    <row r="91" spans="1:50" x14ac:dyDescent="0.2">
      <c r="A91" s="49" t="str">
        <f>IF($A58=0,"",$A58)</f>
        <v/>
      </c>
      <c r="B91" s="50"/>
      <c r="C91" s="50"/>
      <c r="D91" s="47" t="str">
        <f t="shared" ref="D91:U91" si="59">IF(OR(D58="dnf",D58="dsq",D58="ocs",D58="raf",D58="dns",D58="noquiz"),D$62+1,IF(D58="dnc",IF($AR91=D$64,"bye",D$62+1),IF(D58="tlx",MAX(D58:D82)+1,D58)))</f>
        <v/>
      </c>
      <c r="E91" s="47" t="str">
        <f t="shared" si="59"/>
        <v/>
      </c>
      <c r="F91" s="47" t="str">
        <f t="shared" si="59"/>
        <v/>
      </c>
      <c r="G91" s="47" t="str">
        <f t="shared" si="59"/>
        <v/>
      </c>
      <c r="H91" s="47" t="str">
        <f t="shared" si="59"/>
        <v/>
      </c>
      <c r="I91" s="47" t="str">
        <f t="shared" si="59"/>
        <v/>
      </c>
      <c r="J91" s="47" t="str">
        <f t="shared" si="59"/>
        <v/>
      </c>
      <c r="K91" s="47" t="str">
        <f t="shared" si="59"/>
        <v/>
      </c>
      <c r="L91" s="47" t="str">
        <f t="shared" si="59"/>
        <v/>
      </c>
      <c r="M91" s="47" t="str">
        <f t="shared" si="59"/>
        <v/>
      </c>
      <c r="N91" s="47" t="str">
        <f t="shared" si="59"/>
        <v/>
      </c>
      <c r="O91" s="47" t="str">
        <f t="shared" si="59"/>
        <v/>
      </c>
      <c r="P91" s="47" t="str">
        <f t="shared" si="59"/>
        <v/>
      </c>
      <c r="Q91" s="47" t="str">
        <f t="shared" si="59"/>
        <v/>
      </c>
      <c r="R91" s="47" t="str">
        <f t="shared" si="59"/>
        <v/>
      </c>
      <c r="S91" s="47" t="str">
        <f t="shared" si="59"/>
        <v/>
      </c>
      <c r="T91" s="47" t="str">
        <f t="shared" si="59"/>
        <v/>
      </c>
      <c r="U91" s="47" t="str">
        <f t="shared" si="59"/>
        <v/>
      </c>
      <c r="V91" s="50"/>
      <c r="W91" s="47" t="str">
        <f t="shared" si="21"/>
        <v/>
      </c>
      <c r="X91" s="47">
        <f t="shared" si="22"/>
        <v>0</v>
      </c>
      <c r="Y91" s="47" t="str">
        <f>IF(A91="","",-VLOOKUP(A91,'from RC spring'!A$32:B$41,2,FALSE))</f>
        <v/>
      </c>
      <c r="Z91" s="47">
        <f t="shared" si="23"/>
        <v>0</v>
      </c>
      <c r="AA91" s="48">
        <f t="shared" si="7"/>
        <v>0</v>
      </c>
      <c r="AB91" s="49" t="str">
        <f t="shared" si="24"/>
        <v/>
      </c>
      <c r="AC91" s="50" t="str">
        <f t="shared" si="25"/>
        <v/>
      </c>
      <c r="AD91" s="86"/>
      <c r="AE91" s="43">
        <f t="shared" si="8"/>
        <v>0</v>
      </c>
      <c r="AF91" s="26">
        <f t="shared" si="9"/>
        <v>0</v>
      </c>
      <c r="AG91" s="27">
        <f t="shared" si="26"/>
        <v>0</v>
      </c>
      <c r="AH91" s="27">
        <f t="shared" si="10"/>
        <v>0</v>
      </c>
      <c r="AI91" s="27">
        <f t="shared" si="11"/>
        <v>0</v>
      </c>
      <c r="AJ91" s="27">
        <f t="shared" si="12"/>
        <v>0</v>
      </c>
      <c r="AK91" s="28">
        <f t="shared" si="13"/>
        <v>0</v>
      </c>
      <c r="AL91" s="26">
        <f t="shared" si="27"/>
        <v>0</v>
      </c>
      <c r="AM91" s="27">
        <f t="shared" si="28"/>
        <v>0</v>
      </c>
      <c r="AN91" s="27">
        <f t="shared" si="29"/>
        <v>0</v>
      </c>
      <c r="AO91" s="27">
        <f t="shared" si="30"/>
        <v>0</v>
      </c>
      <c r="AP91" s="27">
        <f t="shared" si="31"/>
        <v>0</v>
      </c>
      <c r="AQ91" s="27">
        <f t="shared" si="32"/>
        <v>0</v>
      </c>
      <c r="AR91" s="35">
        <f t="shared" si="33"/>
        <v>0</v>
      </c>
      <c r="AS91" s="40">
        <f t="shared" si="34"/>
        <v>0</v>
      </c>
      <c r="AT91" s="37">
        <f t="shared" si="14"/>
        <v>0</v>
      </c>
      <c r="AU91" s="36" t="str">
        <f t="shared" si="15"/>
        <v/>
      </c>
      <c r="AV91" s="36" t="str">
        <f t="shared" si="16"/>
        <v/>
      </c>
      <c r="AW91" s="46">
        <f t="shared" si="38"/>
        <v>0</v>
      </c>
      <c r="AX91" s="43">
        <f t="shared" si="35"/>
        <v>0</v>
      </c>
    </row>
    <row r="92" spans="1:50" s="14" customFormat="1" x14ac:dyDescent="0.2">
      <c r="A92" s="83"/>
      <c r="B92" s="56"/>
      <c r="Y92" s="225"/>
    </row>
    <row r="93" spans="1:50" s="38" customFormat="1" x14ac:dyDescent="0.2">
      <c r="A93" s="58"/>
      <c r="B93" s="51"/>
      <c r="AK93" s="39"/>
    </row>
    <row r="94" spans="1:50" s="38" customFormat="1" x14ac:dyDescent="0.2">
      <c r="A94" s="124"/>
      <c r="B94" s="8" t="s">
        <v>88</v>
      </c>
      <c r="C94" s="124" t="s">
        <v>89</v>
      </c>
      <c r="AK94" s="39"/>
    </row>
    <row r="95" spans="1:50" s="38" customFormat="1" x14ac:dyDescent="0.2">
      <c r="A95" s="124"/>
      <c r="B95" s="86"/>
      <c r="C95" s="124"/>
      <c r="AK95" s="39"/>
    </row>
    <row r="96" spans="1:50" s="38" customFormat="1" ht="24.95" customHeight="1" x14ac:dyDescent="0.35">
      <c r="A96" s="58"/>
      <c r="B96" s="122" t="s">
        <v>84</v>
      </c>
      <c r="C96" s="123"/>
      <c r="D96" s="123"/>
      <c r="E96" s="123"/>
      <c r="F96" s="123"/>
      <c r="G96" s="123"/>
      <c r="H96" s="123"/>
      <c r="I96" s="123"/>
      <c r="J96" s="123"/>
      <c r="K96" s="123"/>
      <c r="L96" s="123"/>
      <c r="M96" s="123"/>
      <c r="N96" s="123"/>
      <c r="O96" s="123"/>
      <c r="W96" s="1" t="s">
        <v>58</v>
      </c>
      <c r="X96" s="1" t="s">
        <v>5</v>
      </c>
      <c r="Y96" s="1"/>
      <c r="Z96" s="1" t="s">
        <v>8</v>
      </c>
      <c r="AA96" s="1" t="s">
        <v>6</v>
      </c>
    </row>
    <row r="97" spans="1:50" s="38" customFormat="1" x14ac:dyDescent="0.2">
      <c r="A97" s="58" t="s">
        <v>75</v>
      </c>
      <c r="B97" s="38" t="s">
        <v>74</v>
      </c>
      <c r="C97" s="38" t="s">
        <v>76</v>
      </c>
      <c r="D97" s="57">
        <f>D66</f>
        <v>40682</v>
      </c>
      <c r="E97" s="57">
        <f t="shared" ref="E97:U97" si="60">E66</f>
        <v>40682</v>
      </c>
      <c r="F97" s="57">
        <f t="shared" si="60"/>
        <v>40682</v>
      </c>
      <c r="G97" s="57">
        <f t="shared" si="60"/>
        <v>40689</v>
      </c>
      <c r="H97" s="57">
        <f t="shared" si="60"/>
        <v>40689</v>
      </c>
      <c r="I97" s="57">
        <f t="shared" si="60"/>
        <v>40689</v>
      </c>
      <c r="J97" s="57">
        <f t="shared" si="60"/>
        <v>40691</v>
      </c>
      <c r="K97" s="57">
        <f t="shared" si="60"/>
        <v>40691</v>
      </c>
      <c r="L97" s="57">
        <f t="shared" si="60"/>
        <v>40691</v>
      </c>
      <c r="M97" s="57">
        <f t="shared" si="60"/>
        <v>40696</v>
      </c>
      <c r="N97" s="57">
        <f t="shared" si="60"/>
        <v>40696</v>
      </c>
      <c r="O97" s="57">
        <f t="shared" si="60"/>
        <v>40696</v>
      </c>
      <c r="P97" s="57">
        <f t="shared" si="60"/>
        <v>40703</v>
      </c>
      <c r="Q97" s="57">
        <f t="shared" si="60"/>
        <v>40703</v>
      </c>
      <c r="R97" s="57">
        <f t="shared" si="60"/>
        <v>40703</v>
      </c>
      <c r="S97" s="57">
        <f t="shared" si="60"/>
        <v>40710</v>
      </c>
      <c r="T97" s="57">
        <f t="shared" si="60"/>
        <v>40710</v>
      </c>
      <c r="U97" s="57">
        <f t="shared" si="60"/>
        <v>40710</v>
      </c>
      <c r="V97" s="58" t="s">
        <v>7</v>
      </c>
      <c r="W97" s="58" t="s">
        <v>4</v>
      </c>
      <c r="X97" s="58" t="s">
        <v>49</v>
      </c>
      <c r="Y97" s="58" t="str">
        <f>Y66</f>
        <v>Quiz Bonus Points</v>
      </c>
      <c r="Z97" s="58" t="s">
        <v>9</v>
      </c>
      <c r="AA97" s="58" t="s">
        <v>7</v>
      </c>
      <c r="AB97" s="58" t="s">
        <v>16</v>
      </c>
      <c r="AC97" s="84" t="s">
        <v>74</v>
      </c>
      <c r="AR97" s="58"/>
      <c r="AS97" s="58"/>
      <c r="AT97" s="58"/>
      <c r="AU97" s="58"/>
      <c r="AV97" s="58"/>
      <c r="AW97" s="58"/>
      <c r="AX97" s="58"/>
    </row>
    <row r="98" spans="1:50" x14ac:dyDescent="0.2">
      <c r="A98" s="53">
        <f t="shared" ref="A98:AA98" si="61">IF($AE67&gt;0,INDEX(A$67:A$91,$AE67),"")</f>
        <v>1153</v>
      </c>
      <c r="B98" s="52" t="str">
        <f t="shared" si="61"/>
        <v>Gostosa</v>
      </c>
      <c r="C98" s="52" t="str">
        <f t="shared" si="61"/>
        <v>Hayes/Kirchhoff</v>
      </c>
      <c r="D98" s="54">
        <f t="shared" si="61"/>
        <v>1</v>
      </c>
      <c r="E98" s="54">
        <f t="shared" si="61"/>
        <v>3</v>
      </c>
      <c r="F98" s="54" t="str">
        <f t="shared" si="61"/>
        <v/>
      </c>
      <c r="G98" s="54">
        <f t="shared" si="61"/>
        <v>1</v>
      </c>
      <c r="H98" s="54">
        <f t="shared" si="61"/>
        <v>5</v>
      </c>
      <c r="I98" s="54" t="str">
        <f t="shared" si="61"/>
        <v/>
      </c>
      <c r="J98" s="54" t="str">
        <f t="shared" si="61"/>
        <v/>
      </c>
      <c r="K98" s="54" t="str">
        <f t="shared" si="61"/>
        <v/>
      </c>
      <c r="L98" s="54" t="str">
        <f t="shared" si="61"/>
        <v/>
      </c>
      <c r="M98" s="54">
        <f t="shared" si="61"/>
        <v>1</v>
      </c>
      <c r="N98" s="54">
        <f t="shared" si="61"/>
        <v>1</v>
      </c>
      <c r="O98" s="54" t="str">
        <f t="shared" si="61"/>
        <v/>
      </c>
      <c r="P98" s="54" t="str">
        <f t="shared" si="61"/>
        <v/>
      </c>
      <c r="Q98" s="54" t="str">
        <f t="shared" si="61"/>
        <v/>
      </c>
      <c r="R98" s="54" t="str">
        <f t="shared" si="61"/>
        <v/>
      </c>
      <c r="S98" s="54" t="str">
        <f t="shared" si="61"/>
        <v/>
      </c>
      <c r="T98" s="54" t="str">
        <f t="shared" si="61"/>
        <v/>
      </c>
      <c r="U98" s="54" t="str">
        <f t="shared" si="61"/>
        <v/>
      </c>
      <c r="V98" s="54">
        <f t="shared" si="61"/>
        <v>0</v>
      </c>
      <c r="W98" s="54">
        <f t="shared" si="61"/>
        <v>12</v>
      </c>
      <c r="X98" s="54">
        <f t="shared" si="61"/>
        <v>0</v>
      </c>
      <c r="Y98" s="54">
        <f t="shared" si="61"/>
        <v>-3</v>
      </c>
      <c r="Z98" s="54">
        <f t="shared" si="61"/>
        <v>9</v>
      </c>
      <c r="AA98" s="55">
        <f t="shared" si="61"/>
        <v>9.0010099999999991</v>
      </c>
      <c r="AB98" s="53">
        <f>IF(ScoredBoats&gt;0,1,"")</f>
        <v>1</v>
      </c>
      <c r="AC98" s="52" t="str">
        <f t="shared" ref="AC98:AC122" si="62">IF($AE67&gt;0,INDEX(AC$67:AC$91,$AE67),"")</f>
        <v>Gostosa</v>
      </c>
      <c r="AD98" s="13"/>
    </row>
    <row r="99" spans="1:50" x14ac:dyDescent="0.2">
      <c r="A99" s="53">
        <f t="shared" ref="A99:W99" si="63">IF($AE68&gt;0,INDEX(A$67:A$91,$AE68),"")</f>
        <v>667</v>
      </c>
      <c r="B99" s="52" t="str">
        <f t="shared" si="63"/>
        <v>Pressure</v>
      </c>
      <c r="C99" s="52" t="str">
        <f t="shared" si="63"/>
        <v>G/W Nickerson</v>
      </c>
      <c r="D99" s="54">
        <f t="shared" si="63"/>
        <v>2</v>
      </c>
      <c r="E99" s="54">
        <f t="shared" si="63"/>
        <v>1</v>
      </c>
      <c r="F99" s="54" t="str">
        <f t="shared" si="63"/>
        <v/>
      </c>
      <c r="G99" s="54">
        <f t="shared" si="63"/>
        <v>2</v>
      </c>
      <c r="H99" s="54">
        <f t="shared" si="63"/>
        <v>4</v>
      </c>
      <c r="I99" s="54" t="str">
        <f t="shared" si="63"/>
        <v/>
      </c>
      <c r="J99" s="54" t="str">
        <f t="shared" si="63"/>
        <v/>
      </c>
      <c r="K99" s="54" t="str">
        <f t="shared" si="63"/>
        <v/>
      </c>
      <c r="L99" s="54" t="str">
        <f t="shared" si="63"/>
        <v/>
      </c>
      <c r="M99" s="54">
        <f t="shared" si="63"/>
        <v>3</v>
      </c>
      <c r="N99" s="54">
        <f t="shared" si="63"/>
        <v>2</v>
      </c>
      <c r="O99" s="54" t="str">
        <f t="shared" si="63"/>
        <v/>
      </c>
      <c r="P99" s="54" t="str">
        <f t="shared" si="63"/>
        <v/>
      </c>
      <c r="Q99" s="54" t="str">
        <f t="shared" si="63"/>
        <v/>
      </c>
      <c r="R99" s="54" t="str">
        <f t="shared" si="63"/>
        <v/>
      </c>
      <c r="S99" s="54" t="str">
        <f t="shared" si="63"/>
        <v/>
      </c>
      <c r="T99" s="54" t="str">
        <f t="shared" si="63"/>
        <v/>
      </c>
      <c r="U99" s="54" t="str">
        <f t="shared" si="63"/>
        <v/>
      </c>
      <c r="V99" s="54">
        <f t="shared" si="63"/>
        <v>0</v>
      </c>
      <c r="W99" s="54">
        <f t="shared" si="63"/>
        <v>14</v>
      </c>
      <c r="X99" s="54">
        <f t="shared" ref="X99:Y99" si="64">IF($AE68&gt;0,INDEX(X$67:X$91,$AE68),"")</f>
        <v>0</v>
      </c>
      <c r="Y99" s="54">
        <f t="shared" si="64"/>
        <v>-3</v>
      </c>
      <c r="Z99" s="54">
        <f t="shared" ref="Z99:AA122" si="65">IF($AE68&gt;0,INDEX(Z$67:Z$91,$AE68),"")</f>
        <v>11</v>
      </c>
      <c r="AA99" s="55">
        <f t="shared" si="65"/>
        <v>11.002030000000001</v>
      </c>
      <c r="AB99" s="53">
        <f>IF(AB98&lt;ScoredBoats,AB98+1,"")</f>
        <v>2</v>
      </c>
      <c r="AC99" s="52" t="str">
        <f t="shared" si="62"/>
        <v>Pressure</v>
      </c>
      <c r="AD99" s="13"/>
    </row>
    <row r="100" spans="1:50" x14ac:dyDescent="0.2">
      <c r="A100" s="53">
        <f t="shared" ref="A100:W100" si="66">IF($AE69&gt;0,INDEX(A$67:A$91,$AE69),"")</f>
        <v>485</v>
      </c>
      <c r="B100" s="52" t="str">
        <f t="shared" si="66"/>
        <v>Argo III</v>
      </c>
      <c r="C100" s="52" t="str">
        <f t="shared" si="66"/>
        <v>C. Nickerson</v>
      </c>
      <c r="D100" s="54">
        <f t="shared" si="66"/>
        <v>4</v>
      </c>
      <c r="E100" s="54">
        <f t="shared" si="66"/>
        <v>2</v>
      </c>
      <c r="F100" s="54" t="str">
        <f t="shared" si="66"/>
        <v/>
      </c>
      <c r="G100" s="54">
        <f t="shared" si="66"/>
        <v>4</v>
      </c>
      <c r="H100" s="54">
        <f t="shared" si="66"/>
        <v>1</v>
      </c>
      <c r="I100" s="54" t="str">
        <f t="shared" si="66"/>
        <v/>
      </c>
      <c r="J100" s="54" t="str">
        <f t="shared" si="66"/>
        <v/>
      </c>
      <c r="K100" s="54" t="str">
        <f t="shared" si="66"/>
        <v/>
      </c>
      <c r="L100" s="54" t="str">
        <f t="shared" si="66"/>
        <v/>
      </c>
      <c r="M100" s="54" t="str">
        <f t="shared" si="66"/>
        <v>bye</v>
      </c>
      <c r="N100" s="54" t="str">
        <f t="shared" si="66"/>
        <v>bye</v>
      </c>
      <c r="O100" s="54" t="str">
        <f t="shared" si="66"/>
        <v/>
      </c>
      <c r="P100" s="54" t="str">
        <f t="shared" si="66"/>
        <v/>
      </c>
      <c r="Q100" s="54" t="str">
        <f t="shared" si="66"/>
        <v/>
      </c>
      <c r="R100" s="54" t="str">
        <f t="shared" si="66"/>
        <v/>
      </c>
      <c r="S100" s="54" t="str">
        <f t="shared" si="66"/>
        <v/>
      </c>
      <c r="T100" s="54" t="str">
        <f t="shared" si="66"/>
        <v/>
      </c>
      <c r="U100" s="54" t="str">
        <f t="shared" si="66"/>
        <v/>
      </c>
      <c r="V100" s="54">
        <f t="shared" si="66"/>
        <v>2</v>
      </c>
      <c r="W100" s="54">
        <f t="shared" si="66"/>
        <v>11</v>
      </c>
      <c r="X100" s="54">
        <f t="shared" ref="X100:Y100" si="67">IF($AE69&gt;0,INDEX(X$67:X$91,$AE69),"")</f>
        <v>0</v>
      </c>
      <c r="Y100" s="54">
        <f t="shared" si="67"/>
        <v>-2</v>
      </c>
      <c r="Z100" s="54">
        <f t="shared" si="65"/>
        <v>9</v>
      </c>
      <c r="AA100" s="55">
        <f t="shared" si="65"/>
        <v>13.503019999999999</v>
      </c>
      <c r="AB100" s="53">
        <f t="shared" ref="AB100:AB122" si="68">IF(AB99&lt;ScoredBoats,AB99+1,"")</f>
        <v>3</v>
      </c>
      <c r="AC100" s="52" t="str">
        <f t="shared" si="62"/>
        <v>Argo III</v>
      </c>
      <c r="AD100" s="13"/>
    </row>
    <row r="101" spans="1:50" x14ac:dyDescent="0.2">
      <c r="A101" s="53">
        <f t="shared" ref="A101:W101" si="69">IF($AE70&gt;0,INDEX(A$67:A$91,$AE70),"")</f>
        <v>1151</v>
      </c>
      <c r="B101" s="52" t="str">
        <f t="shared" si="69"/>
        <v>FKA</v>
      </c>
      <c r="C101" s="52" t="str">
        <f t="shared" si="69"/>
        <v>Beckwith</v>
      </c>
      <c r="D101" s="54">
        <f t="shared" si="69"/>
        <v>3</v>
      </c>
      <c r="E101" s="54">
        <f t="shared" si="69"/>
        <v>4</v>
      </c>
      <c r="F101" s="54" t="str">
        <f t="shared" si="69"/>
        <v/>
      </c>
      <c r="G101" s="54">
        <f t="shared" si="69"/>
        <v>3</v>
      </c>
      <c r="H101" s="54">
        <f t="shared" si="69"/>
        <v>3</v>
      </c>
      <c r="I101" s="54" t="str">
        <f t="shared" si="69"/>
        <v/>
      </c>
      <c r="J101" s="54" t="str">
        <f t="shared" si="69"/>
        <v/>
      </c>
      <c r="K101" s="54" t="str">
        <f t="shared" si="69"/>
        <v/>
      </c>
      <c r="L101" s="54" t="str">
        <f t="shared" si="69"/>
        <v/>
      </c>
      <c r="M101" s="54">
        <f t="shared" si="69"/>
        <v>2</v>
      </c>
      <c r="N101" s="54">
        <f t="shared" si="69"/>
        <v>3</v>
      </c>
      <c r="O101" s="54" t="str">
        <f t="shared" si="69"/>
        <v/>
      </c>
      <c r="P101" s="54" t="str">
        <f t="shared" si="69"/>
        <v/>
      </c>
      <c r="Q101" s="54" t="str">
        <f t="shared" si="69"/>
        <v/>
      </c>
      <c r="R101" s="54" t="str">
        <f t="shared" si="69"/>
        <v/>
      </c>
      <c r="S101" s="54" t="str">
        <f t="shared" si="69"/>
        <v/>
      </c>
      <c r="T101" s="54" t="str">
        <f t="shared" si="69"/>
        <v/>
      </c>
      <c r="U101" s="54" t="str">
        <f t="shared" si="69"/>
        <v/>
      </c>
      <c r="V101" s="54">
        <f t="shared" si="69"/>
        <v>0</v>
      </c>
      <c r="W101" s="54">
        <f t="shared" si="69"/>
        <v>18</v>
      </c>
      <c r="X101" s="54">
        <f t="shared" ref="X101:Y101" si="70">IF($AE70&gt;0,INDEX(X$67:X$91,$AE70),"")</f>
        <v>0</v>
      </c>
      <c r="Y101" s="54">
        <f t="shared" si="70"/>
        <v>-3</v>
      </c>
      <c r="Z101" s="54">
        <f t="shared" si="65"/>
        <v>15</v>
      </c>
      <c r="AA101" s="55">
        <f t="shared" si="65"/>
        <v>15.004049999999999</v>
      </c>
      <c r="AB101" s="53">
        <f t="shared" si="68"/>
        <v>4</v>
      </c>
      <c r="AC101" s="52" t="str">
        <f t="shared" si="62"/>
        <v>FKA</v>
      </c>
      <c r="AD101" s="13"/>
    </row>
    <row r="102" spans="1:50" x14ac:dyDescent="0.2">
      <c r="A102" s="53">
        <f t="shared" ref="A102:W102" si="71">IF($AE71&gt;0,INDEX(A$67:A$91,$AE71),"")</f>
        <v>584</v>
      </c>
      <c r="B102" s="52" t="str">
        <f t="shared" si="71"/>
        <v>He's Baaack!</v>
      </c>
      <c r="C102" s="52" t="str">
        <f t="shared" si="71"/>
        <v>Knowles</v>
      </c>
      <c r="D102" s="54">
        <f t="shared" si="71"/>
        <v>5</v>
      </c>
      <c r="E102" s="54">
        <f t="shared" si="71"/>
        <v>5</v>
      </c>
      <c r="F102" s="54" t="str">
        <f t="shared" si="71"/>
        <v/>
      </c>
      <c r="G102" s="54">
        <f t="shared" si="71"/>
        <v>5</v>
      </c>
      <c r="H102" s="54">
        <f t="shared" si="71"/>
        <v>2</v>
      </c>
      <c r="I102" s="54" t="str">
        <f t="shared" si="71"/>
        <v/>
      </c>
      <c r="J102" s="54" t="str">
        <f t="shared" si="71"/>
        <v/>
      </c>
      <c r="K102" s="54" t="str">
        <f t="shared" si="71"/>
        <v/>
      </c>
      <c r="L102" s="54" t="str">
        <f t="shared" si="71"/>
        <v/>
      </c>
      <c r="M102" s="54" t="str">
        <f t="shared" si="71"/>
        <v>bye</v>
      </c>
      <c r="N102" s="54" t="str">
        <f t="shared" si="71"/>
        <v>bye</v>
      </c>
      <c r="O102" s="54" t="str">
        <f t="shared" si="71"/>
        <v/>
      </c>
      <c r="P102" s="54" t="str">
        <f t="shared" si="71"/>
        <v/>
      </c>
      <c r="Q102" s="54" t="str">
        <f t="shared" si="71"/>
        <v/>
      </c>
      <c r="R102" s="54" t="str">
        <f t="shared" si="71"/>
        <v/>
      </c>
      <c r="S102" s="54" t="str">
        <f t="shared" si="71"/>
        <v/>
      </c>
      <c r="T102" s="54" t="str">
        <f t="shared" si="71"/>
        <v/>
      </c>
      <c r="U102" s="54" t="str">
        <f t="shared" si="71"/>
        <v/>
      </c>
      <c r="V102" s="54">
        <f t="shared" si="71"/>
        <v>2</v>
      </c>
      <c r="W102" s="54">
        <f t="shared" si="71"/>
        <v>17</v>
      </c>
      <c r="X102" s="54">
        <f t="shared" ref="X102:Y102" si="72">IF($AE71&gt;0,INDEX(X$67:X$91,$AE71),"")</f>
        <v>0</v>
      </c>
      <c r="Y102" s="54">
        <f t="shared" si="72"/>
        <v>-2</v>
      </c>
      <c r="Z102" s="54">
        <f t="shared" si="65"/>
        <v>15</v>
      </c>
      <c r="AA102" s="55">
        <f t="shared" si="65"/>
        <v>22.505039999999997</v>
      </c>
      <c r="AB102" s="53">
        <f t="shared" si="68"/>
        <v>5</v>
      </c>
      <c r="AC102" s="52" t="str">
        <f t="shared" si="62"/>
        <v>He's Baaack!</v>
      </c>
      <c r="AD102" s="13"/>
    </row>
    <row r="103" spans="1:50" x14ac:dyDescent="0.2">
      <c r="A103" s="53">
        <f t="shared" ref="A103:W103" si="73">IF($AE72&gt;0,INDEX(A$67:A$91,$AE72),"")</f>
        <v>676</v>
      </c>
      <c r="B103" s="52" t="str">
        <f t="shared" si="73"/>
        <v>Paradox</v>
      </c>
      <c r="C103" s="52" t="str">
        <f t="shared" si="73"/>
        <v>Stowe</v>
      </c>
      <c r="D103" s="54">
        <f t="shared" si="73"/>
        <v>7</v>
      </c>
      <c r="E103" s="54">
        <f t="shared" si="73"/>
        <v>7</v>
      </c>
      <c r="F103" s="54" t="str">
        <f t="shared" si="73"/>
        <v/>
      </c>
      <c r="G103" s="54">
        <f t="shared" si="73"/>
        <v>7</v>
      </c>
      <c r="H103" s="54">
        <f t="shared" si="73"/>
        <v>6</v>
      </c>
      <c r="I103" s="54" t="str">
        <f t="shared" si="73"/>
        <v/>
      </c>
      <c r="J103" s="54" t="str">
        <f t="shared" si="73"/>
        <v/>
      </c>
      <c r="K103" s="54" t="str">
        <f t="shared" si="73"/>
        <v/>
      </c>
      <c r="L103" s="54" t="str">
        <f t="shared" si="73"/>
        <v/>
      </c>
      <c r="M103" s="54">
        <f t="shared" si="73"/>
        <v>4</v>
      </c>
      <c r="N103" s="54">
        <f t="shared" si="73"/>
        <v>4</v>
      </c>
      <c r="O103" s="54" t="str">
        <f t="shared" si="73"/>
        <v/>
      </c>
      <c r="P103" s="54" t="str">
        <f t="shared" si="73"/>
        <v/>
      </c>
      <c r="Q103" s="54" t="str">
        <f t="shared" si="73"/>
        <v/>
      </c>
      <c r="R103" s="54" t="str">
        <f t="shared" si="73"/>
        <v/>
      </c>
      <c r="S103" s="54" t="str">
        <f t="shared" si="73"/>
        <v/>
      </c>
      <c r="T103" s="54" t="str">
        <f t="shared" si="73"/>
        <v/>
      </c>
      <c r="U103" s="54" t="str">
        <f t="shared" si="73"/>
        <v/>
      </c>
      <c r="V103" s="54">
        <f t="shared" si="73"/>
        <v>0</v>
      </c>
      <c r="W103" s="54">
        <f t="shared" si="73"/>
        <v>35</v>
      </c>
      <c r="X103" s="54">
        <f t="shared" ref="X103:Y103" si="74">IF($AE72&gt;0,INDEX(X$67:X$91,$AE72),"")</f>
        <v>0</v>
      </c>
      <c r="Y103" s="54">
        <f t="shared" si="74"/>
        <v>-1</v>
      </c>
      <c r="Z103" s="54">
        <f t="shared" si="65"/>
        <v>34</v>
      </c>
      <c r="AA103" s="55">
        <f t="shared" si="65"/>
        <v>34.006059999999998</v>
      </c>
      <c r="AB103" s="53">
        <f t="shared" si="68"/>
        <v>6</v>
      </c>
      <c r="AC103" s="52" t="str">
        <f t="shared" si="62"/>
        <v>Paradox</v>
      </c>
      <c r="AD103" s="13"/>
    </row>
    <row r="104" spans="1:50" x14ac:dyDescent="0.2">
      <c r="A104" s="53">
        <f t="shared" ref="A104:W104" si="75">IF($AE73&gt;0,INDEX(A$67:A$91,$AE73),"")</f>
        <v>249</v>
      </c>
      <c r="B104" s="52" t="str">
        <f t="shared" si="75"/>
        <v>Dolce</v>
      </c>
      <c r="C104" s="52" t="str">
        <f t="shared" si="75"/>
        <v>Sonn</v>
      </c>
      <c r="D104" s="54">
        <f t="shared" si="75"/>
        <v>6</v>
      </c>
      <c r="E104" s="54">
        <f t="shared" si="75"/>
        <v>6</v>
      </c>
      <c r="F104" s="54" t="str">
        <f t="shared" si="75"/>
        <v/>
      </c>
      <c r="G104" s="54">
        <f t="shared" si="75"/>
        <v>6</v>
      </c>
      <c r="H104" s="54">
        <f t="shared" si="75"/>
        <v>7</v>
      </c>
      <c r="I104" s="54" t="str">
        <f t="shared" si="75"/>
        <v/>
      </c>
      <c r="J104" s="54" t="str">
        <f t="shared" si="75"/>
        <v/>
      </c>
      <c r="K104" s="54" t="str">
        <f t="shared" si="75"/>
        <v/>
      </c>
      <c r="L104" s="54" t="str">
        <f t="shared" si="75"/>
        <v/>
      </c>
      <c r="M104" s="54" t="str">
        <f t="shared" si="75"/>
        <v>bye</v>
      </c>
      <c r="N104" s="54" t="str">
        <f t="shared" si="75"/>
        <v>bye</v>
      </c>
      <c r="O104" s="54" t="str">
        <f t="shared" si="75"/>
        <v/>
      </c>
      <c r="P104" s="54" t="str">
        <f t="shared" si="75"/>
        <v/>
      </c>
      <c r="Q104" s="54" t="str">
        <f t="shared" si="75"/>
        <v/>
      </c>
      <c r="R104" s="54" t="str">
        <f t="shared" si="75"/>
        <v/>
      </c>
      <c r="S104" s="54" t="str">
        <f t="shared" si="75"/>
        <v/>
      </c>
      <c r="T104" s="54" t="str">
        <f t="shared" si="75"/>
        <v/>
      </c>
      <c r="U104" s="54" t="str">
        <f t="shared" si="75"/>
        <v/>
      </c>
      <c r="V104" s="54">
        <f t="shared" si="75"/>
        <v>2</v>
      </c>
      <c r="W104" s="54">
        <f t="shared" si="75"/>
        <v>25</v>
      </c>
      <c r="X104" s="54">
        <f t="shared" ref="X104:Y104" si="76">IF($AE73&gt;0,INDEX(X$67:X$91,$AE73),"")</f>
        <v>0</v>
      </c>
      <c r="Y104" s="54">
        <f t="shared" si="76"/>
        <v>-1</v>
      </c>
      <c r="Z104" s="54">
        <f t="shared" si="65"/>
        <v>24</v>
      </c>
      <c r="AA104" s="55">
        <f t="shared" si="65"/>
        <v>36.007059999999996</v>
      </c>
      <c r="AB104" s="53">
        <f t="shared" si="68"/>
        <v>7</v>
      </c>
      <c r="AC104" s="52" t="str">
        <f t="shared" si="62"/>
        <v>Dolce</v>
      </c>
      <c r="AD104" s="13"/>
    </row>
    <row r="105" spans="1:50" x14ac:dyDescent="0.2">
      <c r="A105" s="53" t="str">
        <f t="shared" ref="A105:W105" si="77">IF($AE74&gt;0,INDEX(A$67:A$91,$AE74),"")</f>
        <v/>
      </c>
      <c r="B105" s="52" t="str">
        <f t="shared" si="77"/>
        <v/>
      </c>
      <c r="C105" s="52" t="str">
        <f t="shared" si="77"/>
        <v/>
      </c>
      <c r="D105" s="54" t="str">
        <f t="shared" si="77"/>
        <v/>
      </c>
      <c r="E105" s="54" t="str">
        <f t="shared" si="77"/>
        <v/>
      </c>
      <c r="F105" s="54" t="str">
        <f t="shared" si="77"/>
        <v/>
      </c>
      <c r="G105" s="54" t="str">
        <f t="shared" si="77"/>
        <v/>
      </c>
      <c r="H105" s="54" t="str">
        <f t="shared" si="77"/>
        <v/>
      </c>
      <c r="I105" s="54" t="str">
        <f t="shared" si="77"/>
        <v/>
      </c>
      <c r="J105" s="54" t="str">
        <f t="shared" si="77"/>
        <v/>
      </c>
      <c r="K105" s="54" t="str">
        <f t="shared" si="77"/>
        <v/>
      </c>
      <c r="L105" s="54" t="str">
        <f t="shared" si="77"/>
        <v/>
      </c>
      <c r="M105" s="54" t="str">
        <f t="shared" si="77"/>
        <v/>
      </c>
      <c r="N105" s="54" t="str">
        <f t="shared" si="77"/>
        <v/>
      </c>
      <c r="O105" s="54" t="str">
        <f t="shared" si="77"/>
        <v/>
      </c>
      <c r="P105" s="54" t="str">
        <f t="shared" si="77"/>
        <v/>
      </c>
      <c r="Q105" s="54" t="str">
        <f t="shared" si="77"/>
        <v/>
      </c>
      <c r="R105" s="54" t="str">
        <f t="shared" si="77"/>
        <v/>
      </c>
      <c r="S105" s="54" t="str">
        <f t="shared" si="77"/>
        <v/>
      </c>
      <c r="T105" s="54" t="str">
        <f t="shared" si="77"/>
        <v/>
      </c>
      <c r="U105" s="54" t="str">
        <f t="shared" si="77"/>
        <v/>
      </c>
      <c r="V105" s="54" t="str">
        <f t="shared" si="77"/>
        <v/>
      </c>
      <c r="W105" s="54" t="str">
        <f t="shared" si="77"/>
        <v/>
      </c>
      <c r="X105" s="54" t="str">
        <f t="shared" ref="X105:Y105" si="78">IF($AE74&gt;0,INDEX(X$67:X$91,$AE74),"")</f>
        <v/>
      </c>
      <c r="Y105" s="54" t="str">
        <f t="shared" si="78"/>
        <v/>
      </c>
      <c r="Z105" s="54" t="str">
        <f t="shared" si="65"/>
        <v/>
      </c>
      <c r="AA105" s="55" t="str">
        <f t="shared" si="65"/>
        <v/>
      </c>
      <c r="AB105" s="53" t="str">
        <f t="shared" si="68"/>
        <v/>
      </c>
      <c r="AC105" s="52" t="str">
        <f t="shared" si="62"/>
        <v/>
      </c>
      <c r="AD105" s="13"/>
    </row>
    <row r="106" spans="1:50" x14ac:dyDescent="0.2">
      <c r="A106" s="53" t="str">
        <f t="shared" ref="A106:W106" si="79">IF($AE75&gt;0,INDEX(A$67:A$91,$AE75),"")</f>
        <v/>
      </c>
      <c r="B106" s="52" t="str">
        <f t="shared" si="79"/>
        <v/>
      </c>
      <c r="C106" s="52" t="str">
        <f t="shared" si="79"/>
        <v/>
      </c>
      <c r="D106" s="54" t="str">
        <f t="shared" si="79"/>
        <v/>
      </c>
      <c r="E106" s="54" t="str">
        <f t="shared" si="79"/>
        <v/>
      </c>
      <c r="F106" s="54" t="str">
        <f t="shared" si="79"/>
        <v/>
      </c>
      <c r="G106" s="54" t="str">
        <f t="shared" si="79"/>
        <v/>
      </c>
      <c r="H106" s="54" t="str">
        <f t="shared" si="79"/>
        <v/>
      </c>
      <c r="I106" s="54" t="str">
        <f t="shared" si="79"/>
        <v/>
      </c>
      <c r="J106" s="54" t="str">
        <f t="shared" si="79"/>
        <v/>
      </c>
      <c r="K106" s="54" t="str">
        <f t="shared" si="79"/>
        <v/>
      </c>
      <c r="L106" s="54" t="str">
        <f t="shared" si="79"/>
        <v/>
      </c>
      <c r="M106" s="54" t="str">
        <f t="shared" si="79"/>
        <v/>
      </c>
      <c r="N106" s="54" t="str">
        <f t="shared" si="79"/>
        <v/>
      </c>
      <c r="O106" s="54" t="str">
        <f t="shared" si="79"/>
        <v/>
      </c>
      <c r="P106" s="54" t="str">
        <f t="shared" si="79"/>
        <v/>
      </c>
      <c r="Q106" s="54" t="str">
        <f t="shared" si="79"/>
        <v/>
      </c>
      <c r="R106" s="54" t="str">
        <f t="shared" si="79"/>
        <v/>
      </c>
      <c r="S106" s="54" t="str">
        <f t="shared" si="79"/>
        <v/>
      </c>
      <c r="T106" s="54" t="str">
        <f t="shared" si="79"/>
        <v/>
      </c>
      <c r="U106" s="54" t="str">
        <f t="shared" si="79"/>
        <v/>
      </c>
      <c r="V106" s="54" t="str">
        <f t="shared" si="79"/>
        <v/>
      </c>
      <c r="W106" s="54" t="str">
        <f t="shared" si="79"/>
        <v/>
      </c>
      <c r="X106" s="54" t="str">
        <f t="shared" ref="X106:Y106" si="80">IF($AE75&gt;0,INDEX(X$67:X$91,$AE75),"")</f>
        <v/>
      </c>
      <c r="Y106" s="54" t="str">
        <f t="shared" si="80"/>
        <v/>
      </c>
      <c r="Z106" s="54" t="str">
        <f t="shared" si="65"/>
        <v/>
      </c>
      <c r="AA106" s="55" t="str">
        <f t="shared" si="65"/>
        <v/>
      </c>
      <c r="AB106" s="53" t="str">
        <f t="shared" si="68"/>
        <v/>
      </c>
      <c r="AC106" s="52" t="str">
        <f t="shared" si="62"/>
        <v/>
      </c>
      <c r="AD106" s="13"/>
    </row>
    <row r="107" spans="1:50" x14ac:dyDescent="0.2">
      <c r="A107" s="53" t="str">
        <f t="shared" ref="A107:W107" si="81">IF($AE76&gt;0,INDEX(A$67:A$91,$AE76),"")</f>
        <v/>
      </c>
      <c r="B107" s="52" t="str">
        <f t="shared" si="81"/>
        <v/>
      </c>
      <c r="C107" s="52" t="str">
        <f t="shared" si="81"/>
        <v/>
      </c>
      <c r="D107" s="54" t="str">
        <f t="shared" si="81"/>
        <v/>
      </c>
      <c r="E107" s="54" t="str">
        <f t="shared" si="81"/>
        <v/>
      </c>
      <c r="F107" s="54" t="str">
        <f t="shared" si="81"/>
        <v/>
      </c>
      <c r="G107" s="54" t="str">
        <f t="shared" si="81"/>
        <v/>
      </c>
      <c r="H107" s="54" t="str">
        <f t="shared" si="81"/>
        <v/>
      </c>
      <c r="I107" s="54" t="str">
        <f t="shared" si="81"/>
        <v/>
      </c>
      <c r="J107" s="54" t="str">
        <f t="shared" si="81"/>
        <v/>
      </c>
      <c r="K107" s="54" t="str">
        <f t="shared" si="81"/>
        <v/>
      </c>
      <c r="L107" s="54" t="str">
        <f t="shared" si="81"/>
        <v/>
      </c>
      <c r="M107" s="54" t="str">
        <f t="shared" si="81"/>
        <v/>
      </c>
      <c r="N107" s="54" t="str">
        <f t="shared" si="81"/>
        <v/>
      </c>
      <c r="O107" s="54" t="str">
        <f t="shared" si="81"/>
        <v/>
      </c>
      <c r="P107" s="54" t="str">
        <f t="shared" si="81"/>
        <v/>
      </c>
      <c r="Q107" s="54" t="str">
        <f t="shared" si="81"/>
        <v/>
      </c>
      <c r="R107" s="54" t="str">
        <f t="shared" si="81"/>
        <v/>
      </c>
      <c r="S107" s="54" t="str">
        <f t="shared" si="81"/>
        <v/>
      </c>
      <c r="T107" s="54" t="str">
        <f t="shared" si="81"/>
        <v/>
      </c>
      <c r="U107" s="54" t="str">
        <f t="shared" si="81"/>
        <v/>
      </c>
      <c r="V107" s="54" t="str">
        <f t="shared" si="81"/>
        <v/>
      </c>
      <c r="W107" s="54" t="str">
        <f t="shared" si="81"/>
        <v/>
      </c>
      <c r="X107" s="54" t="str">
        <f t="shared" ref="X107:Y107" si="82">IF($AE76&gt;0,INDEX(X$67:X$91,$AE76),"")</f>
        <v/>
      </c>
      <c r="Y107" s="54" t="str">
        <f t="shared" si="82"/>
        <v/>
      </c>
      <c r="Z107" s="54" t="str">
        <f t="shared" si="65"/>
        <v/>
      </c>
      <c r="AA107" s="55" t="str">
        <f t="shared" si="65"/>
        <v/>
      </c>
      <c r="AB107" s="53" t="str">
        <f t="shared" si="68"/>
        <v/>
      </c>
      <c r="AC107" s="52" t="str">
        <f t="shared" si="62"/>
        <v/>
      </c>
      <c r="AD107" s="13"/>
    </row>
    <row r="108" spans="1:50" x14ac:dyDescent="0.2">
      <c r="A108" s="53" t="str">
        <f t="shared" ref="A108:W108" si="83">IF($AE77&gt;0,INDEX(A$67:A$91,$AE77),"")</f>
        <v/>
      </c>
      <c r="B108" s="52" t="str">
        <f t="shared" si="83"/>
        <v/>
      </c>
      <c r="C108" s="52" t="str">
        <f t="shared" si="83"/>
        <v/>
      </c>
      <c r="D108" s="54" t="str">
        <f t="shared" si="83"/>
        <v/>
      </c>
      <c r="E108" s="54" t="str">
        <f t="shared" si="83"/>
        <v/>
      </c>
      <c r="F108" s="54" t="str">
        <f t="shared" si="83"/>
        <v/>
      </c>
      <c r="G108" s="54" t="str">
        <f t="shared" si="83"/>
        <v/>
      </c>
      <c r="H108" s="54" t="str">
        <f t="shared" si="83"/>
        <v/>
      </c>
      <c r="I108" s="54" t="str">
        <f t="shared" si="83"/>
        <v/>
      </c>
      <c r="J108" s="54" t="str">
        <f t="shared" si="83"/>
        <v/>
      </c>
      <c r="K108" s="54" t="str">
        <f t="shared" si="83"/>
        <v/>
      </c>
      <c r="L108" s="54" t="str">
        <f t="shared" si="83"/>
        <v/>
      </c>
      <c r="M108" s="54" t="str">
        <f t="shared" si="83"/>
        <v/>
      </c>
      <c r="N108" s="54" t="str">
        <f t="shared" si="83"/>
        <v/>
      </c>
      <c r="O108" s="54" t="str">
        <f t="shared" si="83"/>
        <v/>
      </c>
      <c r="P108" s="54" t="str">
        <f t="shared" si="83"/>
        <v/>
      </c>
      <c r="Q108" s="54" t="str">
        <f t="shared" si="83"/>
        <v/>
      </c>
      <c r="R108" s="54" t="str">
        <f t="shared" si="83"/>
        <v/>
      </c>
      <c r="S108" s="54" t="str">
        <f t="shared" si="83"/>
        <v/>
      </c>
      <c r="T108" s="54" t="str">
        <f t="shared" si="83"/>
        <v/>
      </c>
      <c r="U108" s="54" t="str">
        <f t="shared" si="83"/>
        <v/>
      </c>
      <c r="V108" s="54" t="str">
        <f t="shared" si="83"/>
        <v/>
      </c>
      <c r="W108" s="54" t="str">
        <f t="shared" si="83"/>
        <v/>
      </c>
      <c r="X108" s="54" t="str">
        <f t="shared" ref="X108:Y108" si="84">IF($AE77&gt;0,INDEX(X$67:X$91,$AE77),"")</f>
        <v/>
      </c>
      <c r="Y108" s="54" t="str">
        <f t="shared" si="84"/>
        <v/>
      </c>
      <c r="Z108" s="54" t="str">
        <f t="shared" si="65"/>
        <v/>
      </c>
      <c r="AA108" s="55" t="str">
        <f t="shared" si="65"/>
        <v/>
      </c>
      <c r="AB108" s="53" t="str">
        <f t="shared" si="68"/>
        <v/>
      </c>
      <c r="AC108" s="52" t="str">
        <f t="shared" si="62"/>
        <v/>
      </c>
      <c r="AD108" s="13"/>
    </row>
    <row r="109" spans="1:50" x14ac:dyDescent="0.2">
      <c r="A109" s="53" t="str">
        <f t="shared" ref="A109:W109" si="85">IF($AE78&gt;0,INDEX(A$67:A$91,$AE78),"")</f>
        <v/>
      </c>
      <c r="B109" s="52" t="str">
        <f t="shared" si="85"/>
        <v/>
      </c>
      <c r="C109" s="52" t="str">
        <f t="shared" si="85"/>
        <v/>
      </c>
      <c r="D109" s="54" t="str">
        <f t="shared" si="85"/>
        <v/>
      </c>
      <c r="E109" s="54" t="str">
        <f t="shared" si="85"/>
        <v/>
      </c>
      <c r="F109" s="54" t="str">
        <f t="shared" si="85"/>
        <v/>
      </c>
      <c r="G109" s="54" t="str">
        <f t="shared" si="85"/>
        <v/>
      </c>
      <c r="H109" s="54" t="str">
        <f t="shared" si="85"/>
        <v/>
      </c>
      <c r="I109" s="54" t="str">
        <f t="shared" si="85"/>
        <v/>
      </c>
      <c r="J109" s="54" t="str">
        <f t="shared" si="85"/>
        <v/>
      </c>
      <c r="K109" s="54" t="str">
        <f t="shared" si="85"/>
        <v/>
      </c>
      <c r="L109" s="54" t="str">
        <f t="shared" si="85"/>
        <v/>
      </c>
      <c r="M109" s="54" t="str">
        <f t="shared" si="85"/>
        <v/>
      </c>
      <c r="N109" s="54" t="str">
        <f t="shared" si="85"/>
        <v/>
      </c>
      <c r="O109" s="54" t="str">
        <f t="shared" si="85"/>
        <v/>
      </c>
      <c r="P109" s="54" t="str">
        <f t="shared" si="85"/>
        <v/>
      </c>
      <c r="Q109" s="54" t="str">
        <f t="shared" si="85"/>
        <v/>
      </c>
      <c r="R109" s="54" t="str">
        <f t="shared" si="85"/>
        <v/>
      </c>
      <c r="S109" s="54" t="str">
        <f t="shared" si="85"/>
        <v/>
      </c>
      <c r="T109" s="54" t="str">
        <f t="shared" si="85"/>
        <v/>
      </c>
      <c r="U109" s="54" t="str">
        <f t="shared" si="85"/>
        <v/>
      </c>
      <c r="V109" s="54" t="str">
        <f t="shared" si="85"/>
        <v/>
      </c>
      <c r="W109" s="54" t="str">
        <f t="shared" si="85"/>
        <v/>
      </c>
      <c r="X109" s="54" t="str">
        <f t="shared" ref="X109:Y109" si="86">IF($AE78&gt;0,INDEX(X$67:X$91,$AE78),"")</f>
        <v/>
      </c>
      <c r="Y109" s="54" t="str">
        <f t="shared" si="86"/>
        <v/>
      </c>
      <c r="Z109" s="54" t="str">
        <f t="shared" si="65"/>
        <v/>
      </c>
      <c r="AA109" s="55" t="str">
        <f t="shared" si="65"/>
        <v/>
      </c>
      <c r="AB109" s="53" t="str">
        <f t="shared" si="68"/>
        <v/>
      </c>
      <c r="AC109" s="52" t="str">
        <f t="shared" si="62"/>
        <v/>
      </c>
      <c r="AD109" s="13"/>
    </row>
    <row r="110" spans="1:50" x14ac:dyDescent="0.2">
      <c r="A110" s="53" t="str">
        <f t="shared" ref="A110:W110" si="87">IF($AE79&gt;0,INDEX(A$67:A$91,$AE79),"")</f>
        <v/>
      </c>
      <c r="B110" s="52" t="str">
        <f t="shared" si="87"/>
        <v/>
      </c>
      <c r="C110" s="52" t="str">
        <f t="shared" si="87"/>
        <v/>
      </c>
      <c r="D110" s="54" t="str">
        <f t="shared" si="87"/>
        <v/>
      </c>
      <c r="E110" s="54" t="str">
        <f t="shared" si="87"/>
        <v/>
      </c>
      <c r="F110" s="54" t="str">
        <f t="shared" si="87"/>
        <v/>
      </c>
      <c r="G110" s="54" t="str">
        <f t="shared" si="87"/>
        <v/>
      </c>
      <c r="H110" s="54" t="str">
        <f t="shared" si="87"/>
        <v/>
      </c>
      <c r="I110" s="54" t="str">
        <f t="shared" si="87"/>
        <v/>
      </c>
      <c r="J110" s="54" t="str">
        <f t="shared" si="87"/>
        <v/>
      </c>
      <c r="K110" s="54" t="str">
        <f t="shared" si="87"/>
        <v/>
      </c>
      <c r="L110" s="54" t="str">
        <f t="shared" si="87"/>
        <v/>
      </c>
      <c r="M110" s="54" t="str">
        <f t="shared" si="87"/>
        <v/>
      </c>
      <c r="N110" s="54" t="str">
        <f t="shared" si="87"/>
        <v/>
      </c>
      <c r="O110" s="54" t="str">
        <f t="shared" si="87"/>
        <v/>
      </c>
      <c r="P110" s="54" t="str">
        <f t="shared" si="87"/>
        <v/>
      </c>
      <c r="Q110" s="54" t="str">
        <f t="shared" si="87"/>
        <v/>
      </c>
      <c r="R110" s="54" t="str">
        <f t="shared" si="87"/>
        <v/>
      </c>
      <c r="S110" s="54" t="str">
        <f t="shared" si="87"/>
        <v/>
      </c>
      <c r="T110" s="54" t="str">
        <f t="shared" si="87"/>
        <v/>
      </c>
      <c r="U110" s="54" t="str">
        <f t="shared" si="87"/>
        <v/>
      </c>
      <c r="V110" s="54" t="str">
        <f t="shared" si="87"/>
        <v/>
      </c>
      <c r="W110" s="54" t="str">
        <f t="shared" si="87"/>
        <v/>
      </c>
      <c r="X110" s="54" t="str">
        <f t="shared" ref="X110:Y110" si="88">IF($AE79&gt;0,INDEX(X$67:X$91,$AE79),"")</f>
        <v/>
      </c>
      <c r="Y110" s="54" t="str">
        <f t="shared" si="88"/>
        <v/>
      </c>
      <c r="Z110" s="54" t="str">
        <f t="shared" si="65"/>
        <v/>
      </c>
      <c r="AA110" s="55" t="str">
        <f t="shared" si="65"/>
        <v/>
      </c>
      <c r="AB110" s="53" t="str">
        <f t="shared" si="68"/>
        <v/>
      </c>
      <c r="AC110" s="52" t="str">
        <f t="shared" si="62"/>
        <v/>
      </c>
      <c r="AD110" s="13"/>
    </row>
    <row r="111" spans="1:50" x14ac:dyDescent="0.2">
      <c r="A111" s="53" t="str">
        <f t="shared" ref="A111:W111" si="89">IF($AE80&gt;0,INDEX(A$67:A$91,$AE80),"")</f>
        <v/>
      </c>
      <c r="B111" s="52" t="str">
        <f t="shared" si="89"/>
        <v/>
      </c>
      <c r="C111" s="52" t="str">
        <f t="shared" si="89"/>
        <v/>
      </c>
      <c r="D111" s="54" t="str">
        <f t="shared" si="89"/>
        <v/>
      </c>
      <c r="E111" s="54" t="str">
        <f t="shared" si="89"/>
        <v/>
      </c>
      <c r="F111" s="54" t="str">
        <f t="shared" si="89"/>
        <v/>
      </c>
      <c r="G111" s="54" t="str">
        <f t="shared" si="89"/>
        <v/>
      </c>
      <c r="H111" s="54" t="str">
        <f t="shared" si="89"/>
        <v/>
      </c>
      <c r="I111" s="54" t="str">
        <f t="shared" si="89"/>
        <v/>
      </c>
      <c r="J111" s="54" t="str">
        <f t="shared" si="89"/>
        <v/>
      </c>
      <c r="K111" s="54" t="str">
        <f t="shared" si="89"/>
        <v/>
      </c>
      <c r="L111" s="54" t="str">
        <f t="shared" si="89"/>
        <v/>
      </c>
      <c r="M111" s="54" t="str">
        <f t="shared" si="89"/>
        <v/>
      </c>
      <c r="N111" s="54" t="str">
        <f t="shared" si="89"/>
        <v/>
      </c>
      <c r="O111" s="54" t="str">
        <f t="shared" si="89"/>
        <v/>
      </c>
      <c r="P111" s="54" t="str">
        <f t="shared" si="89"/>
        <v/>
      </c>
      <c r="Q111" s="54" t="str">
        <f t="shared" si="89"/>
        <v/>
      </c>
      <c r="R111" s="54" t="str">
        <f t="shared" si="89"/>
        <v/>
      </c>
      <c r="S111" s="54" t="str">
        <f t="shared" si="89"/>
        <v/>
      </c>
      <c r="T111" s="54" t="str">
        <f t="shared" si="89"/>
        <v/>
      </c>
      <c r="U111" s="54" t="str">
        <f t="shared" si="89"/>
        <v/>
      </c>
      <c r="V111" s="54" t="str">
        <f t="shared" si="89"/>
        <v/>
      </c>
      <c r="W111" s="54" t="str">
        <f t="shared" si="89"/>
        <v/>
      </c>
      <c r="X111" s="54" t="str">
        <f t="shared" ref="X111:Y111" si="90">IF($AE80&gt;0,INDEX(X$67:X$91,$AE80),"")</f>
        <v/>
      </c>
      <c r="Y111" s="54" t="str">
        <f t="shared" si="90"/>
        <v/>
      </c>
      <c r="Z111" s="54" t="str">
        <f t="shared" si="65"/>
        <v/>
      </c>
      <c r="AA111" s="55" t="str">
        <f t="shared" si="65"/>
        <v/>
      </c>
      <c r="AB111" s="53" t="str">
        <f t="shared" si="68"/>
        <v/>
      </c>
      <c r="AC111" s="52" t="str">
        <f t="shared" si="62"/>
        <v/>
      </c>
      <c r="AD111" s="13"/>
    </row>
    <row r="112" spans="1:50" x14ac:dyDescent="0.2">
      <c r="A112" s="53" t="str">
        <f t="shared" ref="A112:W112" si="91">IF($AE81&gt;0,INDEX(A$67:A$91,$AE81),"")</f>
        <v/>
      </c>
      <c r="B112" s="52" t="str">
        <f t="shared" si="91"/>
        <v/>
      </c>
      <c r="C112" s="52" t="str">
        <f t="shared" si="91"/>
        <v/>
      </c>
      <c r="D112" s="54" t="str">
        <f t="shared" si="91"/>
        <v/>
      </c>
      <c r="E112" s="54" t="str">
        <f t="shared" si="91"/>
        <v/>
      </c>
      <c r="F112" s="54" t="str">
        <f t="shared" si="91"/>
        <v/>
      </c>
      <c r="G112" s="54" t="str">
        <f t="shared" si="91"/>
        <v/>
      </c>
      <c r="H112" s="54" t="str">
        <f t="shared" si="91"/>
        <v/>
      </c>
      <c r="I112" s="54" t="str">
        <f t="shared" si="91"/>
        <v/>
      </c>
      <c r="J112" s="54" t="str">
        <f t="shared" si="91"/>
        <v/>
      </c>
      <c r="K112" s="54" t="str">
        <f t="shared" si="91"/>
        <v/>
      </c>
      <c r="L112" s="54" t="str">
        <f t="shared" si="91"/>
        <v/>
      </c>
      <c r="M112" s="54" t="str">
        <f t="shared" si="91"/>
        <v/>
      </c>
      <c r="N112" s="54" t="str">
        <f t="shared" si="91"/>
        <v/>
      </c>
      <c r="O112" s="54" t="str">
        <f t="shared" si="91"/>
        <v/>
      </c>
      <c r="P112" s="54" t="str">
        <f t="shared" si="91"/>
        <v/>
      </c>
      <c r="Q112" s="54" t="str">
        <f t="shared" si="91"/>
        <v/>
      </c>
      <c r="R112" s="54" t="str">
        <f t="shared" si="91"/>
        <v/>
      </c>
      <c r="S112" s="54" t="str">
        <f t="shared" si="91"/>
        <v/>
      </c>
      <c r="T112" s="54" t="str">
        <f t="shared" si="91"/>
        <v/>
      </c>
      <c r="U112" s="54" t="str">
        <f t="shared" si="91"/>
        <v/>
      </c>
      <c r="V112" s="54" t="str">
        <f t="shared" si="91"/>
        <v/>
      </c>
      <c r="W112" s="54" t="str">
        <f t="shared" si="91"/>
        <v/>
      </c>
      <c r="X112" s="54" t="str">
        <f t="shared" ref="X112:Y112" si="92">IF($AE81&gt;0,INDEX(X$67:X$91,$AE81),"")</f>
        <v/>
      </c>
      <c r="Y112" s="54" t="str">
        <f t="shared" si="92"/>
        <v/>
      </c>
      <c r="Z112" s="54" t="str">
        <f t="shared" si="65"/>
        <v/>
      </c>
      <c r="AA112" s="55" t="str">
        <f t="shared" si="65"/>
        <v/>
      </c>
      <c r="AB112" s="53" t="str">
        <f t="shared" si="68"/>
        <v/>
      </c>
      <c r="AC112" s="52" t="str">
        <f t="shared" si="62"/>
        <v/>
      </c>
      <c r="AD112" s="13"/>
    </row>
    <row r="113" spans="1:30" x14ac:dyDescent="0.2">
      <c r="A113" s="53" t="str">
        <f t="shared" ref="A113:W113" si="93">IF($AE82&gt;0,INDEX(A$67:A$91,$AE82),"")</f>
        <v/>
      </c>
      <c r="B113" s="52" t="str">
        <f t="shared" si="93"/>
        <v/>
      </c>
      <c r="C113" s="52" t="str">
        <f t="shared" si="93"/>
        <v/>
      </c>
      <c r="D113" s="54" t="str">
        <f t="shared" si="93"/>
        <v/>
      </c>
      <c r="E113" s="54" t="str">
        <f t="shared" si="93"/>
        <v/>
      </c>
      <c r="F113" s="54" t="str">
        <f t="shared" si="93"/>
        <v/>
      </c>
      <c r="G113" s="54" t="str">
        <f t="shared" si="93"/>
        <v/>
      </c>
      <c r="H113" s="54" t="str">
        <f t="shared" si="93"/>
        <v/>
      </c>
      <c r="I113" s="54" t="str">
        <f t="shared" si="93"/>
        <v/>
      </c>
      <c r="J113" s="54" t="str">
        <f t="shared" si="93"/>
        <v/>
      </c>
      <c r="K113" s="54" t="str">
        <f t="shared" si="93"/>
        <v/>
      </c>
      <c r="L113" s="54" t="str">
        <f t="shared" si="93"/>
        <v/>
      </c>
      <c r="M113" s="54" t="str">
        <f t="shared" si="93"/>
        <v/>
      </c>
      <c r="N113" s="54" t="str">
        <f t="shared" si="93"/>
        <v/>
      </c>
      <c r="O113" s="54" t="str">
        <f t="shared" si="93"/>
        <v/>
      </c>
      <c r="P113" s="54" t="str">
        <f t="shared" si="93"/>
        <v/>
      </c>
      <c r="Q113" s="54" t="str">
        <f t="shared" si="93"/>
        <v/>
      </c>
      <c r="R113" s="54" t="str">
        <f t="shared" si="93"/>
        <v/>
      </c>
      <c r="S113" s="54" t="str">
        <f t="shared" si="93"/>
        <v/>
      </c>
      <c r="T113" s="54" t="str">
        <f t="shared" si="93"/>
        <v/>
      </c>
      <c r="U113" s="54" t="str">
        <f t="shared" si="93"/>
        <v/>
      </c>
      <c r="V113" s="54" t="str">
        <f t="shared" si="93"/>
        <v/>
      </c>
      <c r="W113" s="54" t="str">
        <f t="shared" si="93"/>
        <v/>
      </c>
      <c r="X113" s="54" t="str">
        <f t="shared" ref="X113:Y113" si="94">IF($AE82&gt;0,INDEX(X$67:X$91,$AE82),"")</f>
        <v/>
      </c>
      <c r="Y113" s="54" t="str">
        <f t="shared" si="94"/>
        <v/>
      </c>
      <c r="Z113" s="54" t="str">
        <f t="shared" si="65"/>
        <v/>
      </c>
      <c r="AA113" s="55" t="str">
        <f t="shared" si="65"/>
        <v/>
      </c>
      <c r="AB113" s="53" t="str">
        <f t="shared" si="68"/>
        <v/>
      </c>
      <c r="AC113" s="52" t="str">
        <f t="shared" si="62"/>
        <v/>
      </c>
      <c r="AD113" s="13"/>
    </row>
    <row r="114" spans="1:30" x14ac:dyDescent="0.2">
      <c r="A114" s="53" t="str">
        <f t="shared" ref="A114:W114" si="95">IF($AE83&gt;0,INDEX(A$67:A$91,$AE83),"")</f>
        <v/>
      </c>
      <c r="B114" s="52" t="str">
        <f t="shared" si="95"/>
        <v/>
      </c>
      <c r="C114" s="52" t="str">
        <f t="shared" si="95"/>
        <v/>
      </c>
      <c r="D114" s="54" t="str">
        <f t="shared" si="95"/>
        <v/>
      </c>
      <c r="E114" s="54" t="str">
        <f t="shared" si="95"/>
        <v/>
      </c>
      <c r="F114" s="54" t="str">
        <f t="shared" si="95"/>
        <v/>
      </c>
      <c r="G114" s="54" t="str">
        <f t="shared" si="95"/>
        <v/>
      </c>
      <c r="H114" s="54" t="str">
        <f t="shared" si="95"/>
        <v/>
      </c>
      <c r="I114" s="54" t="str">
        <f t="shared" si="95"/>
        <v/>
      </c>
      <c r="J114" s="54" t="str">
        <f t="shared" si="95"/>
        <v/>
      </c>
      <c r="K114" s="54" t="str">
        <f t="shared" si="95"/>
        <v/>
      </c>
      <c r="L114" s="54" t="str">
        <f t="shared" si="95"/>
        <v/>
      </c>
      <c r="M114" s="54" t="str">
        <f t="shared" si="95"/>
        <v/>
      </c>
      <c r="N114" s="54" t="str">
        <f t="shared" si="95"/>
        <v/>
      </c>
      <c r="O114" s="54" t="str">
        <f t="shared" si="95"/>
        <v/>
      </c>
      <c r="P114" s="54" t="str">
        <f t="shared" si="95"/>
        <v/>
      </c>
      <c r="Q114" s="54" t="str">
        <f t="shared" si="95"/>
        <v/>
      </c>
      <c r="R114" s="54" t="str">
        <f t="shared" si="95"/>
        <v/>
      </c>
      <c r="S114" s="54" t="str">
        <f t="shared" si="95"/>
        <v/>
      </c>
      <c r="T114" s="54" t="str">
        <f t="shared" si="95"/>
        <v/>
      </c>
      <c r="U114" s="54" t="str">
        <f t="shared" si="95"/>
        <v/>
      </c>
      <c r="V114" s="54" t="str">
        <f t="shared" si="95"/>
        <v/>
      </c>
      <c r="W114" s="54" t="str">
        <f t="shared" si="95"/>
        <v/>
      </c>
      <c r="X114" s="54" t="str">
        <f t="shared" ref="X114:Y114" si="96">IF($AE83&gt;0,INDEX(X$67:X$91,$AE83),"")</f>
        <v/>
      </c>
      <c r="Y114" s="54" t="str">
        <f t="shared" si="96"/>
        <v/>
      </c>
      <c r="Z114" s="54" t="str">
        <f t="shared" si="65"/>
        <v/>
      </c>
      <c r="AA114" s="55" t="str">
        <f t="shared" si="65"/>
        <v/>
      </c>
      <c r="AB114" s="53" t="str">
        <f t="shared" si="68"/>
        <v/>
      </c>
      <c r="AC114" s="52" t="str">
        <f t="shared" si="62"/>
        <v/>
      </c>
      <c r="AD114" s="13"/>
    </row>
    <row r="115" spans="1:30" x14ac:dyDescent="0.2">
      <c r="A115" s="53" t="str">
        <f t="shared" ref="A115:W115" si="97">IF($AE84&gt;0,INDEX(A$67:A$91,$AE84),"")</f>
        <v/>
      </c>
      <c r="B115" s="52" t="str">
        <f t="shared" si="97"/>
        <v/>
      </c>
      <c r="C115" s="52" t="str">
        <f t="shared" si="97"/>
        <v/>
      </c>
      <c r="D115" s="54" t="str">
        <f t="shared" si="97"/>
        <v/>
      </c>
      <c r="E115" s="54" t="str">
        <f t="shared" si="97"/>
        <v/>
      </c>
      <c r="F115" s="54" t="str">
        <f t="shared" si="97"/>
        <v/>
      </c>
      <c r="G115" s="54" t="str">
        <f t="shared" si="97"/>
        <v/>
      </c>
      <c r="H115" s="54" t="str">
        <f t="shared" si="97"/>
        <v/>
      </c>
      <c r="I115" s="54" t="str">
        <f t="shared" si="97"/>
        <v/>
      </c>
      <c r="J115" s="54" t="str">
        <f t="shared" si="97"/>
        <v/>
      </c>
      <c r="K115" s="54" t="str">
        <f t="shared" si="97"/>
        <v/>
      </c>
      <c r="L115" s="54" t="str">
        <f t="shared" si="97"/>
        <v/>
      </c>
      <c r="M115" s="54" t="str">
        <f t="shared" si="97"/>
        <v/>
      </c>
      <c r="N115" s="54" t="str">
        <f t="shared" si="97"/>
        <v/>
      </c>
      <c r="O115" s="54" t="str">
        <f t="shared" si="97"/>
        <v/>
      </c>
      <c r="P115" s="54" t="str">
        <f t="shared" si="97"/>
        <v/>
      </c>
      <c r="Q115" s="54" t="str">
        <f t="shared" si="97"/>
        <v/>
      </c>
      <c r="R115" s="54" t="str">
        <f t="shared" si="97"/>
        <v/>
      </c>
      <c r="S115" s="54" t="str">
        <f t="shared" si="97"/>
        <v/>
      </c>
      <c r="T115" s="54" t="str">
        <f t="shared" si="97"/>
        <v/>
      </c>
      <c r="U115" s="54" t="str">
        <f t="shared" si="97"/>
        <v/>
      </c>
      <c r="V115" s="54" t="str">
        <f t="shared" si="97"/>
        <v/>
      </c>
      <c r="W115" s="54" t="str">
        <f t="shared" si="97"/>
        <v/>
      </c>
      <c r="X115" s="54" t="str">
        <f t="shared" ref="X115:Y115" si="98">IF($AE84&gt;0,INDEX(X$67:X$91,$AE84),"")</f>
        <v/>
      </c>
      <c r="Y115" s="54" t="str">
        <f t="shared" si="98"/>
        <v/>
      </c>
      <c r="Z115" s="54" t="str">
        <f t="shared" si="65"/>
        <v/>
      </c>
      <c r="AA115" s="55" t="str">
        <f t="shared" si="65"/>
        <v/>
      </c>
      <c r="AB115" s="53" t="str">
        <f t="shared" si="68"/>
        <v/>
      </c>
      <c r="AC115" s="52" t="str">
        <f t="shared" si="62"/>
        <v/>
      </c>
      <c r="AD115" s="13"/>
    </row>
    <row r="116" spans="1:30" x14ac:dyDescent="0.2">
      <c r="A116" s="53" t="str">
        <f t="shared" ref="A116:W116" si="99">IF($AE85&gt;0,INDEX(A$67:A$91,$AE85),"")</f>
        <v/>
      </c>
      <c r="B116" s="52" t="str">
        <f t="shared" si="99"/>
        <v/>
      </c>
      <c r="C116" s="52" t="str">
        <f t="shared" si="99"/>
        <v/>
      </c>
      <c r="D116" s="54" t="str">
        <f t="shared" si="99"/>
        <v/>
      </c>
      <c r="E116" s="54" t="str">
        <f t="shared" si="99"/>
        <v/>
      </c>
      <c r="F116" s="54" t="str">
        <f t="shared" si="99"/>
        <v/>
      </c>
      <c r="G116" s="54" t="str">
        <f t="shared" si="99"/>
        <v/>
      </c>
      <c r="H116" s="54" t="str">
        <f t="shared" si="99"/>
        <v/>
      </c>
      <c r="I116" s="54" t="str">
        <f t="shared" si="99"/>
        <v/>
      </c>
      <c r="J116" s="54" t="str">
        <f t="shared" si="99"/>
        <v/>
      </c>
      <c r="K116" s="54" t="str">
        <f t="shared" si="99"/>
        <v/>
      </c>
      <c r="L116" s="54" t="str">
        <f t="shared" si="99"/>
        <v/>
      </c>
      <c r="M116" s="54" t="str">
        <f t="shared" si="99"/>
        <v/>
      </c>
      <c r="N116" s="54" t="str">
        <f t="shared" si="99"/>
        <v/>
      </c>
      <c r="O116" s="54" t="str">
        <f t="shared" si="99"/>
        <v/>
      </c>
      <c r="P116" s="54" t="str">
        <f t="shared" si="99"/>
        <v/>
      </c>
      <c r="Q116" s="54" t="str">
        <f t="shared" si="99"/>
        <v/>
      </c>
      <c r="R116" s="54" t="str">
        <f t="shared" si="99"/>
        <v/>
      </c>
      <c r="S116" s="54" t="str">
        <f t="shared" si="99"/>
        <v/>
      </c>
      <c r="T116" s="54" t="str">
        <f t="shared" si="99"/>
        <v/>
      </c>
      <c r="U116" s="54" t="str">
        <f t="shared" si="99"/>
        <v/>
      </c>
      <c r="V116" s="54" t="str">
        <f t="shared" si="99"/>
        <v/>
      </c>
      <c r="W116" s="54" t="str">
        <f t="shared" si="99"/>
        <v/>
      </c>
      <c r="X116" s="54" t="str">
        <f t="shared" ref="X116:Y116" si="100">IF($AE85&gt;0,INDEX(X$67:X$91,$AE85),"")</f>
        <v/>
      </c>
      <c r="Y116" s="54" t="str">
        <f t="shared" si="100"/>
        <v/>
      </c>
      <c r="Z116" s="54" t="str">
        <f t="shared" si="65"/>
        <v/>
      </c>
      <c r="AA116" s="55" t="str">
        <f t="shared" si="65"/>
        <v/>
      </c>
      <c r="AB116" s="53" t="str">
        <f t="shared" si="68"/>
        <v/>
      </c>
      <c r="AC116" s="52" t="str">
        <f t="shared" si="62"/>
        <v/>
      </c>
      <c r="AD116" s="13"/>
    </row>
    <row r="117" spans="1:30" x14ac:dyDescent="0.2">
      <c r="A117" s="53" t="str">
        <f t="shared" ref="A117:W117" si="101">IF($AE86&gt;0,INDEX(A$67:A$91,$AE86),"")</f>
        <v/>
      </c>
      <c r="B117" s="52" t="str">
        <f t="shared" si="101"/>
        <v/>
      </c>
      <c r="C117" s="52" t="str">
        <f t="shared" si="101"/>
        <v/>
      </c>
      <c r="D117" s="54" t="str">
        <f t="shared" si="101"/>
        <v/>
      </c>
      <c r="E117" s="54" t="str">
        <f t="shared" si="101"/>
        <v/>
      </c>
      <c r="F117" s="54" t="str">
        <f t="shared" si="101"/>
        <v/>
      </c>
      <c r="G117" s="54" t="str">
        <f t="shared" si="101"/>
        <v/>
      </c>
      <c r="H117" s="54" t="str">
        <f t="shared" si="101"/>
        <v/>
      </c>
      <c r="I117" s="54" t="str">
        <f t="shared" si="101"/>
        <v/>
      </c>
      <c r="J117" s="54" t="str">
        <f t="shared" si="101"/>
        <v/>
      </c>
      <c r="K117" s="54" t="str">
        <f t="shared" si="101"/>
        <v/>
      </c>
      <c r="L117" s="54" t="str">
        <f t="shared" si="101"/>
        <v/>
      </c>
      <c r="M117" s="54" t="str">
        <f t="shared" si="101"/>
        <v/>
      </c>
      <c r="N117" s="54" t="str">
        <f t="shared" si="101"/>
        <v/>
      </c>
      <c r="O117" s="54" t="str">
        <f t="shared" si="101"/>
        <v/>
      </c>
      <c r="P117" s="54" t="str">
        <f t="shared" si="101"/>
        <v/>
      </c>
      <c r="Q117" s="54" t="str">
        <f t="shared" si="101"/>
        <v/>
      </c>
      <c r="R117" s="54" t="str">
        <f t="shared" si="101"/>
        <v/>
      </c>
      <c r="S117" s="54" t="str">
        <f t="shared" si="101"/>
        <v/>
      </c>
      <c r="T117" s="54" t="str">
        <f t="shared" si="101"/>
        <v/>
      </c>
      <c r="U117" s="54" t="str">
        <f t="shared" si="101"/>
        <v/>
      </c>
      <c r="V117" s="54" t="str">
        <f t="shared" si="101"/>
        <v/>
      </c>
      <c r="W117" s="54" t="str">
        <f t="shared" si="101"/>
        <v/>
      </c>
      <c r="X117" s="54" t="str">
        <f t="shared" ref="X117:Y117" si="102">IF($AE86&gt;0,INDEX(X$67:X$91,$AE86),"")</f>
        <v/>
      </c>
      <c r="Y117" s="54" t="str">
        <f t="shared" si="102"/>
        <v/>
      </c>
      <c r="Z117" s="54" t="str">
        <f t="shared" si="65"/>
        <v/>
      </c>
      <c r="AA117" s="55" t="str">
        <f t="shared" si="65"/>
        <v/>
      </c>
      <c r="AB117" s="53" t="str">
        <f t="shared" si="68"/>
        <v/>
      </c>
      <c r="AC117" s="52" t="str">
        <f t="shared" si="62"/>
        <v/>
      </c>
      <c r="AD117" s="13"/>
    </row>
    <row r="118" spans="1:30" x14ac:dyDescent="0.2">
      <c r="A118" s="53" t="str">
        <f t="shared" ref="A118:W118" si="103">IF($AE87&gt;0,INDEX(A$67:A$91,$AE87),"")</f>
        <v/>
      </c>
      <c r="B118" s="52" t="str">
        <f t="shared" si="103"/>
        <v/>
      </c>
      <c r="C118" s="52" t="str">
        <f t="shared" si="103"/>
        <v/>
      </c>
      <c r="D118" s="54" t="str">
        <f t="shared" si="103"/>
        <v/>
      </c>
      <c r="E118" s="54" t="str">
        <f t="shared" si="103"/>
        <v/>
      </c>
      <c r="F118" s="54" t="str">
        <f t="shared" si="103"/>
        <v/>
      </c>
      <c r="G118" s="54" t="str">
        <f t="shared" si="103"/>
        <v/>
      </c>
      <c r="H118" s="54" t="str">
        <f t="shared" si="103"/>
        <v/>
      </c>
      <c r="I118" s="54" t="str">
        <f t="shared" si="103"/>
        <v/>
      </c>
      <c r="J118" s="54" t="str">
        <f t="shared" si="103"/>
        <v/>
      </c>
      <c r="K118" s="54" t="str">
        <f t="shared" si="103"/>
        <v/>
      </c>
      <c r="L118" s="54" t="str">
        <f t="shared" si="103"/>
        <v/>
      </c>
      <c r="M118" s="54" t="str">
        <f t="shared" si="103"/>
        <v/>
      </c>
      <c r="N118" s="54" t="str">
        <f t="shared" si="103"/>
        <v/>
      </c>
      <c r="O118" s="54" t="str">
        <f t="shared" si="103"/>
        <v/>
      </c>
      <c r="P118" s="54" t="str">
        <f t="shared" si="103"/>
        <v/>
      </c>
      <c r="Q118" s="54" t="str">
        <f t="shared" si="103"/>
        <v/>
      </c>
      <c r="R118" s="54" t="str">
        <f t="shared" si="103"/>
        <v/>
      </c>
      <c r="S118" s="54" t="str">
        <f t="shared" si="103"/>
        <v/>
      </c>
      <c r="T118" s="54" t="str">
        <f t="shared" si="103"/>
        <v/>
      </c>
      <c r="U118" s="54" t="str">
        <f t="shared" si="103"/>
        <v/>
      </c>
      <c r="V118" s="54" t="str">
        <f t="shared" si="103"/>
        <v/>
      </c>
      <c r="W118" s="54" t="str">
        <f t="shared" si="103"/>
        <v/>
      </c>
      <c r="X118" s="54" t="str">
        <f t="shared" ref="X118:Y118" si="104">IF($AE87&gt;0,INDEX(X$67:X$91,$AE87),"")</f>
        <v/>
      </c>
      <c r="Y118" s="54" t="str">
        <f t="shared" si="104"/>
        <v/>
      </c>
      <c r="Z118" s="54" t="str">
        <f t="shared" si="65"/>
        <v/>
      </c>
      <c r="AA118" s="55" t="str">
        <f t="shared" si="65"/>
        <v/>
      </c>
      <c r="AB118" s="53" t="str">
        <f t="shared" si="68"/>
        <v/>
      </c>
      <c r="AC118" s="52" t="str">
        <f t="shared" si="62"/>
        <v/>
      </c>
      <c r="AD118" s="13"/>
    </row>
    <row r="119" spans="1:30" x14ac:dyDescent="0.2">
      <c r="A119" s="53" t="str">
        <f t="shared" ref="A119:W119" si="105">IF($AE88&gt;0,INDEX(A$67:A$91,$AE88),"")</f>
        <v/>
      </c>
      <c r="B119" s="52" t="str">
        <f t="shared" si="105"/>
        <v/>
      </c>
      <c r="C119" s="52" t="str">
        <f t="shared" si="105"/>
        <v/>
      </c>
      <c r="D119" s="54" t="str">
        <f t="shared" si="105"/>
        <v/>
      </c>
      <c r="E119" s="54" t="str">
        <f t="shared" si="105"/>
        <v/>
      </c>
      <c r="F119" s="54" t="str">
        <f t="shared" si="105"/>
        <v/>
      </c>
      <c r="G119" s="54" t="str">
        <f t="shared" si="105"/>
        <v/>
      </c>
      <c r="H119" s="54" t="str">
        <f t="shared" si="105"/>
        <v/>
      </c>
      <c r="I119" s="54" t="str">
        <f t="shared" si="105"/>
        <v/>
      </c>
      <c r="J119" s="54" t="str">
        <f t="shared" si="105"/>
        <v/>
      </c>
      <c r="K119" s="54" t="str">
        <f t="shared" si="105"/>
        <v/>
      </c>
      <c r="L119" s="54" t="str">
        <f t="shared" si="105"/>
        <v/>
      </c>
      <c r="M119" s="54" t="str">
        <f t="shared" si="105"/>
        <v/>
      </c>
      <c r="N119" s="54" t="str">
        <f t="shared" si="105"/>
        <v/>
      </c>
      <c r="O119" s="54" t="str">
        <f t="shared" si="105"/>
        <v/>
      </c>
      <c r="P119" s="54" t="str">
        <f t="shared" si="105"/>
        <v/>
      </c>
      <c r="Q119" s="54" t="str">
        <f t="shared" si="105"/>
        <v/>
      </c>
      <c r="R119" s="54" t="str">
        <f t="shared" si="105"/>
        <v/>
      </c>
      <c r="S119" s="54" t="str">
        <f t="shared" si="105"/>
        <v/>
      </c>
      <c r="T119" s="54" t="str">
        <f t="shared" si="105"/>
        <v/>
      </c>
      <c r="U119" s="54" t="str">
        <f t="shared" si="105"/>
        <v/>
      </c>
      <c r="V119" s="54" t="str">
        <f t="shared" si="105"/>
        <v/>
      </c>
      <c r="W119" s="54" t="str">
        <f t="shared" si="105"/>
        <v/>
      </c>
      <c r="X119" s="54" t="str">
        <f t="shared" ref="X119:Y119" si="106">IF($AE88&gt;0,INDEX(X$67:X$91,$AE88),"")</f>
        <v/>
      </c>
      <c r="Y119" s="54" t="str">
        <f t="shared" si="106"/>
        <v/>
      </c>
      <c r="Z119" s="54" t="str">
        <f t="shared" si="65"/>
        <v/>
      </c>
      <c r="AA119" s="55" t="str">
        <f t="shared" si="65"/>
        <v/>
      </c>
      <c r="AB119" s="53" t="str">
        <f t="shared" si="68"/>
        <v/>
      </c>
      <c r="AC119" s="52" t="str">
        <f t="shared" si="62"/>
        <v/>
      </c>
      <c r="AD119" s="13"/>
    </row>
    <row r="120" spans="1:30" x14ac:dyDescent="0.2">
      <c r="A120" s="53" t="str">
        <f t="shared" ref="A120:W120" si="107">IF($AE89&gt;0,INDEX(A$67:A$91,$AE89),"")</f>
        <v/>
      </c>
      <c r="B120" s="52" t="str">
        <f t="shared" si="107"/>
        <v/>
      </c>
      <c r="C120" s="52" t="str">
        <f t="shared" si="107"/>
        <v/>
      </c>
      <c r="D120" s="54" t="str">
        <f t="shared" si="107"/>
        <v/>
      </c>
      <c r="E120" s="54" t="str">
        <f t="shared" si="107"/>
        <v/>
      </c>
      <c r="F120" s="54" t="str">
        <f t="shared" si="107"/>
        <v/>
      </c>
      <c r="G120" s="54" t="str">
        <f t="shared" si="107"/>
        <v/>
      </c>
      <c r="H120" s="54" t="str">
        <f t="shared" si="107"/>
        <v/>
      </c>
      <c r="I120" s="54" t="str">
        <f t="shared" si="107"/>
        <v/>
      </c>
      <c r="J120" s="54" t="str">
        <f t="shared" si="107"/>
        <v/>
      </c>
      <c r="K120" s="54" t="str">
        <f t="shared" si="107"/>
        <v/>
      </c>
      <c r="L120" s="54" t="str">
        <f t="shared" si="107"/>
        <v/>
      </c>
      <c r="M120" s="54" t="str">
        <f t="shared" si="107"/>
        <v/>
      </c>
      <c r="N120" s="54" t="str">
        <f t="shared" si="107"/>
        <v/>
      </c>
      <c r="O120" s="54" t="str">
        <f t="shared" si="107"/>
        <v/>
      </c>
      <c r="P120" s="54" t="str">
        <f t="shared" si="107"/>
        <v/>
      </c>
      <c r="Q120" s="54" t="str">
        <f t="shared" si="107"/>
        <v/>
      </c>
      <c r="R120" s="54" t="str">
        <f t="shared" si="107"/>
        <v/>
      </c>
      <c r="S120" s="54" t="str">
        <f t="shared" si="107"/>
        <v/>
      </c>
      <c r="T120" s="54" t="str">
        <f t="shared" si="107"/>
        <v/>
      </c>
      <c r="U120" s="54" t="str">
        <f t="shared" si="107"/>
        <v/>
      </c>
      <c r="V120" s="54" t="str">
        <f t="shared" si="107"/>
        <v/>
      </c>
      <c r="W120" s="54" t="str">
        <f t="shared" si="107"/>
        <v/>
      </c>
      <c r="X120" s="54" t="str">
        <f t="shared" ref="X120:Y120" si="108">IF($AE89&gt;0,INDEX(X$67:X$91,$AE89),"")</f>
        <v/>
      </c>
      <c r="Y120" s="54" t="str">
        <f t="shared" si="108"/>
        <v/>
      </c>
      <c r="Z120" s="54" t="str">
        <f t="shared" si="65"/>
        <v/>
      </c>
      <c r="AA120" s="55" t="str">
        <f t="shared" si="65"/>
        <v/>
      </c>
      <c r="AB120" s="53" t="str">
        <f t="shared" si="68"/>
        <v/>
      </c>
      <c r="AC120" s="52" t="str">
        <f t="shared" si="62"/>
        <v/>
      </c>
      <c r="AD120" s="13"/>
    </row>
    <row r="121" spans="1:30" x14ac:dyDescent="0.2">
      <c r="A121" s="53" t="str">
        <f t="shared" ref="A121:W121" si="109">IF($AE90&gt;0,INDEX(A$67:A$91,$AE90),"")</f>
        <v/>
      </c>
      <c r="B121" s="52" t="str">
        <f t="shared" si="109"/>
        <v/>
      </c>
      <c r="C121" s="52" t="str">
        <f t="shared" si="109"/>
        <v/>
      </c>
      <c r="D121" s="54" t="str">
        <f t="shared" si="109"/>
        <v/>
      </c>
      <c r="E121" s="54" t="str">
        <f t="shared" si="109"/>
        <v/>
      </c>
      <c r="F121" s="54" t="str">
        <f t="shared" si="109"/>
        <v/>
      </c>
      <c r="G121" s="54" t="str">
        <f t="shared" si="109"/>
        <v/>
      </c>
      <c r="H121" s="54" t="str">
        <f t="shared" si="109"/>
        <v/>
      </c>
      <c r="I121" s="54" t="str">
        <f t="shared" si="109"/>
        <v/>
      </c>
      <c r="J121" s="54" t="str">
        <f t="shared" si="109"/>
        <v/>
      </c>
      <c r="K121" s="54" t="str">
        <f t="shared" si="109"/>
        <v/>
      </c>
      <c r="L121" s="54" t="str">
        <f t="shared" si="109"/>
        <v/>
      </c>
      <c r="M121" s="54" t="str">
        <f t="shared" si="109"/>
        <v/>
      </c>
      <c r="N121" s="54" t="str">
        <f t="shared" si="109"/>
        <v/>
      </c>
      <c r="O121" s="54" t="str">
        <f t="shared" si="109"/>
        <v/>
      </c>
      <c r="P121" s="54" t="str">
        <f t="shared" si="109"/>
        <v/>
      </c>
      <c r="Q121" s="54" t="str">
        <f t="shared" si="109"/>
        <v/>
      </c>
      <c r="R121" s="54" t="str">
        <f t="shared" si="109"/>
        <v/>
      </c>
      <c r="S121" s="54" t="str">
        <f t="shared" si="109"/>
        <v/>
      </c>
      <c r="T121" s="54" t="str">
        <f t="shared" si="109"/>
        <v/>
      </c>
      <c r="U121" s="54" t="str">
        <f t="shared" si="109"/>
        <v/>
      </c>
      <c r="V121" s="54" t="str">
        <f t="shared" si="109"/>
        <v/>
      </c>
      <c r="W121" s="54" t="str">
        <f t="shared" si="109"/>
        <v/>
      </c>
      <c r="X121" s="54" t="str">
        <f t="shared" ref="X121:Y121" si="110">IF($AE90&gt;0,INDEX(X$67:X$91,$AE90),"")</f>
        <v/>
      </c>
      <c r="Y121" s="54" t="str">
        <f t="shared" si="110"/>
        <v/>
      </c>
      <c r="Z121" s="54" t="str">
        <f t="shared" si="65"/>
        <v/>
      </c>
      <c r="AA121" s="55" t="str">
        <f t="shared" si="65"/>
        <v/>
      </c>
      <c r="AB121" s="53" t="str">
        <f t="shared" si="68"/>
        <v/>
      </c>
      <c r="AC121" s="52" t="str">
        <f t="shared" si="62"/>
        <v/>
      </c>
      <c r="AD121" s="13"/>
    </row>
    <row r="122" spans="1:30" x14ac:dyDescent="0.2">
      <c r="A122" s="53" t="str">
        <f t="shared" ref="A122:W122" si="111">IF($AE91&gt;0,INDEX(A$67:A$91,$AE91),"")</f>
        <v/>
      </c>
      <c r="B122" s="52" t="str">
        <f t="shared" si="111"/>
        <v/>
      </c>
      <c r="C122" s="52" t="str">
        <f t="shared" si="111"/>
        <v/>
      </c>
      <c r="D122" s="54" t="str">
        <f t="shared" si="111"/>
        <v/>
      </c>
      <c r="E122" s="54" t="str">
        <f t="shared" si="111"/>
        <v/>
      </c>
      <c r="F122" s="54" t="str">
        <f t="shared" si="111"/>
        <v/>
      </c>
      <c r="G122" s="54" t="str">
        <f t="shared" si="111"/>
        <v/>
      </c>
      <c r="H122" s="54" t="str">
        <f t="shared" si="111"/>
        <v/>
      </c>
      <c r="I122" s="54" t="str">
        <f t="shared" si="111"/>
        <v/>
      </c>
      <c r="J122" s="54" t="str">
        <f t="shared" si="111"/>
        <v/>
      </c>
      <c r="K122" s="54" t="str">
        <f t="shared" si="111"/>
        <v/>
      </c>
      <c r="L122" s="54" t="str">
        <f t="shared" si="111"/>
        <v/>
      </c>
      <c r="M122" s="54" t="str">
        <f t="shared" si="111"/>
        <v/>
      </c>
      <c r="N122" s="54" t="str">
        <f t="shared" si="111"/>
        <v/>
      </c>
      <c r="O122" s="54" t="str">
        <f t="shared" si="111"/>
        <v/>
      </c>
      <c r="P122" s="54" t="str">
        <f t="shared" si="111"/>
        <v/>
      </c>
      <c r="Q122" s="54" t="str">
        <f t="shared" si="111"/>
        <v/>
      </c>
      <c r="R122" s="54" t="str">
        <f t="shared" si="111"/>
        <v/>
      </c>
      <c r="S122" s="54" t="str">
        <f t="shared" si="111"/>
        <v/>
      </c>
      <c r="T122" s="54" t="str">
        <f t="shared" si="111"/>
        <v/>
      </c>
      <c r="U122" s="54" t="str">
        <f t="shared" si="111"/>
        <v/>
      </c>
      <c r="V122" s="54" t="str">
        <f t="shared" si="111"/>
        <v/>
      </c>
      <c r="W122" s="54" t="str">
        <f t="shared" si="111"/>
        <v/>
      </c>
      <c r="X122" s="54" t="str">
        <f t="shared" ref="X122:Y122" si="112">IF($AE91&gt;0,INDEX(X$67:X$91,$AE91),"")</f>
        <v/>
      </c>
      <c r="Y122" s="54" t="str">
        <f t="shared" si="112"/>
        <v/>
      </c>
      <c r="Z122" s="54" t="str">
        <f t="shared" si="65"/>
        <v/>
      </c>
      <c r="AA122" s="55" t="str">
        <f t="shared" si="65"/>
        <v/>
      </c>
      <c r="AB122" s="53" t="str">
        <f t="shared" si="68"/>
        <v/>
      </c>
      <c r="AC122" s="52" t="str">
        <f t="shared" si="62"/>
        <v/>
      </c>
      <c r="AD122" s="13"/>
    </row>
    <row r="123" spans="1:30" x14ac:dyDescent="0.2">
      <c r="B123" s="8" t="s">
        <v>28</v>
      </c>
    </row>
  </sheetData>
  <mergeCells count="3">
    <mergeCell ref="B1:W2"/>
    <mergeCell ref="B3:W13"/>
    <mergeCell ref="A32:C32"/>
  </mergeCells>
  <phoneticPr fontId="0" type="noConversion"/>
  <pageMargins left="0.75" right="0.75" top="1" bottom="1" header="0.5" footer="0.5"/>
  <pageSetup orientation="landscape" horizontalDpi="300" verticalDpi="300" r:id="rId1"/>
  <headerFooter alignWithMargins="0"/>
  <drawing r:id="rId2"/>
  <legacyDrawing r:id="rId3"/>
  <controls>
    <mc:AlternateContent xmlns:mc="http://schemas.openxmlformats.org/markup-compatibility/2006">
      <mc:Choice Requires="x14">
        <control shapeId="1052" r:id="rId4" name="TextBox1">
          <controlPr defaultSize="0" autoLine="0" autoPict="0" r:id="rId5">
            <anchor moveWithCells="1">
              <from>
                <xdr:col>21</xdr:col>
                <xdr:colOff>171450</xdr:colOff>
                <xdr:row>20</xdr:row>
                <xdr:rowOff>0</xdr:rowOff>
              </from>
              <to>
                <xdr:col>30</xdr:col>
                <xdr:colOff>114300</xdr:colOff>
                <xdr:row>20</xdr:row>
                <xdr:rowOff>0</xdr:rowOff>
              </to>
            </anchor>
          </controlPr>
        </control>
      </mc:Choice>
      <mc:Fallback>
        <control shapeId="1052" r:id="rId4" name="Text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X123"/>
  <sheetViews>
    <sheetView topLeftCell="A39" workbookViewId="0">
      <selection activeCell="D67" sqref="D67:U91"/>
    </sheetView>
    <sheetView topLeftCell="A71" workbookViewId="1">
      <selection activeCell="Q88" sqref="Q88"/>
    </sheetView>
  </sheetViews>
  <sheetFormatPr defaultRowHeight="12.75" x14ac:dyDescent="0.2"/>
  <cols>
    <col min="1" max="1" width="9.140625" style="1"/>
    <col min="2" max="3" width="15.7109375" customWidth="1"/>
    <col min="4" max="21" width="5.28515625" customWidth="1"/>
    <col min="22" max="22" width="7.28515625" customWidth="1"/>
    <col min="23" max="23" width="6.7109375" customWidth="1"/>
    <col min="24" max="24" width="6.42578125" customWidth="1"/>
    <col min="25" max="25" width="6.42578125" style="229" customWidth="1"/>
    <col min="27" max="27" width="9.85546875" customWidth="1"/>
    <col min="28" max="28" width="11" customWidth="1"/>
    <col min="29" max="29" width="16.42578125" customWidth="1"/>
    <col min="30" max="31" width="6.7109375" customWidth="1"/>
    <col min="32" max="43" width="3.7109375" customWidth="1"/>
    <col min="44" max="44" width="6.28515625" customWidth="1"/>
    <col min="45" max="45" width="20.140625" customWidth="1"/>
    <col min="46" max="46" width="11.7109375" customWidth="1"/>
    <col min="47" max="47" width="7.140625" customWidth="1"/>
    <col min="48" max="48" width="6" customWidth="1"/>
    <col min="49" max="49" width="9.5703125" customWidth="1"/>
  </cols>
  <sheetData>
    <row r="1" spans="2:23" x14ac:dyDescent="0.2">
      <c r="B1" s="238" t="s">
        <v>24</v>
      </c>
      <c r="C1" s="239"/>
      <c r="D1" s="239"/>
      <c r="E1" s="239"/>
      <c r="F1" s="239"/>
      <c r="G1" s="239"/>
      <c r="H1" s="239"/>
      <c r="I1" s="239"/>
      <c r="J1" s="239"/>
      <c r="K1" s="239"/>
      <c r="L1" s="239"/>
      <c r="M1" s="239"/>
      <c r="N1" s="239"/>
      <c r="O1" s="239"/>
      <c r="P1" s="239"/>
      <c r="Q1" s="239"/>
      <c r="R1" s="239"/>
      <c r="S1" s="239"/>
      <c r="T1" s="239"/>
      <c r="U1" s="239"/>
      <c r="V1" s="239"/>
      <c r="W1" s="240"/>
    </row>
    <row r="2" spans="2:23" x14ac:dyDescent="0.2">
      <c r="B2" s="241"/>
      <c r="C2" s="242"/>
      <c r="D2" s="242"/>
      <c r="E2" s="242"/>
      <c r="F2" s="242"/>
      <c r="G2" s="242"/>
      <c r="H2" s="242"/>
      <c r="I2" s="242"/>
      <c r="J2" s="242"/>
      <c r="K2" s="242"/>
      <c r="L2" s="242"/>
      <c r="M2" s="242"/>
      <c r="N2" s="242"/>
      <c r="O2" s="242"/>
      <c r="P2" s="242"/>
      <c r="Q2" s="242"/>
      <c r="R2" s="242"/>
      <c r="S2" s="242"/>
      <c r="T2" s="242"/>
      <c r="U2" s="242"/>
      <c r="V2" s="242"/>
      <c r="W2" s="243"/>
    </row>
    <row r="3" spans="2:23" ht="12.75" customHeight="1" x14ac:dyDescent="0.2">
      <c r="B3" s="244" t="s">
        <v>91</v>
      </c>
      <c r="C3" s="245"/>
      <c r="D3" s="245"/>
      <c r="E3" s="245"/>
      <c r="F3" s="245"/>
      <c r="G3" s="245"/>
      <c r="H3" s="245"/>
      <c r="I3" s="245"/>
      <c r="J3" s="245"/>
      <c r="K3" s="245"/>
      <c r="L3" s="245"/>
      <c r="M3" s="245"/>
      <c r="N3" s="245"/>
      <c r="O3" s="245"/>
      <c r="P3" s="245"/>
      <c r="Q3" s="245"/>
      <c r="R3" s="245"/>
      <c r="S3" s="245"/>
      <c r="T3" s="245"/>
      <c r="U3" s="245"/>
      <c r="V3" s="245"/>
      <c r="W3" s="244"/>
    </row>
    <row r="4" spans="2:23" x14ac:dyDescent="0.2">
      <c r="B4" s="244"/>
      <c r="C4" s="245"/>
      <c r="D4" s="245"/>
      <c r="E4" s="245"/>
      <c r="F4" s="245"/>
      <c r="G4" s="245"/>
      <c r="H4" s="245"/>
      <c r="I4" s="245"/>
      <c r="J4" s="245"/>
      <c r="K4" s="245"/>
      <c r="L4" s="245"/>
      <c r="M4" s="245"/>
      <c r="N4" s="245"/>
      <c r="O4" s="245"/>
      <c r="P4" s="245"/>
      <c r="Q4" s="245"/>
      <c r="R4" s="245"/>
      <c r="S4" s="245"/>
      <c r="T4" s="245"/>
      <c r="U4" s="245"/>
      <c r="V4" s="245"/>
      <c r="W4" s="244"/>
    </row>
    <row r="5" spans="2:23" x14ac:dyDescent="0.2">
      <c r="B5" s="244"/>
      <c r="C5" s="245"/>
      <c r="D5" s="245"/>
      <c r="E5" s="245"/>
      <c r="F5" s="245"/>
      <c r="G5" s="245"/>
      <c r="H5" s="245"/>
      <c r="I5" s="245"/>
      <c r="J5" s="245"/>
      <c r="K5" s="245"/>
      <c r="L5" s="245"/>
      <c r="M5" s="245"/>
      <c r="N5" s="245"/>
      <c r="O5" s="245"/>
      <c r="P5" s="245"/>
      <c r="Q5" s="245"/>
      <c r="R5" s="245"/>
      <c r="S5" s="245"/>
      <c r="T5" s="245"/>
      <c r="U5" s="245"/>
      <c r="V5" s="245"/>
      <c r="W5" s="244"/>
    </row>
    <row r="6" spans="2:23" x14ac:dyDescent="0.2">
      <c r="B6" s="244"/>
      <c r="C6" s="245"/>
      <c r="D6" s="245"/>
      <c r="E6" s="245"/>
      <c r="F6" s="245"/>
      <c r="G6" s="245"/>
      <c r="H6" s="245"/>
      <c r="I6" s="245"/>
      <c r="J6" s="245"/>
      <c r="K6" s="245"/>
      <c r="L6" s="245"/>
      <c r="M6" s="245"/>
      <c r="N6" s="245"/>
      <c r="O6" s="245"/>
      <c r="P6" s="245"/>
      <c r="Q6" s="245"/>
      <c r="R6" s="245"/>
      <c r="S6" s="245"/>
      <c r="T6" s="245"/>
      <c r="U6" s="245"/>
      <c r="V6" s="245"/>
      <c r="W6" s="244"/>
    </row>
    <row r="7" spans="2:23" x14ac:dyDescent="0.2">
      <c r="B7" s="244"/>
      <c r="C7" s="245"/>
      <c r="D7" s="245"/>
      <c r="E7" s="245"/>
      <c r="F7" s="245"/>
      <c r="G7" s="245"/>
      <c r="H7" s="245"/>
      <c r="I7" s="245"/>
      <c r="J7" s="245"/>
      <c r="K7" s="245"/>
      <c r="L7" s="245"/>
      <c r="M7" s="245"/>
      <c r="N7" s="245"/>
      <c r="O7" s="245"/>
      <c r="P7" s="245"/>
      <c r="Q7" s="245"/>
      <c r="R7" s="245"/>
      <c r="S7" s="245"/>
      <c r="T7" s="245"/>
      <c r="U7" s="245"/>
      <c r="V7" s="245"/>
      <c r="W7" s="244"/>
    </row>
    <row r="8" spans="2:23" x14ac:dyDescent="0.2">
      <c r="B8" s="244"/>
      <c r="C8" s="245"/>
      <c r="D8" s="245"/>
      <c r="E8" s="245"/>
      <c r="F8" s="245"/>
      <c r="G8" s="245"/>
      <c r="H8" s="245"/>
      <c r="I8" s="245"/>
      <c r="J8" s="245"/>
      <c r="K8" s="245"/>
      <c r="L8" s="245"/>
      <c r="M8" s="245"/>
      <c r="N8" s="245"/>
      <c r="O8" s="245"/>
      <c r="P8" s="245"/>
      <c r="Q8" s="245"/>
      <c r="R8" s="245"/>
      <c r="S8" s="245"/>
      <c r="T8" s="245"/>
      <c r="U8" s="245"/>
      <c r="V8" s="245"/>
      <c r="W8" s="244"/>
    </row>
    <row r="9" spans="2:23" x14ac:dyDescent="0.2">
      <c r="B9" s="244"/>
      <c r="C9" s="245"/>
      <c r="D9" s="245"/>
      <c r="E9" s="245"/>
      <c r="F9" s="245"/>
      <c r="G9" s="245"/>
      <c r="H9" s="245"/>
      <c r="I9" s="245"/>
      <c r="J9" s="245"/>
      <c r="K9" s="245"/>
      <c r="L9" s="245"/>
      <c r="M9" s="245"/>
      <c r="N9" s="245"/>
      <c r="O9" s="245"/>
      <c r="P9" s="245"/>
      <c r="Q9" s="245"/>
      <c r="R9" s="245"/>
      <c r="S9" s="245"/>
      <c r="T9" s="245"/>
      <c r="U9" s="245"/>
      <c r="V9" s="245"/>
      <c r="W9" s="244"/>
    </row>
    <row r="10" spans="2:23" x14ac:dyDescent="0.2">
      <c r="B10" s="244"/>
      <c r="C10" s="244"/>
      <c r="D10" s="244"/>
      <c r="E10" s="244"/>
      <c r="F10" s="244"/>
      <c r="G10" s="244"/>
      <c r="H10" s="244"/>
      <c r="I10" s="244"/>
      <c r="J10" s="244"/>
      <c r="K10" s="244"/>
      <c r="L10" s="244"/>
      <c r="M10" s="244"/>
      <c r="N10" s="244"/>
      <c r="O10" s="244"/>
      <c r="P10" s="244"/>
      <c r="Q10" s="244"/>
      <c r="R10" s="244"/>
      <c r="S10" s="244"/>
      <c r="T10" s="244"/>
      <c r="U10" s="244"/>
      <c r="V10" s="244"/>
      <c r="W10" s="244"/>
    </row>
    <row r="11" spans="2:23" x14ac:dyDescent="0.2">
      <c r="B11" s="246"/>
      <c r="C11" s="246"/>
      <c r="D11" s="246"/>
      <c r="E11" s="246"/>
      <c r="F11" s="246"/>
      <c r="G11" s="246"/>
      <c r="H11" s="246"/>
      <c r="I11" s="246"/>
      <c r="J11" s="246"/>
      <c r="K11" s="246"/>
      <c r="L11" s="246"/>
      <c r="M11" s="246"/>
      <c r="N11" s="246"/>
      <c r="O11" s="246"/>
      <c r="P11" s="246"/>
      <c r="Q11" s="246"/>
      <c r="R11" s="246"/>
      <c r="S11" s="246"/>
      <c r="T11" s="246"/>
      <c r="U11" s="246"/>
      <c r="V11" s="246"/>
      <c r="W11" s="246"/>
    </row>
    <row r="12" spans="2:23" x14ac:dyDescent="0.2">
      <c r="B12" s="246"/>
      <c r="C12" s="246"/>
      <c r="D12" s="246"/>
      <c r="E12" s="246"/>
      <c r="F12" s="246"/>
      <c r="G12" s="246"/>
      <c r="H12" s="246"/>
      <c r="I12" s="246"/>
      <c r="J12" s="246"/>
      <c r="K12" s="246"/>
      <c r="L12" s="246"/>
      <c r="M12" s="246"/>
      <c r="N12" s="246"/>
      <c r="O12" s="246"/>
      <c r="P12" s="246"/>
      <c r="Q12" s="246"/>
      <c r="R12" s="246"/>
      <c r="S12" s="246"/>
      <c r="T12" s="246"/>
      <c r="U12" s="246"/>
      <c r="V12" s="246"/>
      <c r="W12" s="246"/>
    </row>
    <row r="13" spans="2:23" x14ac:dyDescent="0.2">
      <c r="B13" s="246"/>
      <c r="C13" s="246"/>
      <c r="D13" s="246"/>
      <c r="E13" s="246"/>
      <c r="F13" s="246"/>
      <c r="G13" s="246"/>
      <c r="H13" s="246"/>
      <c r="I13" s="246"/>
      <c r="J13" s="246"/>
      <c r="K13" s="246"/>
      <c r="L13" s="246"/>
      <c r="M13" s="246"/>
      <c r="N13" s="246"/>
      <c r="O13" s="246"/>
      <c r="P13" s="246"/>
      <c r="Q13" s="246"/>
      <c r="R13" s="246"/>
      <c r="S13" s="246"/>
      <c r="T13" s="246"/>
      <c r="U13" s="246"/>
      <c r="V13" s="246"/>
      <c r="W13" s="246"/>
    </row>
    <row r="14" spans="2:23" x14ac:dyDescent="0.2">
      <c r="B14" s="130"/>
      <c r="C14" s="130"/>
      <c r="D14" s="130"/>
      <c r="E14" s="130"/>
      <c r="F14" s="130"/>
      <c r="G14" s="130"/>
      <c r="H14" s="130"/>
      <c r="I14" s="130"/>
      <c r="J14" s="130"/>
      <c r="K14" s="130"/>
      <c r="L14" s="130"/>
      <c r="M14" s="130"/>
      <c r="N14" s="130"/>
      <c r="O14" s="130"/>
      <c r="P14" s="130"/>
      <c r="Q14" s="130"/>
      <c r="R14" s="130"/>
      <c r="S14" s="130"/>
      <c r="T14" s="130"/>
      <c r="U14" s="130"/>
      <c r="V14" s="130"/>
      <c r="W14" s="130"/>
    </row>
    <row r="15" spans="2:23" x14ac:dyDescent="0.2">
      <c r="B15" s="8" t="s">
        <v>90</v>
      </c>
      <c r="C15" s="7">
        <v>2011</v>
      </c>
    </row>
    <row r="16" spans="2:23" x14ac:dyDescent="0.2">
      <c r="B16" s="8" t="s">
        <v>26</v>
      </c>
      <c r="C16" s="7" t="s">
        <v>99</v>
      </c>
    </row>
    <row r="17" spans="1:28" x14ac:dyDescent="0.2">
      <c r="B17" s="8" t="s">
        <v>27</v>
      </c>
      <c r="C17" s="120">
        <v>40717</v>
      </c>
      <c r="D17" t="s">
        <v>35</v>
      </c>
    </row>
    <row r="18" spans="1:28" x14ac:dyDescent="0.2">
      <c r="B18" s="8"/>
    </row>
    <row r="19" spans="1:28" x14ac:dyDescent="0.2">
      <c r="B19" s="8"/>
    </row>
    <row r="20" spans="1:28" x14ac:dyDescent="0.2">
      <c r="B20" s="8" t="s">
        <v>15</v>
      </c>
      <c r="C20" s="7">
        <v>10</v>
      </c>
    </row>
    <row r="21" spans="1:28" x14ac:dyDescent="0.2">
      <c r="B21" s="8" t="s">
        <v>29</v>
      </c>
      <c r="C21" s="7"/>
      <c r="D21" s="205"/>
      <c r="E21" s="205"/>
    </row>
    <row r="22" spans="1:28" x14ac:dyDescent="0.2">
      <c r="B22" s="8" t="s">
        <v>29</v>
      </c>
      <c r="C22" s="7"/>
      <c r="D22" s="206"/>
      <c r="E22" s="205"/>
    </row>
    <row r="23" spans="1:28" x14ac:dyDescent="0.2">
      <c r="B23" s="8" t="s">
        <v>29</v>
      </c>
      <c r="C23" s="7"/>
      <c r="D23" s="207"/>
    </row>
    <row r="24" spans="1:28" x14ac:dyDescent="0.2">
      <c r="B24" s="8" t="s">
        <v>29</v>
      </c>
      <c r="C24" s="7"/>
    </row>
    <row r="25" spans="1:28" x14ac:dyDescent="0.2">
      <c r="B25" s="8" t="s">
        <v>29</v>
      </c>
      <c r="C25" s="7"/>
    </row>
    <row r="26" spans="1:28" x14ac:dyDescent="0.2">
      <c r="B26" s="8" t="s">
        <v>29</v>
      </c>
      <c r="C26" s="7" t="s">
        <v>102</v>
      </c>
      <c r="D26" t="s">
        <v>101</v>
      </c>
    </row>
    <row r="27" spans="1:28" x14ac:dyDescent="0.2">
      <c r="C27" s="10"/>
    </row>
    <row r="28" spans="1:28" ht="23.25" x14ac:dyDescent="0.35">
      <c r="B28" s="8" t="s">
        <v>3</v>
      </c>
      <c r="C28" s="10">
        <f>COUNT(D63:U63)</f>
        <v>14</v>
      </c>
      <c r="D28" t="s">
        <v>36</v>
      </c>
      <c r="E28" t="s">
        <v>37</v>
      </c>
      <c r="K28" s="249" t="str">
        <f>IF(COUNTA(AD67:AD91),"REMEMBER TO CLEAR AC62:AC86 manual tie break next week","")</f>
        <v/>
      </c>
      <c r="L28" s="250"/>
      <c r="M28" s="250"/>
      <c r="N28" s="250"/>
      <c r="O28" s="250"/>
      <c r="P28" s="250"/>
      <c r="Q28" s="250"/>
      <c r="R28" s="250"/>
      <c r="S28" s="250"/>
      <c r="T28" s="250"/>
      <c r="U28" s="250"/>
      <c r="V28" s="250"/>
      <c r="W28" s="250"/>
      <c r="X28" s="250"/>
      <c r="Y28" s="250"/>
      <c r="Z28" s="250"/>
      <c r="AA28" s="250"/>
      <c r="AB28" s="250"/>
    </row>
    <row r="29" spans="1:28" x14ac:dyDescent="0.2">
      <c r="B29" s="8" t="s">
        <v>23</v>
      </c>
      <c r="C29" s="1">
        <f>IF(Races_Sailed&gt;6,1,0)</f>
        <v>1</v>
      </c>
      <c r="D29" t="s">
        <v>36</v>
      </c>
      <c r="E29" t="s">
        <v>37</v>
      </c>
    </row>
    <row r="30" spans="1:28" ht="13.5" thickBot="1" x14ac:dyDescent="0.25">
      <c r="B30" s="8" t="s">
        <v>87</v>
      </c>
      <c r="C30" s="124" t="s">
        <v>89</v>
      </c>
    </row>
    <row r="31" spans="1:28" x14ac:dyDescent="0.2">
      <c r="D31" s="69" t="s">
        <v>17</v>
      </c>
      <c r="E31" s="70"/>
      <c r="F31" s="70"/>
      <c r="G31" s="69" t="s">
        <v>18</v>
      </c>
      <c r="H31" s="70"/>
      <c r="I31" s="77"/>
      <c r="J31" s="70" t="s">
        <v>19</v>
      </c>
      <c r="K31" s="70"/>
      <c r="L31" s="70"/>
      <c r="M31" s="69" t="s">
        <v>20</v>
      </c>
      <c r="N31" s="70"/>
      <c r="O31" s="77"/>
      <c r="P31" s="70" t="s">
        <v>21</v>
      </c>
      <c r="Q31" s="70"/>
      <c r="R31" s="70"/>
      <c r="S31" s="78" t="s">
        <v>22</v>
      </c>
      <c r="T31" s="71"/>
      <c r="U31" s="72"/>
    </row>
    <row r="32" spans="1:28" ht="13.5" thickBot="1" x14ac:dyDescent="0.25">
      <c r="A32" s="132"/>
      <c r="B32" s="131"/>
      <c r="C32" s="1"/>
      <c r="D32" s="73">
        <v>1</v>
      </c>
      <c r="E32" s="58">
        <v>2</v>
      </c>
      <c r="F32" s="58">
        <v>3</v>
      </c>
      <c r="G32" s="73">
        <v>1</v>
      </c>
      <c r="H32" s="58">
        <v>2</v>
      </c>
      <c r="I32" s="74">
        <v>3</v>
      </c>
      <c r="J32" s="58">
        <v>1</v>
      </c>
      <c r="K32" s="58">
        <v>2</v>
      </c>
      <c r="L32" s="58">
        <v>3</v>
      </c>
      <c r="M32" s="73">
        <v>1</v>
      </c>
      <c r="N32" s="58">
        <v>2</v>
      </c>
      <c r="O32" s="74">
        <v>3</v>
      </c>
      <c r="P32" s="58">
        <v>1</v>
      </c>
      <c r="Q32" s="58">
        <v>2</v>
      </c>
      <c r="R32" s="58">
        <v>3</v>
      </c>
      <c r="S32" s="73">
        <v>1</v>
      </c>
      <c r="T32" s="58">
        <v>2</v>
      </c>
      <c r="U32" s="74">
        <v>3</v>
      </c>
      <c r="V32" s="1"/>
      <c r="W32" s="1"/>
    </row>
    <row r="33" spans="1:26" ht="13.5" thickBot="1" x14ac:dyDescent="0.25">
      <c r="A33" s="91" t="s">
        <v>75</v>
      </c>
      <c r="B33" s="92" t="s">
        <v>74</v>
      </c>
      <c r="C33" s="92" t="s">
        <v>76</v>
      </c>
      <c r="D33" s="125">
        <f>C17</f>
        <v>40717</v>
      </c>
      <c r="E33" s="126">
        <f>D33</f>
        <v>40717</v>
      </c>
      <c r="F33" s="127">
        <f>E33</f>
        <v>40717</v>
      </c>
      <c r="G33" s="128">
        <f>D33+7</f>
        <v>40724</v>
      </c>
      <c r="H33" s="126">
        <f>G33</f>
        <v>40724</v>
      </c>
      <c r="I33" s="129">
        <f>H33</f>
        <v>40724</v>
      </c>
      <c r="J33" s="125">
        <f>G33+7</f>
        <v>40731</v>
      </c>
      <c r="K33" s="126">
        <f>J33</f>
        <v>40731</v>
      </c>
      <c r="L33" s="127">
        <f>K33</f>
        <v>40731</v>
      </c>
      <c r="M33" s="125">
        <f>J33+7</f>
        <v>40738</v>
      </c>
      <c r="N33" s="126">
        <f>M33</f>
        <v>40738</v>
      </c>
      <c r="O33" s="127">
        <f>N33</f>
        <v>40738</v>
      </c>
      <c r="P33" s="125">
        <f>M33+7</f>
        <v>40745</v>
      </c>
      <c r="Q33" s="126">
        <f>P33</f>
        <v>40745</v>
      </c>
      <c r="R33" s="127">
        <f>Q33</f>
        <v>40745</v>
      </c>
      <c r="S33" s="125">
        <f>P33+7</f>
        <v>40752</v>
      </c>
      <c r="T33" s="126">
        <f>S33</f>
        <v>40752</v>
      </c>
      <c r="U33" s="127">
        <f>T33</f>
        <v>40752</v>
      </c>
      <c r="V33" s="1"/>
      <c r="W33" s="1"/>
    </row>
    <row r="34" spans="1:26" ht="13.5" thickBot="1" x14ac:dyDescent="0.25">
      <c r="A34" s="101">
        <v>82</v>
      </c>
      <c r="B34" s="101" t="s">
        <v>223</v>
      </c>
      <c r="C34" s="101" t="s">
        <v>86</v>
      </c>
      <c r="D34" s="60">
        <f>IF(AND(COUNT($A34),'from RC summer'!B$6&gt;0),IFERROR(MATCH($A34,'from RC summer'!B$7:B$24,0),"dnc"),"")</f>
        <v>4</v>
      </c>
      <c r="E34" s="60">
        <f>IF(AND(COUNT($A34),'from RC summer'!C$6&gt;0),IFERROR(MATCH($A34,'from RC summer'!C$7:C$24,0),"dnc"),"")</f>
        <v>4</v>
      </c>
      <c r="F34" s="60" t="str">
        <f>IF(AND(COUNT($A34),'from RC summer'!D$6&gt;0),IFERROR(MATCH($A34,'from RC summer'!D$7:D$24,0),"dnc"),"")</f>
        <v/>
      </c>
      <c r="G34" s="60">
        <f>IF(AND(COUNT($A34),'from RC summer'!E$6&gt;0),IFERROR(MATCH($A34,'from RC summer'!E$7:E$24,0),"dnc"),"")</f>
        <v>3</v>
      </c>
      <c r="H34" s="60">
        <f>IF(AND(COUNT($A34),'from RC summer'!F$6&gt;0),IFERROR(MATCH($A34,'from RC summer'!F$7:F$24,0),"dnc"),"")</f>
        <v>5</v>
      </c>
      <c r="I34" s="60" t="str">
        <f>IF(AND(COUNT($A34),'from RC summer'!G$6&gt;0),IFERROR(MATCH($A34,'from RC summer'!G$7:G$24,0),"dnc"),"")</f>
        <v/>
      </c>
      <c r="J34" s="60">
        <f>IF(AND(COUNT($A34),'from RC summer'!H$6&gt;0),IFERROR(MATCH($A34,'from RC summer'!H$7:H$24,0),"dnc"),"")</f>
        <v>3</v>
      </c>
      <c r="K34" s="60">
        <f>IF(AND(COUNT($A34),'from RC summer'!I$6&gt;0),IFERROR(MATCH($A34,'from RC summer'!I$7:I$24,0),"dnc"),"")</f>
        <v>2</v>
      </c>
      <c r="L34" s="60">
        <v>3.7</v>
      </c>
      <c r="M34" s="60">
        <f>IF(AND(COUNT($A34),'from RC summer'!K$6&gt;0),IFERROR(MATCH($A34,'from RC summer'!K$7:K$24,0),"dnc"),"")</f>
        <v>6</v>
      </c>
      <c r="N34" s="60">
        <f>IF(AND(COUNT($A34),'from RC summer'!L$6&gt;0),IFERROR(MATCH($A34,'from RC summer'!L$7:L$24,0),"dnc"),"")</f>
        <v>2</v>
      </c>
      <c r="O34" s="60" t="str">
        <f>IF(AND(COUNT($A34),'from RC summer'!M$6&gt;0),IFERROR(MATCH($A34,'from RC summer'!M$7:M$24,0),"dnc"),"")</f>
        <v/>
      </c>
      <c r="P34" s="60">
        <f>IF(AND(COUNT($A34),'from RC summer'!N$6&gt;0),IFERROR(MATCH($A34,'from RC summer'!N$7:N$24,0),"dnc"),"")</f>
        <v>7</v>
      </c>
      <c r="Q34" s="60">
        <f>IF(AND(COUNT($A34),'from RC summer'!O$6&gt;0),IFERROR(MATCH($A34,'from RC summer'!O$7:O$24,0),"dnc"),"")</f>
        <v>6</v>
      </c>
      <c r="R34" s="60">
        <f>IF(AND(COUNT($A34),'from RC summer'!P$6&gt;0),IFERROR(MATCH($A34,'from RC summer'!P$7:P$24,0),"dnc"),"")</f>
        <v>6</v>
      </c>
      <c r="S34" s="60">
        <f>IF(AND(COUNT($A34),'from RC summer'!Q$6&gt;0),IFERROR(MATCH($A34,'from RC summer'!Q$7:Q$24,0),"dnc"),"")</f>
        <v>3</v>
      </c>
      <c r="T34" s="60">
        <f>IF(AND(COUNT($A34),'from RC summer'!R$6&gt;0),IFERROR(MATCH($A34,'from RC summer'!R$7:R$24,0),"dnc"),"")</f>
        <v>8</v>
      </c>
      <c r="U34" s="60" t="str">
        <f>IF(AND(COUNT($A34),'from RC summer'!S$6&gt;0),IFERROR(MATCH($A34,'from RC summer'!S$7:S$24,0),"dnc"),"")</f>
        <v/>
      </c>
      <c r="V34" t="str">
        <f t="shared" ref="V34:V52" si="0">IF(B34=0,"",B34)</f>
        <v>Blues Power</v>
      </c>
      <c r="Z34">
        <v>1</v>
      </c>
    </row>
    <row r="35" spans="1:26" ht="13.5" thickBot="1" x14ac:dyDescent="0.25">
      <c r="A35" s="101">
        <v>1151</v>
      </c>
      <c r="B35" s="101" t="s">
        <v>57</v>
      </c>
      <c r="C35" s="101" t="s">
        <v>42</v>
      </c>
      <c r="D35" s="60">
        <f>IF(AND(COUNT($A35),'from RC summer'!B$6&gt;0),IFERROR(MATCH($A35,'from RC summer'!B$7:B$24,0),"dnc"),"")</f>
        <v>1</v>
      </c>
      <c r="E35" s="60">
        <f>IF(AND(COUNT($A35),'from RC summer'!C$6&gt;0),IFERROR(MATCH($A35,'from RC summer'!C$7:C$24,0),"dnc"),"")</f>
        <v>1</v>
      </c>
      <c r="F35" s="60" t="str">
        <f>IF(AND(COUNT($A35),'from RC summer'!D$6&gt;0),IFERROR(MATCH($A35,'from RC summer'!D$7:D$24,0),"dnc"),"")</f>
        <v/>
      </c>
      <c r="G35" s="60">
        <f>IF(AND(COUNT($A35),'from RC summer'!E$6&gt;0),IFERROR(MATCH($A35,'from RC summer'!E$7:E$24,0),"dnc"),"")</f>
        <v>6</v>
      </c>
      <c r="H35" s="60">
        <f>IF(AND(COUNT($A35),'from RC summer'!F$6&gt;0),IFERROR(MATCH($A35,'from RC summer'!F$7:F$24,0),"dnc"),"")</f>
        <v>2</v>
      </c>
      <c r="I35" s="60" t="str">
        <f>IF(AND(COUNT($A35),'from RC summer'!G$6&gt;0),IFERROR(MATCH($A35,'from RC summer'!G$7:G$24,0),"dnc"),"")</f>
        <v/>
      </c>
      <c r="J35" s="60">
        <f>IF(AND(COUNT($A35),'from RC summer'!H$6&gt;0),IFERROR(MATCH($A35,'from RC summer'!H$7:H$24,0),"dnc"),"")</f>
        <v>6</v>
      </c>
      <c r="K35" s="60">
        <f>IF(AND(COUNT($A35),'from RC summer'!I$6&gt;0),IFERROR(MATCH($A35,'from RC summer'!I$7:I$24,0),"dnc"),"")</f>
        <v>3</v>
      </c>
      <c r="L35" s="60">
        <f>IF(AND(COUNT($A35),'from RC summer'!J$6&gt;0),IFERROR(MATCH($A35,'from RC summer'!J$7:J$24,0),"dnc"),"")</f>
        <v>1</v>
      </c>
      <c r="M35" s="60">
        <f>IF(AND(COUNT($A35),'from RC summer'!K$6&gt;0),IFERROR(MATCH($A35,'from RC summer'!K$7:K$24,0),"dnc"),"")</f>
        <v>3</v>
      </c>
      <c r="N35" s="60">
        <f>IF(AND(COUNT($A35),'from RC summer'!L$6&gt;0),IFERROR(MATCH($A35,'from RC summer'!L$7:L$24,0),"dnc"),"")</f>
        <v>3</v>
      </c>
      <c r="O35" s="60" t="str">
        <f>IF(AND(COUNT($A35),'from RC summer'!M$6&gt;0),IFERROR(MATCH($A35,'from RC summer'!M$7:M$24,0),"dnc"),"")</f>
        <v/>
      </c>
      <c r="P35" s="60">
        <f>IF(AND(COUNT($A35),'from RC summer'!N$6&gt;0),IFERROR(MATCH($A35,'from RC summer'!N$7:N$24,0),"dnc"),"")</f>
        <v>1</v>
      </c>
      <c r="Q35" s="60">
        <f>IF(AND(COUNT($A35),'from RC summer'!O$6&gt;0),IFERROR(MATCH($A35,'from RC summer'!O$7:O$24,0),"dnc"),"")</f>
        <v>2</v>
      </c>
      <c r="R35" s="60">
        <f>IF(AND(COUNT($A35),'from RC summer'!P$6&gt;0),IFERROR(MATCH($A35,'from RC summer'!P$7:P$24,0),"dnc"),"")</f>
        <v>1</v>
      </c>
      <c r="S35" s="60">
        <f>IF(AND(COUNT($A35),'from RC summer'!Q$6&gt;0),IFERROR(MATCH($A35,'from RC summer'!Q$7:Q$24,0),"dnc"),"")</f>
        <v>5</v>
      </c>
      <c r="T35" s="60">
        <f>IF(AND(COUNT($A35),'from RC summer'!R$6&gt;0),IFERROR(MATCH($A35,'from RC summer'!R$7:R$24,0),"dnc"),"")</f>
        <v>2</v>
      </c>
      <c r="U35" s="60" t="str">
        <f>IF(AND(COUNT($A35),'from RC summer'!S$6&gt;0),IFERROR(MATCH($A35,'from RC summer'!S$7:S$24,0),"dnc"),"")</f>
        <v/>
      </c>
      <c r="V35" t="str">
        <f t="shared" si="0"/>
        <v>FKA</v>
      </c>
      <c r="Z35">
        <f>Z34+1</f>
        <v>2</v>
      </c>
    </row>
    <row r="36" spans="1:26" ht="13.5" thickBot="1" x14ac:dyDescent="0.25">
      <c r="A36" s="101">
        <v>1153</v>
      </c>
      <c r="B36" s="101" t="s">
        <v>2</v>
      </c>
      <c r="C36" s="101" t="s">
        <v>93</v>
      </c>
      <c r="D36" s="60">
        <f>IF(AND(COUNT($A36),'from RC summer'!B$6&gt;0),IFERROR(MATCH($A36,'from RC summer'!B$7:B$24,0),"dnc"),"")</f>
        <v>2</v>
      </c>
      <c r="E36" s="60">
        <f>IF(AND(COUNT($A36),'from RC summer'!C$6&gt;0),IFERROR(MATCH($A36,'from RC summer'!C$7:C$24,0),"dnc"),"")</f>
        <v>2</v>
      </c>
      <c r="F36" s="60" t="str">
        <f>IF(AND(COUNT($A36),'from RC summer'!D$6&gt;0),IFERROR(MATCH($A36,'from RC summer'!D$7:D$24,0),"dnc"),"")</f>
        <v/>
      </c>
      <c r="G36" s="60">
        <f>IF(AND(COUNT($A36),'from RC summer'!E$6&gt;0),IFERROR(MATCH($A36,'from RC summer'!E$7:E$24,0),"dnc"),"")</f>
        <v>1</v>
      </c>
      <c r="H36" s="60">
        <f>IF(AND(COUNT($A36),'from RC summer'!F$6&gt;0),IFERROR(MATCH($A36,'from RC summer'!F$7:F$24,0),"dnc"),"")</f>
        <v>4</v>
      </c>
      <c r="I36" s="60" t="str">
        <f>IF(AND(COUNT($A36),'from RC summer'!G$6&gt;0),IFERROR(MATCH($A36,'from RC summer'!G$7:G$24,0),"dnc"),"")</f>
        <v/>
      </c>
      <c r="J36" s="60">
        <f>IF(AND(COUNT($A36),'from RC summer'!H$6&gt;0),IFERROR(MATCH($A36,'from RC summer'!H$7:H$24,0),"dnc"),"")</f>
        <v>5</v>
      </c>
      <c r="K36" s="60">
        <f>IF(AND(COUNT($A36),'from RC summer'!I$6&gt;0),IFERROR(MATCH($A36,'from RC summer'!I$7:I$24,0),"dnc"),"")</f>
        <v>5</v>
      </c>
      <c r="L36" s="60">
        <f>IF(AND(COUNT($A36),'from RC summer'!J$6&gt;0),IFERROR(MATCH($A36,'from RC summer'!J$7:J$24,0),"dnc"),"")</f>
        <v>4</v>
      </c>
      <c r="M36" s="60">
        <f>IF(AND(COUNT($A36),'from RC summer'!K$6&gt;0),IFERROR(MATCH($A36,'from RC summer'!K$7:K$24,0),"dnc"),"")</f>
        <v>2</v>
      </c>
      <c r="N36" s="60">
        <f>IF(AND(COUNT($A36),'from RC summer'!L$6&gt;0),IFERROR(MATCH($A36,'from RC summer'!L$7:L$24,0),"dnc"),"")</f>
        <v>6</v>
      </c>
      <c r="O36" s="60" t="str">
        <f>IF(AND(COUNT($A36),'from RC summer'!M$6&gt;0),IFERROR(MATCH($A36,'from RC summer'!M$7:M$24,0),"dnc"),"")</f>
        <v/>
      </c>
      <c r="P36" s="60">
        <f>IF(AND(COUNT($A36),'from RC summer'!N$6&gt;0),IFERROR(MATCH($A36,'from RC summer'!N$7:N$24,0),"dnc"),"")</f>
        <v>3</v>
      </c>
      <c r="Q36" s="60">
        <f>IF(AND(COUNT($A36),'from RC summer'!O$6&gt;0),IFERROR(MATCH($A36,'from RC summer'!O$7:O$24,0),"dnc"),"")</f>
        <v>1</v>
      </c>
      <c r="R36" s="60">
        <f>IF(AND(COUNT($A36),'from RC summer'!P$6&gt;0),IFERROR(MATCH($A36,'from RC summer'!P$7:P$24,0),"dnc"),"")</f>
        <v>2</v>
      </c>
      <c r="S36" s="60">
        <f>IF(AND(COUNT($A36),'from RC summer'!Q$6&gt;0),IFERROR(MATCH($A36,'from RC summer'!Q$7:Q$24,0),"dnc"),"")</f>
        <v>2</v>
      </c>
      <c r="T36" s="60">
        <f>IF(AND(COUNT($A36),'from RC summer'!R$6&gt;0),IFERROR(MATCH($A36,'from RC summer'!R$7:R$24,0),"dnc"),"")</f>
        <v>1</v>
      </c>
      <c r="U36" s="60" t="str">
        <f>IF(AND(COUNT($A36),'from RC summer'!S$6&gt;0),IFERROR(MATCH($A36,'from RC summer'!S$7:S$24,0),"dnc"),"")</f>
        <v/>
      </c>
      <c r="V36" t="str">
        <f t="shared" si="0"/>
        <v>Gostosa</v>
      </c>
      <c r="Z36">
        <f t="shared" ref="Z36:Z51" si="1">Z35+1</f>
        <v>3</v>
      </c>
    </row>
    <row r="37" spans="1:26" ht="13.5" thickBot="1" x14ac:dyDescent="0.25">
      <c r="A37" s="101">
        <v>485</v>
      </c>
      <c r="B37" s="101" t="s">
        <v>12</v>
      </c>
      <c r="C37" s="101" t="s">
        <v>226</v>
      </c>
      <c r="D37" s="60">
        <f>IF(AND(COUNT($A37),'from RC summer'!B$6&gt;0),IFERROR(MATCH($A37,'from RC summer'!B$7:B$24,0),"dnc"),"")</f>
        <v>5</v>
      </c>
      <c r="E37" s="60">
        <f>IF(AND(COUNT($A37),'from RC summer'!C$6&gt;0),IFERROR(MATCH($A37,'from RC summer'!C$7:C$24,0),"dnc"),"")</f>
        <v>5</v>
      </c>
      <c r="F37" s="60" t="str">
        <f>IF(AND(COUNT($A37),'from RC summer'!D$6&gt;0),IFERROR(MATCH($A37,'from RC summer'!D$7:D$24,0),"dnc"),"")</f>
        <v/>
      </c>
      <c r="G37" s="60">
        <f>IF(AND(COUNT($A37),'from RC summer'!E$6&gt;0),IFERROR(MATCH($A37,'from RC summer'!E$7:E$24,0),"dnc"),"")</f>
        <v>4</v>
      </c>
      <c r="H37" s="60">
        <f>IF(AND(COUNT($A37),'from RC summer'!F$6&gt;0),IFERROR(MATCH($A37,'from RC summer'!F$7:F$24,0),"dnc"),"")</f>
        <v>3</v>
      </c>
      <c r="I37" s="60" t="str">
        <f>IF(AND(COUNT($A37),'from RC summer'!G$6&gt;0),IFERROR(MATCH($A37,'from RC summer'!G$7:G$24,0),"dnc"),"")</f>
        <v/>
      </c>
      <c r="J37" s="60" t="s">
        <v>236</v>
      </c>
      <c r="K37" s="60" t="s">
        <v>236</v>
      </c>
      <c r="L37" s="60" t="s">
        <v>236</v>
      </c>
      <c r="M37" s="60" t="s">
        <v>236</v>
      </c>
      <c r="N37" s="60" t="s">
        <v>236</v>
      </c>
      <c r="O37" s="60" t="str">
        <f>IF(AND(COUNT($A37),'from RC summer'!M$6&gt;0),IFERROR(MATCH($A37,'from RC summer'!M$7:M$24,0),"dnc"),"")</f>
        <v/>
      </c>
      <c r="P37" s="60">
        <f>IF(AND(COUNT($A37),'from RC summer'!N$6&gt;0),IFERROR(MATCH($A37,'from RC summer'!N$7:N$24,0),"dnc"),"")</f>
        <v>2</v>
      </c>
      <c r="Q37" s="60">
        <f>IF(AND(COUNT($A37),'from RC summer'!O$6&gt;0),IFERROR(MATCH($A37,'from RC summer'!O$7:O$24,0),"dnc"),"")</f>
        <v>3</v>
      </c>
      <c r="R37" s="60">
        <f>IF(AND(COUNT($A37),'from RC summer'!P$6&gt;0),IFERROR(MATCH($A37,'from RC summer'!P$7:P$24,0),"dnc"),"")</f>
        <v>3</v>
      </c>
      <c r="S37" s="60" t="str">
        <f>IF(AND(COUNT($A37),'from RC summer'!Q$6&gt;0),IFERROR(MATCH($A37,'from RC summer'!Q$7:Q$24,0),"dnc"),"")</f>
        <v>dnc</v>
      </c>
      <c r="T37" s="60" t="str">
        <f>IF(AND(COUNT($A37),'from RC summer'!R$6&gt;0),IFERROR(MATCH($A37,'from RC summer'!R$7:R$24,0),"dnc"),"")</f>
        <v>dnc</v>
      </c>
      <c r="U37" s="60" t="str">
        <f>IF(AND(COUNT($A37),'from RC summer'!S$6&gt;0),IFERROR(MATCH($A37,'from RC summer'!S$7:S$24,0),"dnc"),"")</f>
        <v/>
      </c>
      <c r="V37" t="str">
        <f t="shared" si="0"/>
        <v>Argo III</v>
      </c>
      <c r="Z37">
        <f t="shared" si="1"/>
        <v>4</v>
      </c>
    </row>
    <row r="38" spans="1:26" ht="13.5" thickBot="1" x14ac:dyDescent="0.25">
      <c r="A38" s="101">
        <v>667</v>
      </c>
      <c r="B38" s="101" t="s">
        <v>203</v>
      </c>
      <c r="C38" s="101" t="s">
        <v>227</v>
      </c>
      <c r="D38" s="60">
        <f>IF(AND(COUNT($A38),'from RC summer'!B$6&gt;0),IFERROR(MATCH($A38,'from RC summer'!B$7:B$24,0),"dnc"),"")</f>
        <v>3</v>
      </c>
      <c r="E38" s="60">
        <f>IF(AND(COUNT($A38),'from RC summer'!C$6&gt;0),IFERROR(MATCH($A38,'from RC summer'!C$7:C$24,0),"dnc"),"")</f>
        <v>3</v>
      </c>
      <c r="F38" s="60" t="str">
        <f>IF(AND(COUNT($A38),'from RC summer'!D$6&gt;0),IFERROR(MATCH($A38,'from RC summer'!D$7:D$24,0),"dnc"),"")</f>
        <v/>
      </c>
      <c r="G38" s="60">
        <f>IF(AND(COUNT($A38),'from RC summer'!E$6&gt;0),IFERROR(MATCH($A38,'from RC summer'!E$7:E$24,0),"dnc"),"")</f>
        <v>2</v>
      </c>
      <c r="H38" s="60">
        <f>IF(AND(COUNT($A38),'from RC summer'!F$6&gt;0),IFERROR(MATCH($A38,'from RC summer'!F$7:F$24,0),"dnc"),"")</f>
        <v>1</v>
      </c>
      <c r="I38" s="60" t="str">
        <f>IF(AND(COUNT($A38),'from RC summer'!G$6&gt;0),IFERROR(MATCH($A38,'from RC summer'!G$7:G$24,0),"dnc"),"")</f>
        <v/>
      </c>
      <c r="J38" s="60">
        <f>IF(AND(COUNT($A38),'from RC summer'!H$6&gt;0),IFERROR(MATCH($A38,'from RC summer'!H$7:H$24,0),"dnc"),"")</f>
        <v>1</v>
      </c>
      <c r="K38" s="60">
        <f>IF(AND(COUNT($A38),'from RC summer'!I$6&gt;0),IFERROR(MATCH($A38,'from RC summer'!I$7:I$24,0),"dnc"),"")</f>
        <v>1</v>
      </c>
      <c r="L38" s="60">
        <f>IF(AND(COUNT($A38),'from RC summer'!J$6&gt;0),IFERROR(MATCH($A38,'from RC summer'!J$7:J$24,0),"dnc"),"")</f>
        <v>2</v>
      </c>
      <c r="M38" s="60">
        <f>IF(AND(COUNT($A38),'from RC summer'!K$6&gt;0),IFERROR(MATCH($A38,'from RC summer'!K$7:K$24,0),"dnc"),"")</f>
        <v>1</v>
      </c>
      <c r="N38" s="60">
        <f>IF(AND(COUNT($A38),'from RC summer'!L$6&gt;0),IFERROR(MATCH($A38,'from RC summer'!L$7:L$24,0),"dnc"),"")</f>
        <v>5</v>
      </c>
      <c r="O38" s="60" t="str">
        <f>IF(AND(COUNT($A38),'from RC summer'!M$6&gt;0),IFERROR(MATCH($A38,'from RC summer'!M$7:M$24,0),"dnc"),"")</f>
        <v/>
      </c>
      <c r="P38" s="60">
        <f>IF(AND(COUNT($A38),'from RC summer'!N$6&gt;0),IFERROR(MATCH($A38,'from RC summer'!N$7:N$24,0),"dnc"),"")</f>
        <v>5</v>
      </c>
      <c r="Q38" s="60">
        <f>IF(AND(COUNT($A38),'from RC summer'!O$6&gt;0),IFERROR(MATCH($A38,'from RC summer'!O$7:O$24,0),"dnc"),"")</f>
        <v>4</v>
      </c>
      <c r="R38" s="60">
        <f>IF(AND(COUNT($A38),'from RC summer'!P$6&gt;0),IFERROR(MATCH($A38,'from RC summer'!P$7:P$24,0),"dnc"),"")</f>
        <v>5</v>
      </c>
      <c r="S38" s="60">
        <f>IF(AND(COUNT($A38),'from RC summer'!Q$6&gt;0),IFERROR(MATCH($A38,'from RC summer'!Q$7:Q$24,0),"dnc"),"")</f>
        <v>1</v>
      </c>
      <c r="T38" s="60">
        <f>IF(AND(COUNT($A38),'from RC summer'!R$6&gt;0),IFERROR(MATCH($A38,'from RC summer'!R$7:R$24,0),"dnc"),"")</f>
        <v>4</v>
      </c>
      <c r="U38" s="60" t="str">
        <f>IF(AND(COUNT($A38),'from RC summer'!S$6&gt;0),IFERROR(MATCH($A38,'from RC summer'!S$7:S$24,0),"dnc"),"")</f>
        <v/>
      </c>
      <c r="V38" t="str">
        <f t="shared" si="0"/>
        <v>Pressure</v>
      </c>
      <c r="Z38">
        <f t="shared" si="1"/>
        <v>5</v>
      </c>
    </row>
    <row r="39" spans="1:26" ht="13.5" thickBot="1" x14ac:dyDescent="0.25">
      <c r="A39" s="101">
        <v>1325</v>
      </c>
      <c r="B39" s="101" t="s">
        <v>225</v>
      </c>
      <c r="C39" s="101" t="s">
        <v>224</v>
      </c>
      <c r="D39" s="60">
        <f>IF(AND(COUNT($A39),'from RC summer'!B$6&gt;0),IFERROR(MATCH($A39,'from RC summer'!B$7:B$24,0),"dnc"),"")</f>
        <v>6</v>
      </c>
      <c r="E39" s="60">
        <f>IF(AND(COUNT($A39),'from RC summer'!C$6&gt;0),IFERROR(MATCH($A39,'from RC summer'!C$7:C$24,0),"dnc"),"")</f>
        <v>6</v>
      </c>
      <c r="F39" s="60" t="str">
        <f>IF(AND(COUNT($A39),'from RC summer'!D$6&gt;0),IFERROR(MATCH($A39,'from RC summer'!D$7:D$24,0),"dnc"),"")</f>
        <v/>
      </c>
      <c r="G39" s="60">
        <f>IF(AND(COUNT($A39),'from RC summer'!E$6&gt;0),IFERROR(MATCH($A39,'from RC summer'!E$7:E$24,0),"dnc"),"")</f>
        <v>9</v>
      </c>
      <c r="H39" s="60">
        <f>IF(AND(COUNT($A39),'from RC summer'!F$6&gt;0),IFERROR(MATCH($A39,'from RC summer'!F$7:F$24,0),"dnc"),"")</f>
        <v>9</v>
      </c>
      <c r="I39" s="60" t="str">
        <f>IF(AND(COUNT($A39),'from RC summer'!G$6&gt;0),IFERROR(MATCH($A39,'from RC summer'!G$7:G$24,0),"dnc"),"")</f>
        <v/>
      </c>
      <c r="J39" s="60">
        <f>IF(AND(COUNT($A39),'from RC summer'!H$6&gt;0),IFERROR(MATCH($A39,'from RC summer'!H$7:H$24,0),"dnc"),"")</f>
        <v>8</v>
      </c>
      <c r="K39" s="60">
        <f>IF(AND(COUNT($A39),'from RC summer'!I$6&gt;0),IFERROR(MATCH($A39,'from RC summer'!I$7:I$24,0),"dnc"),"")</f>
        <v>8</v>
      </c>
      <c r="L39" s="60" t="s">
        <v>95</v>
      </c>
      <c r="M39" s="60" t="s">
        <v>236</v>
      </c>
      <c r="N39" s="60" t="s">
        <v>236</v>
      </c>
      <c r="O39" s="60" t="str">
        <f>IF(AND(COUNT($A39),'from RC summer'!M$6&gt;0),IFERROR(MATCH($A39,'from RC summer'!M$7:M$24,0),"dnc"),"")</f>
        <v/>
      </c>
      <c r="P39" s="60" t="s">
        <v>236</v>
      </c>
      <c r="Q39" s="60" t="s">
        <v>236</v>
      </c>
      <c r="R39" s="60" t="s">
        <v>236</v>
      </c>
      <c r="S39" s="60">
        <f>IF(AND(COUNT($A39),'from RC summer'!Q$6&gt;0),IFERROR(MATCH($A39,'from RC summer'!Q$7:Q$24,0),"dnc"),"")</f>
        <v>9</v>
      </c>
      <c r="T39" s="60">
        <f>IF(AND(COUNT($A39),'from RC summer'!R$6&gt;0),IFERROR(MATCH($A39,'from RC summer'!R$7:R$24,0),"dnc"),"")</f>
        <v>9</v>
      </c>
      <c r="U39" s="60" t="str">
        <f>IF(AND(COUNT($A39),'from RC summer'!S$6&gt;0),IFERROR(MATCH($A39,'from RC summer'!S$7:S$24,0),"dnc"),"")</f>
        <v/>
      </c>
      <c r="V39" t="str">
        <f t="shared" si="0"/>
        <v>Bad Dog</v>
      </c>
      <c r="Z39">
        <f t="shared" si="1"/>
        <v>6</v>
      </c>
    </row>
    <row r="40" spans="1:26" ht="13.5" thickBot="1" x14ac:dyDescent="0.25">
      <c r="A40" s="87">
        <v>584</v>
      </c>
      <c r="B40" s="81" t="s">
        <v>198</v>
      </c>
      <c r="C40" s="82" t="s">
        <v>38</v>
      </c>
      <c r="D40" s="60" t="str">
        <f>IF(AND(COUNT($A40),'from RC summer'!B$6&gt;0),IFERROR(MATCH($A40,'from RC summer'!B$7:B$24,0),"dnc"),"")</f>
        <v>dnc</v>
      </c>
      <c r="E40" s="60" t="str">
        <f>IF(AND(COUNT($A40),'from RC summer'!C$6&gt;0),IFERROR(MATCH($A40,'from RC summer'!C$7:C$24,0),"dnc"),"")</f>
        <v>dnc</v>
      </c>
      <c r="F40" s="60" t="str">
        <f>IF(AND(COUNT($A40),'from RC summer'!D$6&gt;0),IFERROR(MATCH($A40,'from RC summer'!D$7:D$24,0),"dnc"),"")</f>
        <v/>
      </c>
      <c r="G40" s="60">
        <f>IF(AND(COUNT($A40),'from RC summer'!E$6&gt;0),IFERROR(MATCH($A40,'from RC summer'!E$7:E$24,0),"dnc"),"")</f>
        <v>7</v>
      </c>
      <c r="H40" s="60">
        <f>IF(AND(COUNT($A40),'from RC summer'!F$6&gt;0),IFERROR(MATCH($A40,'from RC summer'!F$7:F$24,0),"dnc"),"")</f>
        <v>6</v>
      </c>
      <c r="I40" s="60" t="str">
        <f>IF(AND(COUNT($A40),'from RC summer'!G$6&gt;0),IFERROR(MATCH($A40,'from RC summer'!G$7:G$24,0),"dnc"),"")</f>
        <v/>
      </c>
      <c r="J40" s="60">
        <f>IF(AND(COUNT($A40),'from RC summer'!H$6&gt;0),IFERROR(MATCH($A40,'from RC summer'!H$7:H$24,0),"dnc"),"")</f>
        <v>2</v>
      </c>
      <c r="K40" s="60">
        <f>IF(AND(COUNT($A40),'from RC summer'!I$6&gt;0),IFERROR(MATCH($A40,'from RC summer'!I$7:I$24,0),"dnc"),"")</f>
        <v>4</v>
      </c>
      <c r="L40" s="60">
        <f>IF(AND(COUNT($A40),'from RC summer'!J$6&gt;0),IFERROR(MATCH($A40,'from RC summer'!J$7:J$24,0),"dnc"),"")</f>
        <v>3</v>
      </c>
      <c r="M40" s="60">
        <f>IF(AND(COUNT($A40),'from RC summer'!K$6&gt;0),IFERROR(MATCH($A40,'from RC summer'!K$7:K$24,0),"dnc"),"")</f>
        <v>5</v>
      </c>
      <c r="N40" s="60">
        <f>IF(AND(COUNT($A40),'from RC summer'!L$6&gt;0),IFERROR(MATCH($A40,'from RC summer'!L$7:L$24,0),"dnc"),"")</f>
        <v>4</v>
      </c>
      <c r="O40" s="60" t="str">
        <f>IF(AND(COUNT($A40),'from RC summer'!M$6&gt;0),IFERROR(MATCH($A40,'from RC summer'!M$7:M$24,0),"dnc"),"")</f>
        <v/>
      </c>
      <c r="P40" s="60">
        <f>IF(AND(COUNT($A40),'from RC summer'!N$6&gt;0),IFERROR(MATCH($A40,'from RC summer'!N$7:N$24,0),"dnc"),"")</f>
        <v>4</v>
      </c>
      <c r="Q40" s="60">
        <f>IF(AND(COUNT($A40),'from RC summer'!O$6&gt;0),IFERROR(MATCH($A40,'from RC summer'!O$7:O$24,0),"dnc"),"")</f>
        <v>5</v>
      </c>
      <c r="R40" s="60">
        <f>IF(AND(COUNT($A40),'from RC summer'!P$6&gt;0),IFERROR(MATCH($A40,'from RC summer'!P$7:P$24,0),"dnc"),"")</f>
        <v>4</v>
      </c>
      <c r="S40" s="60">
        <f>IF(AND(COUNT($A40),'from RC summer'!Q$6&gt;0),IFERROR(MATCH($A40,'from RC summer'!Q$7:Q$24,0),"dnc"),"")</f>
        <v>4</v>
      </c>
      <c r="T40" s="60">
        <f>IF(AND(COUNT($A40),'from RC summer'!R$6&gt;0),IFERROR(MATCH($A40,'from RC summer'!R$7:R$24,0),"dnc"),"")</f>
        <v>5</v>
      </c>
      <c r="U40" s="60" t="str">
        <f>IF(AND(COUNT($A40),'from RC summer'!S$6&gt;0),IFERROR(MATCH($A40,'from RC summer'!S$7:S$24,0),"dnc"),"")</f>
        <v/>
      </c>
      <c r="V40" t="str">
        <f t="shared" si="0"/>
        <v>He's Baaack!</v>
      </c>
      <c r="Z40">
        <f t="shared" si="1"/>
        <v>7</v>
      </c>
    </row>
    <row r="41" spans="1:26" ht="13.5" thickBot="1" x14ac:dyDescent="0.25">
      <c r="A41" s="101">
        <v>154</v>
      </c>
      <c r="B41" s="101" t="s">
        <v>204</v>
      </c>
      <c r="C41" s="101" t="s">
        <v>205</v>
      </c>
      <c r="D41" s="60" t="s">
        <v>236</v>
      </c>
      <c r="E41" s="60" t="s">
        <v>236</v>
      </c>
      <c r="F41" s="60" t="str">
        <f>IF(AND(COUNT($A41),'from RC summer'!D$6&gt;0),IFERROR(MATCH($A41,'from RC summer'!D$7:D$24,0),"dnc"),"")</f>
        <v/>
      </c>
      <c r="G41" s="60">
        <f>IF(AND(COUNT($A41),'from RC summer'!E$6&gt;0),IFERROR(MATCH($A41,'from RC summer'!E$7:E$24,0),"dnc"),"")</f>
        <v>5</v>
      </c>
      <c r="H41" s="60">
        <f>IF(AND(COUNT($A41),'from RC summer'!F$6&gt;0),IFERROR(MATCH($A41,'from RC summer'!F$7:F$24,0),"dnc"),"")</f>
        <v>7</v>
      </c>
      <c r="I41" s="60" t="str">
        <f>IF(AND(COUNT($A41),'from RC summer'!G$6&gt;0),IFERROR(MATCH($A41,'from RC summer'!G$7:G$24,0),"dnc"),"")</f>
        <v/>
      </c>
      <c r="J41" s="60">
        <f>IF(AND(COUNT($A41),'from RC summer'!H$6&gt;0),IFERROR(MATCH($A41,'from RC summer'!H$7:H$24,0),"dnc"),"")</f>
        <v>4</v>
      </c>
      <c r="K41" s="60">
        <f>IF(AND(COUNT($A41),'from RC summer'!I$6&gt;0),IFERROR(MATCH($A41,'from RC summer'!I$7:I$24,0),"dnc"),"")</f>
        <v>6</v>
      </c>
      <c r="L41" s="60">
        <f>IF(AND(COUNT($A41),'from RC summer'!J$6&gt;0),IFERROR(MATCH($A41,'from RC summer'!J$7:J$24,0),"dnc"),"")</f>
        <v>6</v>
      </c>
      <c r="M41" s="60">
        <f>IF(AND(COUNT($A41),'from RC summer'!K$6&gt;0),IFERROR(MATCH($A41,'from RC summer'!K$7:K$24,0),"dnc"),"")</f>
        <v>4</v>
      </c>
      <c r="N41" s="60">
        <f>IF(AND(COUNT($A41),'from RC summer'!L$6&gt;0),IFERROR(MATCH($A41,'from RC summer'!L$7:L$24,0),"dnc"),"")</f>
        <v>1</v>
      </c>
      <c r="O41" s="60" t="str">
        <f>IF(AND(COUNT($A41),'from RC summer'!M$6&gt;0),IFERROR(MATCH($A41,'from RC summer'!M$7:M$24,0),"dnc"),"")</f>
        <v/>
      </c>
      <c r="P41" s="60" t="str">
        <f>IF(AND(COUNT($A41),'from RC summer'!N$6&gt;0),IFERROR(MATCH($A41,'from RC summer'!N$7:N$24,0),"dnc"),"")</f>
        <v>dnc</v>
      </c>
      <c r="Q41" s="60" t="str">
        <f>IF(AND(COUNT($A41),'from RC summer'!O$6&gt;0),IFERROR(MATCH($A41,'from RC summer'!O$7:O$24,0),"dnc"),"")</f>
        <v>dnc</v>
      </c>
      <c r="R41" s="60" t="str">
        <f>IF(AND(COUNT($A41),'from RC summer'!P$6&gt;0),IFERROR(MATCH($A41,'from RC summer'!P$7:P$24,0),"dnc"),"")</f>
        <v>dnc</v>
      </c>
      <c r="S41" s="60">
        <f>IF(AND(COUNT($A41),'from RC summer'!Q$6&gt;0),IFERROR(MATCH($A41,'from RC summer'!Q$7:Q$24,0),"dnc"),"")</f>
        <v>6</v>
      </c>
      <c r="T41" s="60">
        <f>IF(AND(COUNT($A41),'from RC summer'!R$6&gt;0),IFERROR(MATCH($A41,'from RC summer'!R$7:R$24,0),"dnc"),"")</f>
        <v>6</v>
      </c>
      <c r="U41" s="60" t="str">
        <f>IF(AND(COUNT($A41),'from RC summer'!S$6&gt;0),IFERROR(MATCH($A41,'from RC summer'!S$7:S$24,0),"dnc"),"")</f>
        <v/>
      </c>
      <c r="V41" t="str">
        <f t="shared" si="0"/>
        <v>Panic-A-Track</v>
      </c>
      <c r="Z41">
        <f t="shared" si="1"/>
        <v>8</v>
      </c>
    </row>
    <row r="42" spans="1:26" ht="13.5" thickBot="1" x14ac:dyDescent="0.25">
      <c r="A42" s="101">
        <v>249</v>
      </c>
      <c r="B42" s="101" t="s">
        <v>0</v>
      </c>
      <c r="C42" s="101" t="s">
        <v>39</v>
      </c>
      <c r="D42" s="60" t="str">
        <f>IF(AND(COUNT($A42),'from RC summer'!B$6&gt;0),IFERROR(MATCH($A42,'from RC summer'!B$7:B$24,0),"dnc"),"")</f>
        <v>dnc</v>
      </c>
      <c r="E42" s="60" t="str">
        <f>IF(AND(COUNT($A42),'from RC summer'!C$6&gt;0),IFERROR(MATCH($A42,'from RC summer'!C$7:C$24,0),"dnc"),"")</f>
        <v>dnc</v>
      </c>
      <c r="F42" s="60" t="str">
        <f>IF(AND(COUNT($A42),'from RC summer'!D$6&gt;0),IFERROR(MATCH($A42,'from RC summer'!D$7:D$24,0),"dnc"),"")</f>
        <v/>
      </c>
      <c r="G42" s="60">
        <f>IF(AND(COUNT($A42),'from RC summer'!E$6&gt;0),IFERROR(MATCH($A42,'from RC summer'!E$7:E$24,0),"dnc"),"")</f>
        <v>8</v>
      </c>
      <c r="H42" s="60">
        <f>IF(AND(COUNT($A42),'from RC summer'!F$6&gt;0),IFERROR(MATCH($A42,'from RC summer'!F$7:F$24,0),"dnc"),"")</f>
        <v>8</v>
      </c>
      <c r="I42" s="60" t="str">
        <f>IF(AND(COUNT($A42),'from RC summer'!G$6&gt;0),IFERROR(MATCH($A42,'from RC summer'!G$7:G$24,0),"dnc"),"")</f>
        <v/>
      </c>
      <c r="J42" s="60">
        <f>IF(AND(COUNT($A42),'from RC summer'!H$6&gt;0),IFERROR(MATCH($A42,'from RC summer'!H$7:H$24,0),"dnc"),"")</f>
        <v>7</v>
      </c>
      <c r="K42" s="60">
        <f>IF(AND(COUNT($A42),'from RC summer'!I$6&gt;0),IFERROR(MATCH($A42,'from RC summer'!I$7:I$24,0),"dnc"),"")</f>
        <v>7</v>
      </c>
      <c r="L42" s="60">
        <f>IF(AND(COUNT($A42),'from RC summer'!J$6&gt;0),IFERROR(MATCH($A42,'from RC summer'!J$7:J$24,0),"dnc"),"")</f>
        <v>5</v>
      </c>
      <c r="M42" s="60">
        <f>IF(AND(COUNT($A42),'from RC summer'!K$6&gt;0),IFERROR(MATCH($A42,'from RC summer'!K$7:K$24,0),"dnc"),"")</f>
        <v>7</v>
      </c>
      <c r="N42" s="60">
        <f>IF(AND(COUNT($A42),'from RC summer'!L$6&gt;0),IFERROR(MATCH($A42,'from RC summer'!L$7:L$24,0),"dnc"),"")</f>
        <v>7</v>
      </c>
      <c r="O42" s="60" t="str">
        <f>IF(AND(COUNT($A42),'from RC summer'!M$6&gt;0),IFERROR(MATCH($A42,'from RC summer'!M$7:M$24,0),"dnc"),"")</f>
        <v/>
      </c>
      <c r="P42" s="60">
        <f>IF(AND(COUNT($A42),'from RC summer'!N$6&gt;0),IFERROR(MATCH($A42,'from RC summer'!N$7:N$24,0),"dnc"),"")</f>
        <v>8</v>
      </c>
      <c r="Q42" s="60">
        <f>IF(AND(COUNT($A42),'from RC summer'!O$6&gt;0),IFERROR(MATCH($A42,'from RC summer'!O$7:O$24,0),"dnc"),"")</f>
        <v>8</v>
      </c>
      <c r="R42" s="60">
        <f>IF(AND(COUNT($A42),'from RC summer'!P$6&gt;0),IFERROR(MATCH($A42,'from RC summer'!P$7:P$24,0),"dnc"),"")</f>
        <v>8</v>
      </c>
      <c r="S42" s="60">
        <f>IF(AND(COUNT($A42),'from RC summer'!Q$6&gt;0),IFERROR(MATCH($A42,'from RC summer'!Q$7:Q$24,0),"dnc"),"")</f>
        <v>7</v>
      </c>
      <c r="T42" s="60">
        <f>IF(AND(COUNT($A42),'from RC summer'!R$6&gt;0),IFERROR(MATCH($A42,'from RC summer'!R$7:R$24,0),"dnc"),"")</f>
        <v>7</v>
      </c>
      <c r="U42" s="60" t="str">
        <f>IF(AND(COUNT($A42),'from RC summer'!S$6&gt;0),IFERROR(MATCH($A42,'from RC summer'!S$7:S$24,0),"dnc"),"")</f>
        <v/>
      </c>
      <c r="V42" t="str">
        <f t="shared" si="0"/>
        <v>Dolce</v>
      </c>
      <c r="Z42">
        <f t="shared" si="1"/>
        <v>9</v>
      </c>
    </row>
    <row r="43" spans="1:26" ht="13.5" thickBot="1" x14ac:dyDescent="0.25">
      <c r="A43" s="101">
        <v>676</v>
      </c>
      <c r="B43" s="101" t="s">
        <v>31</v>
      </c>
      <c r="C43" s="101" t="s">
        <v>47</v>
      </c>
      <c r="D43" s="60" t="s">
        <v>236</v>
      </c>
      <c r="E43" s="60" t="s">
        <v>236</v>
      </c>
      <c r="F43" s="60" t="str">
        <f>IF(AND(COUNT($A43),'from RC summer'!D$6&gt;0),IFERROR(MATCH($A43,'from RC summer'!D$7:D$24,0),"dnc"),"")</f>
        <v/>
      </c>
      <c r="G43" s="60" t="s">
        <v>236</v>
      </c>
      <c r="H43" s="60" t="s">
        <v>236</v>
      </c>
      <c r="I43" s="60" t="str">
        <f>IF(AND(COUNT($A43),'from RC summer'!G$6&gt;0),IFERROR(MATCH($A43,'from RC summer'!G$7:G$24,0),"dnc"),"")</f>
        <v/>
      </c>
      <c r="J43" s="60" t="s">
        <v>236</v>
      </c>
      <c r="K43" s="60" t="s">
        <v>236</v>
      </c>
      <c r="L43" s="60" t="s">
        <v>236</v>
      </c>
      <c r="M43" s="60" t="s">
        <v>236</v>
      </c>
      <c r="N43" s="60" t="s">
        <v>236</v>
      </c>
      <c r="O43" s="60" t="str">
        <f>IF(AND(COUNT($A43),'from RC summer'!M$6&gt;0),IFERROR(MATCH($A43,'from RC summer'!M$7:M$24,0),"dnc"),"")</f>
        <v/>
      </c>
      <c r="P43" s="60">
        <f>IF(AND(COUNT($A43),'from RC summer'!N$6&gt;0),IFERROR(MATCH($A43,'from RC summer'!N$7:N$24,0),"dnc"),"")</f>
        <v>6</v>
      </c>
      <c r="Q43" s="60">
        <f>IF(AND(COUNT($A43),'from RC summer'!O$6&gt;0),IFERROR(MATCH($A43,'from RC summer'!O$7:O$24,0),"dnc"),"")</f>
        <v>7</v>
      </c>
      <c r="R43" s="60">
        <f>IF(AND(COUNT($A43),'from RC summer'!P$6&gt;0),IFERROR(MATCH($A43,'from RC summer'!P$7:P$24,0),"dnc"),"")</f>
        <v>7</v>
      </c>
      <c r="S43" s="60">
        <f>IF(AND(COUNT($A43),'from RC summer'!Q$6&gt;0),IFERROR(MATCH($A43,'from RC summer'!Q$7:Q$24,0),"dnc"),"")</f>
        <v>8</v>
      </c>
      <c r="T43" s="60">
        <f>IF(AND(COUNT($A43),'from RC summer'!R$6&gt;0),IFERROR(MATCH($A43,'from RC summer'!R$7:R$24,0),"dnc"),"")</f>
        <v>3</v>
      </c>
      <c r="U43" s="60" t="str">
        <f>IF(AND(COUNT($A43),'from RC summer'!S$6&gt;0),IFERROR(MATCH($A43,'from RC summer'!S$7:S$24,0),"dnc"),"")</f>
        <v/>
      </c>
      <c r="V43" t="str">
        <f t="shared" si="0"/>
        <v>Paradox</v>
      </c>
      <c r="Z43">
        <f t="shared" si="1"/>
        <v>10</v>
      </c>
    </row>
    <row r="44" spans="1:26" ht="13.5" thickBot="1" x14ac:dyDescent="0.25">
      <c r="A44" s="101"/>
      <c r="B44" s="101"/>
      <c r="C44" s="101"/>
      <c r="D44" s="60" t="str">
        <f>IF(AND(COUNT($A44),'from RC summer'!B$6&gt;0),IFERROR(MATCH($A44,'from RC summer'!B$7:B$24,0),"dnc"),"")</f>
        <v/>
      </c>
      <c r="E44" s="60" t="str">
        <f>IF(AND(COUNT($A44),'from RC summer'!C$6&gt;0),IFERROR(MATCH($A44,'from RC summer'!C$7:C$24,0),"dnc"),"")</f>
        <v/>
      </c>
      <c r="F44" s="60" t="str">
        <f>IF(AND(COUNT($A44),'from RC summer'!D$6&gt;0),IFERROR(MATCH($A44,'from RC summer'!D$7:D$24,0),"dnc"),"")</f>
        <v/>
      </c>
      <c r="G44" s="60" t="str">
        <f>IF(AND(COUNT($A44),'from RC summer'!E$6&gt;0),IFERROR(MATCH($A44,'from RC summer'!E$7:E$24,0),"dnc"),"")</f>
        <v/>
      </c>
      <c r="H44" s="60" t="str">
        <f>IF(AND(COUNT($A44),'from RC summer'!F$6&gt;0),IFERROR(MATCH($A44,'from RC summer'!F$7:F$24,0),"dnc"),"")</f>
        <v/>
      </c>
      <c r="I44" s="60" t="str">
        <f>IF(AND(COUNT($A44),'from RC summer'!G$6&gt;0),IFERROR(MATCH($A44,'from RC summer'!G$7:G$24,0),"dnc"),"")</f>
        <v/>
      </c>
      <c r="J44" s="60" t="str">
        <f>IF(AND(COUNT($A44),'from RC summer'!H$6&gt;0),IFERROR(MATCH($A44,'from RC summer'!H$7:H$24,0),"dnc"),"")</f>
        <v/>
      </c>
      <c r="K44" s="60" t="str">
        <f>IF(AND(COUNT($A44),'from RC summer'!I$6&gt;0),IFERROR(MATCH($A44,'from RC summer'!I$7:I$24,0),"dnc"),"")</f>
        <v/>
      </c>
      <c r="L44" s="60" t="str">
        <f>IF(AND(COUNT($A44),'from RC summer'!J$6&gt;0),IFERROR(MATCH($A44,'from RC summer'!J$7:J$24,0),"dnc"),"")</f>
        <v/>
      </c>
      <c r="M44" s="60" t="str">
        <f>IF(AND(COUNT($A44),'from RC summer'!K$6&gt;0),IFERROR(MATCH($A44,'from RC summer'!K$7:K$24,0),"dnc"),"")</f>
        <v/>
      </c>
      <c r="N44" s="60" t="str">
        <f>IF(AND(COUNT($A44),'from RC summer'!L$6&gt;0),IFERROR(MATCH($A44,'from RC summer'!L$7:L$24,0),"dnc"),"")</f>
        <v/>
      </c>
      <c r="O44" s="60" t="str">
        <f>IF(AND(COUNT($A44),'from RC summer'!M$6&gt;0),IFERROR(MATCH($A44,'from RC summer'!M$7:M$24,0),"dnc"),"")</f>
        <v/>
      </c>
      <c r="P44" s="60" t="str">
        <f>IF(AND(COUNT($A44),'from RC summer'!N$6&gt;0),IFERROR(MATCH($A44,'from RC summer'!N$7:N$24,0),"dnc"),"")</f>
        <v/>
      </c>
      <c r="Q44" s="60" t="str">
        <f>IF(AND(COUNT($A44),'from RC summer'!O$6&gt;0),IFERROR(MATCH($A44,'from RC summer'!O$7:O$24,0),"dnc"),"")</f>
        <v/>
      </c>
      <c r="R44" s="60" t="str">
        <f>IF(AND(COUNT($A44),'from RC summer'!P$6&gt;0),IFERROR(MATCH($A44,'from RC summer'!P$7:P$24,0),"dnc"),"")</f>
        <v/>
      </c>
      <c r="S44" s="60" t="str">
        <f>IF(AND(COUNT($A44),'from RC summer'!Q$6&gt;0),IFERROR(MATCH($A44,'from RC summer'!Q$7:Q$24,0),"dnc"),"")</f>
        <v/>
      </c>
      <c r="T44" s="60" t="str">
        <f>IF(AND(COUNT($A44),'from RC summer'!R$6&gt;0),IFERROR(MATCH($A44,'from RC summer'!R$7:R$24,0),"dnc"),"")</f>
        <v/>
      </c>
      <c r="U44" s="60" t="str">
        <f>IF(AND(COUNT($A44),'from RC summer'!S$6&gt;0),IFERROR(MATCH($A44,'from RC summer'!S$7:S$24,0),"dnc"),"")</f>
        <v/>
      </c>
      <c r="V44" t="str">
        <f t="shared" si="0"/>
        <v/>
      </c>
      <c r="Z44">
        <f t="shared" si="1"/>
        <v>11</v>
      </c>
    </row>
    <row r="45" spans="1:26" ht="13.5" thickBot="1" x14ac:dyDescent="0.25">
      <c r="A45" s="101"/>
      <c r="B45" s="101"/>
      <c r="C45" s="101"/>
      <c r="D45" s="60" t="str">
        <f>IF(AND(COUNT($A45),'from RC summer'!B$6&gt;0),IFERROR(MATCH($A45,'from RC summer'!B$7:B$24,0),"dnc"),"")</f>
        <v/>
      </c>
      <c r="E45" s="60" t="str">
        <f>IF(AND(COUNT($A45),'from RC summer'!C$6&gt;0),IFERROR(MATCH($A45,'from RC summer'!C$7:C$24,0),"dnc"),"")</f>
        <v/>
      </c>
      <c r="F45" s="60" t="str">
        <f>IF(AND(COUNT($A45),'from RC summer'!D$6&gt;0),IFERROR(MATCH($A45,'from RC summer'!D$7:D$24,0),"dnc"),"")</f>
        <v/>
      </c>
      <c r="G45" s="60" t="str">
        <f>IF(AND(COUNT($A45),'from RC summer'!E$6&gt;0),IFERROR(MATCH($A45,'from RC summer'!E$7:E$24,0),"dnc"),"")</f>
        <v/>
      </c>
      <c r="H45" s="60" t="str">
        <f>IF(AND(COUNT($A45),'from RC summer'!F$6&gt;0),IFERROR(MATCH($A45,'from RC summer'!F$7:F$24,0),"dnc"),"")</f>
        <v/>
      </c>
      <c r="I45" s="60" t="str">
        <f>IF(AND(COUNT($A45),'from RC summer'!G$6&gt;0),IFERROR(MATCH($A45,'from RC summer'!G$7:G$24,0),"dnc"),"")</f>
        <v/>
      </c>
      <c r="J45" s="60" t="str">
        <f>IF(AND(COUNT($A45),'from RC summer'!H$6&gt;0),IFERROR(MATCH($A45,'from RC summer'!H$7:H$24,0),"dnc"),"")</f>
        <v/>
      </c>
      <c r="K45" s="60" t="str">
        <f>IF(AND(COUNT($A45),'from RC summer'!I$6&gt;0),IFERROR(MATCH($A45,'from RC summer'!I$7:I$24,0),"dnc"),"")</f>
        <v/>
      </c>
      <c r="L45" s="60" t="str">
        <f>IF(AND(COUNT($A45),'from RC summer'!J$6&gt;0),IFERROR(MATCH($A45,'from RC summer'!J$7:J$24,0),"dnc"),"")</f>
        <v/>
      </c>
      <c r="M45" s="60" t="str">
        <f>IF(AND(COUNT($A45),'from RC summer'!K$6&gt;0),IFERROR(MATCH($A45,'from RC summer'!K$7:K$24,0),"dnc"),"")</f>
        <v/>
      </c>
      <c r="N45" s="60" t="str">
        <f>IF(AND(COUNT($A45),'from RC summer'!L$6&gt;0),IFERROR(MATCH($A45,'from RC summer'!L$7:L$24,0),"dnc"),"")</f>
        <v/>
      </c>
      <c r="O45" s="60" t="str">
        <f>IF(AND(COUNT($A45),'from RC summer'!M$6&gt;0),IFERROR(MATCH($A45,'from RC summer'!M$7:M$24,0),"dnc"),"")</f>
        <v/>
      </c>
      <c r="P45" s="60" t="str">
        <f>IF(AND(COUNT($A45),'from RC summer'!N$6&gt;0),IFERROR(MATCH($A45,'from RC summer'!N$7:N$24,0),"dnc"),"")</f>
        <v/>
      </c>
      <c r="Q45" s="60" t="str">
        <f>IF(AND(COUNT($A45),'from RC summer'!O$6&gt;0),IFERROR(MATCH($A45,'from RC summer'!O$7:O$24,0),"dnc"),"")</f>
        <v/>
      </c>
      <c r="R45" s="60" t="str">
        <f>IF(AND(COUNT($A45),'from RC summer'!P$6&gt;0),IFERROR(MATCH($A45,'from RC summer'!P$7:P$24,0),"dnc"),"")</f>
        <v/>
      </c>
      <c r="S45" s="60" t="str">
        <f>IF(AND(COUNT($A45),'from RC summer'!Q$6&gt;0),IFERROR(MATCH($A45,'from RC summer'!Q$7:Q$24,0),"dnc"),"")</f>
        <v/>
      </c>
      <c r="T45" s="60" t="str">
        <f>IF(AND(COUNT($A45),'from RC summer'!R$6&gt;0),IFERROR(MATCH($A45,'from RC summer'!R$7:R$24,0),"dnc"),"")</f>
        <v/>
      </c>
      <c r="U45" s="60" t="str">
        <f>IF(AND(COUNT($A45),'from RC summer'!S$6&gt;0),IFERROR(MATCH($A45,'from RC summer'!S$7:S$24,0),"dnc"),"")</f>
        <v/>
      </c>
      <c r="V45" t="str">
        <f t="shared" si="0"/>
        <v/>
      </c>
      <c r="Z45">
        <f t="shared" si="1"/>
        <v>12</v>
      </c>
    </row>
    <row r="46" spans="1:26" ht="13.5" thickBot="1" x14ac:dyDescent="0.25">
      <c r="A46" s="101"/>
      <c r="B46" s="101"/>
      <c r="C46" s="101"/>
      <c r="D46" s="60" t="str">
        <f>IF(AND(COUNT($A46),'from RC summer'!B$6&gt;0),IFERROR(MATCH($A46,'from RC summer'!B$7:B$24,0),"dnc"),"")</f>
        <v/>
      </c>
      <c r="E46" s="60" t="str">
        <f>IF(AND(COUNT($A46),'from RC summer'!C$6&gt;0),IFERROR(MATCH($A46,'from RC summer'!C$7:C$24,0),"dnc"),"")</f>
        <v/>
      </c>
      <c r="F46" s="60" t="str">
        <f>IF(AND(COUNT($A46),'from RC summer'!D$6&gt;0),IFERROR(MATCH($A46,'from RC summer'!D$7:D$24,0),"dnc"),"")</f>
        <v/>
      </c>
      <c r="G46" s="60" t="str">
        <f>IF(AND(COUNT($A46),'from RC summer'!E$6&gt;0),IFERROR(MATCH($A46,'from RC summer'!E$7:E$24,0),"dnc"),"")</f>
        <v/>
      </c>
      <c r="H46" s="60" t="str">
        <f>IF(AND(COUNT($A46),'from RC summer'!F$6&gt;0),IFERROR(MATCH($A46,'from RC summer'!F$7:F$24,0),"dnc"),"")</f>
        <v/>
      </c>
      <c r="I46" s="60" t="str">
        <f>IF(AND(COUNT($A46),'from RC summer'!G$6&gt;0),IFERROR(MATCH($A46,'from RC summer'!G$7:G$24,0),"dnc"),"")</f>
        <v/>
      </c>
      <c r="J46" s="60" t="str">
        <f>IF(AND(COUNT($A46),'from RC summer'!H$6&gt;0),IFERROR(MATCH($A46,'from RC summer'!H$7:H$24,0),"dnc"),"")</f>
        <v/>
      </c>
      <c r="K46" s="60" t="str">
        <f>IF(AND(COUNT($A46),'from RC summer'!I$6&gt;0),IFERROR(MATCH($A46,'from RC summer'!I$7:I$24,0),"dnc"),"")</f>
        <v/>
      </c>
      <c r="L46" s="60" t="str">
        <f>IF(AND(COUNT($A46),'from RC summer'!J$6&gt;0),IFERROR(MATCH($A46,'from RC summer'!J$7:J$24,0),"dnc"),"")</f>
        <v/>
      </c>
      <c r="M46" s="60" t="str">
        <f>IF(AND(COUNT($A46),'from RC summer'!K$6&gt;0),IFERROR(MATCH($A46,'from RC summer'!K$7:K$24,0),"dnc"),"")</f>
        <v/>
      </c>
      <c r="N46" s="60" t="str">
        <f>IF(AND(COUNT($A46),'from RC summer'!L$6&gt;0),IFERROR(MATCH($A46,'from RC summer'!L$7:L$24,0),"dnc"),"")</f>
        <v/>
      </c>
      <c r="O46" s="60" t="str">
        <f>IF(AND(COUNT($A46),'from RC summer'!M$6&gt;0),IFERROR(MATCH($A46,'from RC summer'!M$7:M$24,0),"dnc"),"")</f>
        <v/>
      </c>
      <c r="P46" s="60" t="str">
        <f>IF(AND(COUNT($A46),'from RC summer'!N$6&gt;0),IFERROR(MATCH($A46,'from RC summer'!N$7:N$24,0),"dnc"),"")</f>
        <v/>
      </c>
      <c r="Q46" s="60" t="str">
        <f>IF(AND(COUNT($A46),'from RC summer'!O$6&gt;0),IFERROR(MATCH($A46,'from RC summer'!O$7:O$24,0),"dnc"),"")</f>
        <v/>
      </c>
      <c r="R46" s="60" t="str">
        <f>IF(AND(COUNT($A46),'from RC summer'!P$6&gt;0),IFERROR(MATCH($A46,'from RC summer'!P$7:P$24,0),"dnc"),"")</f>
        <v/>
      </c>
      <c r="S46" s="60" t="str">
        <f>IF(AND(COUNT($A46),'from RC summer'!Q$6&gt;0),IFERROR(MATCH($A46,'from RC summer'!Q$7:Q$24,0),"dnc"),"")</f>
        <v/>
      </c>
      <c r="T46" s="60" t="str">
        <f>IF(AND(COUNT($A46),'from RC summer'!R$6&gt;0),IFERROR(MATCH($A46,'from RC summer'!R$7:R$24,0),"dnc"),"")</f>
        <v/>
      </c>
      <c r="U46" s="60" t="str">
        <f>IF(AND(COUNT($A46),'from RC summer'!S$6&gt;0),IFERROR(MATCH($A46,'from RC summer'!S$7:S$24,0),"dnc"),"")</f>
        <v/>
      </c>
      <c r="V46" t="str">
        <f t="shared" si="0"/>
        <v/>
      </c>
      <c r="Z46">
        <f t="shared" si="1"/>
        <v>13</v>
      </c>
    </row>
    <row r="47" spans="1:26" ht="13.5" thickBot="1" x14ac:dyDescent="0.25">
      <c r="A47" s="101"/>
      <c r="B47" s="101"/>
      <c r="C47" s="101"/>
      <c r="D47" s="60" t="str">
        <f>IF(AND(COUNT($A47),'from RC summer'!B$6&gt;0),IFERROR(MATCH($A47,'from RC summer'!B$7:B$24,0),"dnc"),"")</f>
        <v/>
      </c>
      <c r="E47" s="60" t="str">
        <f>IF(AND(COUNT($A47),'from RC summer'!C$6&gt;0),IFERROR(MATCH($A47,'from RC summer'!C$7:C$24,0),"dnc"),"")</f>
        <v/>
      </c>
      <c r="F47" s="60" t="str">
        <f>IF(AND(COUNT($A47),'from RC summer'!D$6&gt;0),IFERROR(MATCH($A47,'from RC summer'!D$7:D$24,0),"dnc"),"")</f>
        <v/>
      </c>
      <c r="G47" s="60" t="str">
        <f>IF(AND(COUNT($A47),'from RC summer'!E$6&gt;0),IFERROR(MATCH($A47,'from RC summer'!E$7:E$24,0),"dnc"),"")</f>
        <v/>
      </c>
      <c r="H47" s="60" t="str">
        <f>IF(AND(COUNT($A47),'from RC summer'!F$6&gt;0),IFERROR(MATCH($A47,'from RC summer'!F$7:F$24,0),"dnc"),"")</f>
        <v/>
      </c>
      <c r="I47" s="60" t="str">
        <f>IF(AND(COUNT($A47),'from RC summer'!G$6&gt;0),IFERROR(MATCH($A47,'from RC summer'!G$7:G$24,0),"dnc"),"")</f>
        <v/>
      </c>
      <c r="J47" s="60" t="str">
        <f>IF(AND(COUNT($A47),'from RC summer'!H$6&gt;0),IFERROR(MATCH($A47,'from RC summer'!H$7:H$24,0),"dnc"),"")</f>
        <v/>
      </c>
      <c r="K47" s="60" t="str">
        <f>IF(AND(COUNT($A47),'from RC summer'!I$6&gt;0),IFERROR(MATCH($A47,'from RC summer'!I$7:I$24,0),"dnc"),"")</f>
        <v/>
      </c>
      <c r="L47" s="60" t="str">
        <f>IF(AND(COUNT($A47),'from RC summer'!J$6&gt;0),IFERROR(MATCH($A47,'from RC summer'!J$7:J$24,0),"dnc"),"")</f>
        <v/>
      </c>
      <c r="M47" s="60" t="str">
        <f>IF(AND(COUNT($A47),'from RC summer'!K$6&gt;0),IFERROR(MATCH($A47,'from RC summer'!K$7:K$24,0),"dnc"),"")</f>
        <v/>
      </c>
      <c r="N47" s="60" t="str">
        <f>IF(AND(COUNT($A47),'from RC summer'!L$6&gt;0),IFERROR(MATCH($A47,'from RC summer'!L$7:L$24,0),"dnc"),"")</f>
        <v/>
      </c>
      <c r="O47" s="60" t="str">
        <f>IF(AND(COUNT($A47),'from RC summer'!M$6&gt;0),IFERROR(MATCH($A47,'from RC summer'!M$7:M$24,0),"dnc"),"")</f>
        <v/>
      </c>
      <c r="P47" s="60" t="str">
        <f>IF(AND(COUNT($A47),'from RC summer'!N$6&gt;0),IFERROR(MATCH($A47,'from RC summer'!N$7:N$24,0),"dnc"),"")</f>
        <v/>
      </c>
      <c r="Q47" s="60" t="str">
        <f>IF(AND(COUNT($A47),'from RC summer'!O$6&gt;0),IFERROR(MATCH($A47,'from RC summer'!O$7:O$24,0),"dnc"),"")</f>
        <v/>
      </c>
      <c r="R47" s="60" t="str">
        <f>IF(AND(COUNT($A47),'from RC summer'!P$6&gt;0),IFERROR(MATCH($A47,'from RC summer'!P$7:P$24,0),"dnc"),"")</f>
        <v/>
      </c>
      <c r="S47" s="60" t="str">
        <f>IF(AND(COUNT($A47),'from RC summer'!Q$6&gt;0),IFERROR(MATCH($A47,'from RC summer'!Q$7:Q$24,0),"dnc"),"")</f>
        <v/>
      </c>
      <c r="T47" s="60" t="str">
        <f>IF(AND(COUNT($A47),'from RC summer'!R$6&gt;0),IFERROR(MATCH($A47,'from RC summer'!R$7:R$24,0),"dnc"),"")</f>
        <v/>
      </c>
      <c r="U47" s="60" t="str">
        <f>IF(AND(COUNT($A47),'from RC summer'!S$6&gt;0),IFERROR(MATCH($A47,'from RC summer'!S$7:S$24,0),"dnc"),"")</f>
        <v/>
      </c>
      <c r="V47" t="str">
        <f t="shared" si="0"/>
        <v/>
      </c>
      <c r="Z47">
        <f t="shared" si="1"/>
        <v>14</v>
      </c>
    </row>
    <row r="48" spans="1:26" ht="13.5" thickBot="1" x14ac:dyDescent="0.25">
      <c r="A48" s="101"/>
      <c r="B48" s="101"/>
      <c r="C48" s="101"/>
      <c r="D48" s="60" t="str">
        <f>IF(AND(COUNT($A48),'from RC summer'!B$6&gt;0),IFERROR(MATCH($A48,'from RC summer'!B$7:B$24,0),"dnc"),"")</f>
        <v/>
      </c>
      <c r="E48" s="60" t="str">
        <f>IF(AND(COUNT($A48),'from RC summer'!C$6&gt;0),IFERROR(MATCH($A48,'from RC summer'!C$7:C$24,0),"dnc"),"")</f>
        <v/>
      </c>
      <c r="F48" s="60" t="str">
        <f>IF(AND(COUNT($A48),'from RC summer'!D$6&gt;0),IFERROR(MATCH($A48,'from RC summer'!D$7:D$24,0),"dnc"),"")</f>
        <v/>
      </c>
      <c r="G48" s="60" t="str">
        <f>IF(AND(COUNT($A48),'from RC summer'!E$6&gt;0),IFERROR(MATCH($A48,'from RC summer'!E$7:E$24,0),"dnc"),"")</f>
        <v/>
      </c>
      <c r="H48" s="60" t="str">
        <f>IF(AND(COUNT($A48),'from RC summer'!F$6&gt;0),IFERROR(MATCH($A48,'from RC summer'!F$7:F$24,0),"dnc"),"")</f>
        <v/>
      </c>
      <c r="I48" s="60" t="str">
        <f>IF(AND(COUNT($A48),'from RC summer'!G$6&gt;0),IFERROR(MATCH($A48,'from RC summer'!G$7:G$24,0),"dnc"),"")</f>
        <v/>
      </c>
      <c r="J48" s="60" t="str">
        <f>IF(AND(COUNT($A48),'from RC summer'!H$6&gt;0),IFERROR(MATCH($A48,'from RC summer'!H$7:H$24,0),"dnc"),"")</f>
        <v/>
      </c>
      <c r="K48" s="60" t="str">
        <f>IF(AND(COUNT($A48),'from RC summer'!I$6&gt;0),IFERROR(MATCH($A48,'from RC summer'!I$7:I$24,0),"dnc"),"")</f>
        <v/>
      </c>
      <c r="L48" s="60" t="str">
        <f>IF(AND(COUNT($A48),'from RC summer'!J$6&gt;0),IFERROR(MATCH($A48,'from RC summer'!J$7:J$24,0),"dnc"),"")</f>
        <v/>
      </c>
      <c r="M48" s="60" t="str">
        <f>IF(AND(COUNT($A48),'from RC summer'!K$6&gt;0),IFERROR(MATCH($A48,'from RC summer'!K$7:K$24,0),"dnc"),"")</f>
        <v/>
      </c>
      <c r="N48" s="60" t="str">
        <f>IF(AND(COUNT($A48),'from RC summer'!L$6&gt;0),IFERROR(MATCH($A48,'from RC summer'!L$7:L$24,0),"dnc"),"")</f>
        <v/>
      </c>
      <c r="O48" s="60" t="str">
        <f>IF(AND(COUNT($A48),'from RC summer'!M$6&gt;0),IFERROR(MATCH($A48,'from RC summer'!M$7:M$24,0),"dnc"),"")</f>
        <v/>
      </c>
      <c r="P48" s="60" t="str">
        <f>IF(AND(COUNT($A48),'from RC summer'!N$6&gt;0),IFERROR(MATCH($A48,'from RC summer'!N$7:N$24,0),"dnc"),"")</f>
        <v/>
      </c>
      <c r="Q48" s="60" t="str">
        <f>IF(AND(COUNT($A48),'from RC summer'!O$6&gt;0),IFERROR(MATCH($A48,'from RC summer'!O$7:O$24,0),"dnc"),"")</f>
        <v/>
      </c>
      <c r="R48" s="60" t="str">
        <f>IF(AND(COUNT($A48),'from RC summer'!P$6&gt;0),IFERROR(MATCH($A48,'from RC summer'!P$7:P$24,0),"dnc"),"")</f>
        <v/>
      </c>
      <c r="S48" s="60" t="str">
        <f>IF(AND(COUNT($A48),'from RC summer'!Q$6&gt;0),IFERROR(MATCH($A48,'from RC summer'!Q$7:Q$24,0),"dnc"),"")</f>
        <v/>
      </c>
      <c r="T48" s="60" t="str">
        <f>IF(AND(COUNT($A48),'from RC summer'!R$6&gt;0),IFERROR(MATCH($A48,'from RC summer'!R$7:R$24,0),"dnc"),"")</f>
        <v/>
      </c>
      <c r="U48" s="60" t="str">
        <f>IF(AND(COUNT($A48),'from RC summer'!S$6&gt;0),IFERROR(MATCH($A48,'from RC summer'!S$7:S$24,0),"dnc"),"")</f>
        <v/>
      </c>
      <c r="V48" t="str">
        <f t="shared" si="0"/>
        <v/>
      </c>
      <c r="Z48">
        <f t="shared" si="1"/>
        <v>15</v>
      </c>
    </row>
    <row r="49" spans="1:50" ht="13.5" thickBot="1" x14ac:dyDescent="0.25">
      <c r="A49" s="101"/>
      <c r="B49" s="101"/>
      <c r="C49" s="101"/>
      <c r="D49" s="60" t="str">
        <f>IF(AND(COUNT($A49),'from RC summer'!B$6&gt;0),IFERROR(MATCH($A49,'from RC summer'!B$7:B$24,0),"dnc"),"")</f>
        <v/>
      </c>
      <c r="E49" s="60" t="str">
        <f>IF(AND(COUNT($A49),'from RC summer'!C$6&gt;0),IFERROR(MATCH($A49,'from RC summer'!C$7:C$24,0),"dnc"),"")</f>
        <v/>
      </c>
      <c r="F49" s="60" t="str">
        <f>IF(AND(COUNT($A49),'from RC summer'!D$6&gt;0),IFERROR(MATCH($A49,'from RC summer'!D$7:D$24,0),"dnc"),"")</f>
        <v/>
      </c>
      <c r="G49" s="60" t="str">
        <f>IF(AND(COUNT($A49),'from RC summer'!E$6&gt;0),IFERROR(MATCH($A49,'from RC summer'!E$7:E$24,0),"dnc"),"")</f>
        <v/>
      </c>
      <c r="H49" s="60" t="str">
        <f>IF(AND(COUNT($A49),'from RC summer'!F$6&gt;0),IFERROR(MATCH($A49,'from RC summer'!F$7:F$24,0),"dnc"),"")</f>
        <v/>
      </c>
      <c r="I49" s="60" t="str">
        <f>IF(AND(COUNT($A49),'from RC summer'!G$6&gt;0),IFERROR(MATCH($A49,'from RC summer'!G$7:G$24,0),"dnc"),"")</f>
        <v/>
      </c>
      <c r="J49" s="60" t="str">
        <f>IF(AND(COUNT($A49),'from RC summer'!H$6&gt;0),IFERROR(MATCH($A49,'from RC summer'!H$7:H$24,0),"dnc"),"")</f>
        <v/>
      </c>
      <c r="K49" s="60" t="str">
        <f>IF(AND(COUNT($A49),'from RC summer'!I$6&gt;0),IFERROR(MATCH($A49,'from RC summer'!I$7:I$24,0),"dnc"),"")</f>
        <v/>
      </c>
      <c r="L49" s="60" t="str">
        <f>IF(AND(COUNT($A49),'from RC summer'!J$6&gt;0),IFERROR(MATCH($A49,'from RC summer'!J$7:J$24,0),"dnc"),"")</f>
        <v/>
      </c>
      <c r="M49" s="60" t="str">
        <f>IF(AND(COUNT($A49),'from RC summer'!K$6&gt;0),IFERROR(MATCH($A49,'from RC summer'!K$7:K$24,0),"dnc"),"")</f>
        <v/>
      </c>
      <c r="N49" s="60" t="str">
        <f>IF(AND(COUNT($A49),'from RC summer'!L$6&gt;0),IFERROR(MATCH($A49,'from RC summer'!L$7:L$24,0),"dnc"),"")</f>
        <v/>
      </c>
      <c r="O49" s="60" t="str">
        <f>IF(AND(COUNT($A49),'from RC summer'!M$6&gt;0),IFERROR(MATCH($A49,'from RC summer'!M$7:M$24,0),"dnc"),"")</f>
        <v/>
      </c>
      <c r="P49" s="60" t="str">
        <f>IF(AND(COUNT($A49),'from RC summer'!N$6&gt;0),IFERROR(MATCH($A49,'from RC summer'!N$7:N$24,0),"dnc"),"")</f>
        <v/>
      </c>
      <c r="Q49" s="60" t="str">
        <f>IF(AND(COUNT($A49),'from RC summer'!O$6&gt;0),IFERROR(MATCH($A49,'from RC summer'!O$7:O$24,0),"dnc"),"")</f>
        <v/>
      </c>
      <c r="R49" s="60" t="str">
        <f>IF(AND(COUNT($A49),'from RC summer'!P$6&gt;0),IFERROR(MATCH($A49,'from RC summer'!P$7:P$24,0),"dnc"),"")</f>
        <v/>
      </c>
      <c r="S49" s="60" t="str">
        <f>IF(AND(COUNT($A49),'from RC summer'!Q$6&gt;0),IFERROR(MATCH($A49,'from RC summer'!Q$7:Q$24,0),"dnc"),"")</f>
        <v/>
      </c>
      <c r="T49" s="60" t="str">
        <f>IF(AND(COUNT($A49),'from RC summer'!R$6&gt;0),IFERROR(MATCH($A49,'from RC summer'!R$7:R$24,0),"dnc"),"")</f>
        <v/>
      </c>
      <c r="U49" s="60" t="str">
        <f>IF(AND(COUNT($A49),'from RC summer'!S$6&gt;0),IFERROR(MATCH($A49,'from RC summer'!S$7:S$24,0),"dnc"),"")</f>
        <v/>
      </c>
      <c r="V49" t="str">
        <f t="shared" si="0"/>
        <v/>
      </c>
      <c r="Z49">
        <f t="shared" si="1"/>
        <v>16</v>
      </c>
    </row>
    <row r="50" spans="1:50" ht="13.5" thickBot="1" x14ac:dyDescent="0.25">
      <c r="A50" s="101"/>
      <c r="B50" s="101"/>
      <c r="C50" s="101"/>
      <c r="D50" s="60" t="str">
        <f>IF(AND(COUNT($A50),'from RC summer'!B$6&gt;0),IFERROR(MATCH($A50,'from RC summer'!B$7:B$24,0),"dnc"),"")</f>
        <v/>
      </c>
      <c r="E50" s="60" t="str">
        <f>IF(AND(COUNT($A50),'from RC summer'!C$6&gt;0),IFERROR(MATCH($A50,'from RC summer'!C$7:C$24,0),"dnc"),"")</f>
        <v/>
      </c>
      <c r="F50" s="60" t="str">
        <f>IF(AND(COUNT($A50),'from RC summer'!D$6&gt;0),IFERROR(MATCH($A50,'from RC summer'!D$7:D$24,0),"dnc"),"")</f>
        <v/>
      </c>
      <c r="G50" s="60" t="str">
        <f>IF(AND(COUNT($A50),'from RC summer'!E$6&gt;0),IFERROR(MATCH($A50,'from RC summer'!E$7:E$24,0),"dnc"),"")</f>
        <v/>
      </c>
      <c r="H50" s="60" t="str">
        <f>IF(AND(COUNT($A50),'from RC summer'!F$6&gt;0),IFERROR(MATCH($A50,'from RC summer'!F$7:F$24,0),"dnc"),"")</f>
        <v/>
      </c>
      <c r="I50" s="60" t="str">
        <f>IF(AND(COUNT($A50),'from RC summer'!G$6&gt;0),IFERROR(MATCH($A50,'from RC summer'!G$7:G$24,0),"dnc"),"")</f>
        <v/>
      </c>
      <c r="J50" s="60" t="str">
        <f>IF(AND(COUNT($A50),'from RC summer'!H$6&gt;0),IFERROR(MATCH($A50,'from RC summer'!H$7:H$24,0),"dnc"),"")</f>
        <v/>
      </c>
      <c r="K50" s="60" t="str">
        <f>IF(AND(COUNT($A50),'from RC summer'!I$6&gt;0),IFERROR(MATCH($A50,'from RC summer'!I$7:I$24,0),"dnc"),"")</f>
        <v/>
      </c>
      <c r="L50" s="60" t="str">
        <f>IF(AND(COUNT($A50),'from RC summer'!J$6&gt;0),IFERROR(MATCH($A50,'from RC summer'!J$7:J$24,0),"dnc"),"")</f>
        <v/>
      </c>
      <c r="M50" s="60" t="str">
        <f>IF(AND(COUNT($A50),'from RC summer'!K$6&gt;0),IFERROR(MATCH($A50,'from RC summer'!K$7:K$24,0),"dnc"),"")</f>
        <v/>
      </c>
      <c r="N50" s="60" t="str">
        <f>IF(AND(COUNT($A50),'from RC summer'!L$6&gt;0),IFERROR(MATCH($A50,'from RC summer'!L$7:L$24,0),"dnc"),"")</f>
        <v/>
      </c>
      <c r="O50" s="60" t="str">
        <f>IF(AND(COUNT($A50),'from RC summer'!M$6&gt;0),IFERROR(MATCH($A50,'from RC summer'!M$7:M$24,0),"dnc"),"")</f>
        <v/>
      </c>
      <c r="P50" s="60" t="str">
        <f>IF(AND(COUNT($A50),'from RC summer'!N$6&gt;0),IFERROR(MATCH($A50,'from RC summer'!N$7:N$24,0),"dnc"),"")</f>
        <v/>
      </c>
      <c r="Q50" s="60" t="str">
        <f>IF(AND(COUNT($A50),'from RC summer'!O$6&gt;0),IFERROR(MATCH($A50,'from RC summer'!O$7:O$24,0),"dnc"),"")</f>
        <v/>
      </c>
      <c r="R50" s="60" t="str">
        <f>IF(AND(COUNT($A50),'from RC summer'!P$6&gt;0),IFERROR(MATCH($A50,'from RC summer'!P$7:P$24,0),"dnc"),"")</f>
        <v/>
      </c>
      <c r="S50" s="60" t="str">
        <f>IF(AND(COUNT($A50),'from RC summer'!Q$6&gt;0),IFERROR(MATCH($A50,'from RC summer'!Q$7:Q$24,0),"dnc"),"")</f>
        <v/>
      </c>
      <c r="T50" s="60" t="str">
        <f>IF(AND(COUNT($A50),'from RC summer'!R$6&gt;0),IFERROR(MATCH($A50,'from RC summer'!R$7:R$24,0),"dnc"),"")</f>
        <v/>
      </c>
      <c r="U50" s="60" t="str">
        <f>IF(AND(COUNT($A50),'from RC summer'!S$6&gt;0),IFERROR(MATCH($A50,'from RC summer'!S$7:S$24,0),"dnc"),"")</f>
        <v/>
      </c>
      <c r="V50" t="str">
        <f t="shared" si="0"/>
        <v/>
      </c>
      <c r="Z50">
        <f t="shared" si="1"/>
        <v>17</v>
      </c>
    </row>
    <row r="51" spans="1:50" ht="13.5" thickBot="1" x14ac:dyDescent="0.25">
      <c r="A51" s="101"/>
      <c r="B51" s="101"/>
      <c r="C51" s="101"/>
      <c r="D51" s="60" t="str">
        <f>IF(AND(COUNT($A51),'from RC summer'!B$6&gt;0),IFERROR(MATCH($A51,'from RC summer'!B$7:B$24,0),"dnc"),"")</f>
        <v/>
      </c>
      <c r="E51" s="60" t="str">
        <f>IF(AND(COUNT($A51),'from RC summer'!C$6&gt;0),IFERROR(MATCH($A51,'from RC summer'!C$7:C$24,0),"dnc"),"")</f>
        <v/>
      </c>
      <c r="F51" s="60" t="str">
        <f>IF(AND(COUNT($A51),'from RC summer'!D$6&gt;0),IFERROR(MATCH($A51,'from RC summer'!D$7:D$24,0),"dnc"),"")</f>
        <v/>
      </c>
      <c r="G51" s="60" t="str">
        <f>IF(AND(COUNT($A51),'from RC summer'!E$6&gt;0),IFERROR(MATCH($A51,'from RC summer'!E$7:E$24,0),"dnc"),"")</f>
        <v/>
      </c>
      <c r="H51" s="60" t="str">
        <f>IF(AND(COUNT($A51),'from RC summer'!F$6&gt;0),IFERROR(MATCH($A51,'from RC summer'!F$7:F$24,0),"dnc"),"")</f>
        <v/>
      </c>
      <c r="I51" s="60" t="str">
        <f>IF(AND(COUNT($A51),'from RC summer'!G$6&gt;0),IFERROR(MATCH($A51,'from RC summer'!G$7:G$24,0),"dnc"),"")</f>
        <v/>
      </c>
      <c r="J51" s="60" t="str">
        <f>IF(AND(COUNT($A51),'from RC summer'!H$6&gt;0),IFERROR(MATCH($A51,'from RC summer'!H$7:H$24,0),"dnc"),"")</f>
        <v/>
      </c>
      <c r="K51" s="60" t="str">
        <f>IF(AND(COUNT($A51),'from RC summer'!I$6&gt;0),IFERROR(MATCH($A51,'from RC summer'!I$7:I$24,0),"dnc"),"")</f>
        <v/>
      </c>
      <c r="L51" s="60" t="str">
        <f>IF(AND(COUNT($A51),'from RC summer'!J$6&gt;0),IFERROR(MATCH($A51,'from RC summer'!J$7:J$24,0),"dnc"),"")</f>
        <v/>
      </c>
      <c r="M51" s="60" t="str">
        <f>IF(AND(COUNT($A51),'from RC summer'!K$6&gt;0),IFERROR(MATCH($A51,'from RC summer'!K$7:K$24,0),"dnc"),"")</f>
        <v/>
      </c>
      <c r="N51" s="60" t="str">
        <f>IF(AND(COUNT($A51),'from RC summer'!L$6&gt;0),IFERROR(MATCH($A51,'from RC summer'!L$7:L$24,0),"dnc"),"")</f>
        <v/>
      </c>
      <c r="O51" s="60" t="str">
        <f>IF(AND(COUNT($A51),'from RC summer'!M$6&gt;0),IFERROR(MATCH($A51,'from RC summer'!M$7:M$24,0),"dnc"),"")</f>
        <v/>
      </c>
      <c r="P51" s="60" t="str">
        <f>IF(AND(COUNT($A51),'from RC summer'!N$6&gt;0),IFERROR(MATCH($A51,'from RC summer'!N$7:N$24,0),"dnc"),"")</f>
        <v/>
      </c>
      <c r="Q51" s="60" t="str">
        <f>IF(AND(COUNT($A51),'from RC summer'!O$6&gt;0),IFERROR(MATCH($A51,'from RC summer'!O$7:O$24,0),"dnc"),"")</f>
        <v/>
      </c>
      <c r="R51" s="60" t="str">
        <f>IF(AND(COUNT($A51),'from RC summer'!P$6&gt;0),IFERROR(MATCH($A51,'from RC summer'!P$7:P$24,0),"dnc"),"")</f>
        <v/>
      </c>
      <c r="S51" s="60" t="str">
        <f>IF(AND(COUNT($A51),'from RC summer'!Q$6&gt;0),IFERROR(MATCH($A51,'from RC summer'!Q$7:Q$24,0),"dnc"),"")</f>
        <v/>
      </c>
      <c r="T51" s="60" t="str">
        <f>IF(AND(COUNT($A51),'from RC summer'!R$6&gt;0),IFERROR(MATCH($A51,'from RC summer'!R$7:R$24,0),"dnc"),"")</f>
        <v/>
      </c>
      <c r="U51" s="60" t="str">
        <f>IF(AND(COUNT($A51),'from RC summer'!S$6&gt;0),IFERROR(MATCH($A51,'from RC summer'!S$7:S$24,0),"dnc"),"")</f>
        <v/>
      </c>
      <c r="V51" t="str">
        <f t="shared" si="0"/>
        <v/>
      </c>
      <c r="Z51">
        <f t="shared" si="1"/>
        <v>18</v>
      </c>
    </row>
    <row r="52" spans="1:50" ht="13.5" thickBot="1" x14ac:dyDescent="0.25">
      <c r="A52" s="101"/>
      <c r="B52" s="101"/>
      <c r="C52" s="101"/>
      <c r="D52" s="60" t="str">
        <f>IF(AND(COUNT($A52),'from RC summer'!B$6&gt;0),IFERROR(MATCH($A52,'from RC summer'!B$7:B$24,0),"dnc"),"")</f>
        <v/>
      </c>
      <c r="E52" s="60" t="str">
        <f>IF(AND(COUNT($A52),'from RC summer'!C$6&gt;0),IFERROR(MATCH($A52,'from RC summer'!C$7:C$24,0),"dnc"),"")</f>
        <v/>
      </c>
      <c r="F52" s="60" t="str">
        <f>IF(AND(COUNT($A52),'from RC summer'!D$6&gt;0),IFERROR(MATCH($A52,'from RC summer'!D$7:D$24,0),"dnc"),"")</f>
        <v/>
      </c>
      <c r="G52" s="60" t="str">
        <f>IF(AND(COUNT($A52),'from RC summer'!E$6&gt;0),IFERROR(MATCH($A52,'from RC summer'!E$7:E$24,0),"dnc"),"")</f>
        <v/>
      </c>
      <c r="H52" s="60" t="str">
        <f>IF(AND(COUNT($A52),'from RC summer'!F$6&gt;0),IFERROR(MATCH($A52,'from RC summer'!F$7:F$24,0),"dnc"),"")</f>
        <v/>
      </c>
      <c r="I52" s="60" t="str">
        <f>IF(AND(COUNT($A52),'from RC summer'!G$6&gt;0),IFERROR(MATCH($A52,'from RC summer'!G$7:G$24,0),"dnc"),"")</f>
        <v/>
      </c>
      <c r="J52" s="60" t="str">
        <f>IF(AND(COUNT($A52),'from RC summer'!H$6&gt;0),IFERROR(MATCH($A52,'from RC summer'!H$7:H$24,0),"dnc"),"")</f>
        <v/>
      </c>
      <c r="K52" s="60" t="str">
        <f>IF(AND(COUNT($A52),'from RC summer'!I$6&gt;0),IFERROR(MATCH($A52,'from RC summer'!I$7:I$24,0),"dnc"),"")</f>
        <v/>
      </c>
      <c r="L52" s="60" t="str">
        <f>IF(AND(COUNT($A52),'from RC summer'!J$6&gt;0),IFERROR(MATCH($A52,'from RC summer'!J$7:J$24,0),"dnc"),"")</f>
        <v/>
      </c>
      <c r="M52" s="60" t="str">
        <f>IF(AND(COUNT($A52),'from RC summer'!K$6&gt;0),IFERROR(MATCH($A52,'from RC summer'!K$7:K$24,0),"dnc"),"")</f>
        <v/>
      </c>
      <c r="N52" s="60" t="str">
        <f>IF(AND(COUNT($A52),'from RC summer'!L$6&gt;0),IFERROR(MATCH($A52,'from RC summer'!L$7:L$24,0),"dnc"),"")</f>
        <v/>
      </c>
      <c r="O52" s="60" t="str">
        <f>IF(AND(COUNT($A52),'from RC summer'!M$6&gt;0),IFERROR(MATCH($A52,'from RC summer'!M$7:M$24,0),"dnc"),"")</f>
        <v/>
      </c>
      <c r="P52" s="60" t="str">
        <f>IF(AND(COUNT($A52),'from RC summer'!N$6&gt;0),IFERROR(MATCH($A52,'from RC summer'!N$7:N$24,0),"dnc"),"")</f>
        <v/>
      </c>
      <c r="Q52" s="60" t="str">
        <f>IF(AND(COUNT($A52),'from RC summer'!O$6&gt;0),IFERROR(MATCH($A52,'from RC summer'!O$7:O$24,0),"dnc"),"")</f>
        <v/>
      </c>
      <c r="R52" s="60" t="str">
        <f>IF(AND(COUNT($A52),'from RC summer'!P$6&gt;0),IFERROR(MATCH($A52,'from RC summer'!P$7:P$24,0),"dnc"),"")</f>
        <v/>
      </c>
      <c r="S52" s="60" t="str">
        <f>IF(AND(COUNT($A52),'from RC summer'!Q$6&gt;0),IFERROR(MATCH($A52,'from RC summer'!Q$7:Q$24,0),"dnc"),"")</f>
        <v/>
      </c>
      <c r="T52" s="60" t="str">
        <f>IF(AND(COUNT($A52),'from RC summer'!R$6&gt;0),IFERROR(MATCH($A52,'from RC summer'!R$7:R$24,0),"dnc"),"")</f>
        <v/>
      </c>
      <c r="U52" s="60" t="str">
        <f>IF(AND(COUNT($A52),'from RC summer'!S$6&gt;0),IFERROR(MATCH($A52,'from RC summer'!S$7:S$24,0),"dnc"),"")</f>
        <v/>
      </c>
      <c r="V52" t="str">
        <f t="shared" si="0"/>
        <v/>
      </c>
      <c r="W52" t="str">
        <f>IF(B52=0,"",B52)</f>
        <v/>
      </c>
    </row>
    <row r="53" spans="1:50" ht="13.5" thickBot="1" x14ac:dyDescent="0.25">
      <c r="A53" s="101"/>
      <c r="B53" s="101"/>
      <c r="C53" s="101"/>
      <c r="D53" s="60" t="str">
        <f>IF(AND(COUNT($A53),'from RC summer'!B$6&gt;0),IFERROR(MATCH($A53,'from RC summer'!B$7:B$24,0),"dnc"),"")</f>
        <v/>
      </c>
      <c r="E53" s="60" t="str">
        <f>IF(AND(COUNT($A53),'from RC summer'!C$6&gt;0),IFERROR(MATCH($A53,'from RC summer'!C$7:C$24,0),"dnc"),"")</f>
        <v/>
      </c>
      <c r="F53" s="60" t="str">
        <f>IF(AND(COUNT($A53),'from RC summer'!D$6&gt;0),IFERROR(MATCH($A53,'from RC summer'!D$7:D$24,0),"dnc"),"")</f>
        <v/>
      </c>
      <c r="G53" s="60" t="str">
        <f>IF(AND(COUNT($A53),'from RC summer'!E$6&gt;0),IFERROR(MATCH($A53,'from RC summer'!E$7:E$24,0),"dnc"),"")</f>
        <v/>
      </c>
      <c r="H53" s="60" t="str">
        <f>IF(AND(COUNT($A53),'from RC summer'!F$6&gt;0),IFERROR(MATCH($A53,'from RC summer'!F$7:F$24,0),"dnc"),"")</f>
        <v/>
      </c>
      <c r="I53" s="60" t="str">
        <f>IF(AND(COUNT($A53),'from RC summer'!G$6&gt;0),IFERROR(MATCH($A53,'from RC summer'!G$7:G$24,0),"dnc"),"")</f>
        <v/>
      </c>
      <c r="J53" s="60" t="str">
        <f>IF(AND(COUNT($A53),'from RC summer'!H$6&gt;0),IFERROR(MATCH($A53,'from RC summer'!H$7:H$24,0),"dnc"),"")</f>
        <v/>
      </c>
      <c r="K53" s="60" t="str">
        <f>IF(AND(COUNT($A53),'from RC summer'!I$6&gt;0),IFERROR(MATCH($A53,'from RC summer'!I$7:I$24,0),"dnc"),"")</f>
        <v/>
      </c>
      <c r="L53" s="60" t="str">
        <f>IF(AND(COUNT($A53),'from RC summer'!J$6&gt;0),IFERROR(MATCH($A53,'from RC summer'!J$7:J$24,0),"dnc"),"")</f>
        <v/>
      </c>
      <c r="M53" s="60" t="str">
        <f>IF(AND(COUNT($A53),'from RC summer'!K$6&gt;0),IFERROR(MATCH($A53,'from RC summer'!K$7:K$24,0),"dnc"),"")</f>
        <v/>
      </c>
      <c r="N53" s="60" t="str">
        <f>IF(AND(COUNT($A53),'from RC summer'!L$6&gt;0),IFERROR(MATCH($A53,'from RC summer'!L$7:L$24,0),"dnc"),"")</f>
        <v/>
      </c>
      <c r="O53" s="60" t="str">
        <f>IF(AND(COUNT($A53),'from RC summer'!M$6&gt;0),IFERROR(MATCH($A53,'from RC summer'!M$7:M$24,0),"dnc"),"")</f>
        <v/>
      </c>
      <c r="P53" s="60" t="str">
        <f>IF(AND(COUNT($A53),'from RC summer'!N$6&gt;0),IFERROR(MATCH($A53,'from RC summer'!N$7:N$24,0),"dnc"),"")</f>
        <v/>
      </c>
      <c r="Q53" s="60" t="str">
        <f>IF(AND(COUNT($A53),'from RC summer'!O$6&gt;0),IFERROR(MATCH($A53,'from RC summer'!O$7:O$24,0),"dnc"),"")</f>
        <v/>
      </c>
      <c r="R53" s="60" t="str">
        <f>IF(AND(COUNT($A53),'from RC summer'!P$6&gt;0),IFERROR(MATCH($A53,'from RC summer'!P$7:P$24,0),"dnc"),"")</f>
        <v/>
      </c>
      <c r="S53" s="60" t="str">
        <f>IF(AND(COUNT($A53),'from RC summer'!Q$6&gt;0),IFERROR(MATCH($A53,'from RC summer'!Q$7:Q$24,0),"dnc"),"")</f>
        <v/>
      </c>
      <c r="T53" s="60" t="str">
        <f>IF(AND(COUNT($A53),'from RC summer'!R$6&gt;0),IFERROR(MATCH($A53,'from RC summer'!R$7:R$24,0),"dnc"),"")</f>
        <v/>
      </c>
      <c r="U53" s="60" t="str">
        <f>IF(AND(COUNT($A53),'from RC summer'!S$6&gt;0),IFERROR(MATCH($A53,'from RC summer'!S$7:S$24,0),"dnc"),"")</f>
        <v/>
      </c>
    </row>
    <row r="54" spans="1:50" ht="13.5" thickBot="1" x14ac:dyDescent="0.25">
      <c r="A54" s="101"/>
      <c r="B54" s="101"/>
      <c r="C54" s="101"/>
      <c r="D54" s="60" t="str">
        <f>IF(AND(COUNT($A54),'from RC summer'!B$6&gt;0),IFERROR(MATCH($A54,'from RC summer'!B$7:B$24,0),"dnc"),"")</f>
        <v/>
      </c>
      <c r="E54" s="60" t="str">
        <f>IF(AND(COUNT($A54),'from RC summer'!C$6&gt;0),IFERROR(MATCH($A54,'from RC summer'!C$7:C$24,0),"dnc"),"")</f>
        <v/>
      </c>
      <c r="F54" s="60" t="str">
        <f>IF(AND(COUNT($A54),'from RC summer'!D$6&gt;0),IFERROR(MATCH($A54,'from RC summer'!D$7:D$24,0),"dnc"),"")</f>
        <v/>
      </c>
      <c r="G54" s="60" t="str">
        <f>IF(AND(COUNT($A54),'from RC summer'!E$6&gt;0),IFERROR(MATCH($A54,'from RC summer'!E$7:E$24,0),"dnc"),"")</f>
        <v/>
      </c>
      <c r="H54" s="60" t="str">
        <f>IF(AND(COUNT($A54),'from RC summer'!F$6&gt;0),IFERROR(MATCH($A54,'from RC summer'!F$7:F$24,0),"dnc"),"")</f>
        <v/>
      </c>
      <c r="I54" s="60" t="str">
        <f>IF(AND(COUNT($A54),'from RC summer'!G$6&gt;0),IFERROR(MATCH($A54,'from RC summer'!G$7:G$24,0),"dnc"),"")</f>
        <v/>
      </c>
      <c r="J54" s="60" t="str">
        <f>IF(AND(COUNT($A54),'from RC summer'!H$6&gt;0),IFERROR(MATCH($A54,'from RC summer'!H$7:H$24,0),"dnc"),"")</f>
        <v/>
      </c>
      <c r="K54" s="60" t="str">
        <f>IF(AND(COUNT($A54),'from RC summer'!I$6&gt;0),IFERROR(MATCH($A54,'from RC summer'!I$7:I$24,0),"dnc"),"")</f>
        <v/>
      </c>
      <c r="L54" s="60" t="str">
        <f>IF(AND(COUNT($A54),'from RC summer'!J$6&gt;0),IFERROR(MATCH($A54,'from RC summer'!J$7:J$24,0),"dnc"),"")</f>
        <v/>
      </c>
      <c r="M54" s="60" t="str">
        <f>IF(AND(COUNT($A54),'from RC summer'!K$6&gt;0),IFERROR(MATCH($A54,'from RC summer'!K$7:K$24,0),"dnc"),"")</f>
        <v/>
      </c>
      <c r="N54" s="60" t="str">
        <f>IF(AND(COUNT($A54),'from RC summer'!L$6&gt;0),IFERROR(MATCH($A54,'from RC summer'!L$7:L$24,0),"dnc"),"")</f>
        <v/>
      </c>
      <c r="O54" s="60" t="str">
        <f>IF(AND(COUNT($A54),'from RC summer'!M$6&gt;0),IFERROR(MATCH($A54,'from RC summer'!M$7:M$24,0),"dnc"),"")</f>
        <v/>
      </c>
      <c r="P54" s="60" t="str">
        <f>IF(AND(COUNT($A54),'from RC summer'!N$6&gt;0),IFERROR(MATCH($A54,'from RC summer'!N$7:N$24,0),"dnc"),"")</f>
        <v/>
      </c>
      <c r="Q54" s="60" t="str">
        <f>IF(AND(COUNT($A54),'from RC summer'!O$6&gt;0),IFERROR(MATCH($A54,'from RC summer'!O$7:O$24,0),"dnc"),"")</f>
        <v/>
      </c>
      <c r="R54" s="60" t="str">
        <f>IF(AND(COUNT($A54),'from RC summer'!P$6&gt;0),IFERROR(MATCH($A54,'from RC summer'!P$7:P$24,0),"dnc"),"")</f>
        <v/>
      </c>
      <c r="S54" s="60" t="str">
        <f>IF(AND(COUNT($A54),'from RC summer'!Q$6&gt;0),IFERROR(MATCH($A54,'from RC summer'!Q$7:Q$24,0),"dnc"),"")</f>
        <v/>
      </c>
      <c r="T54" s="60" t="str">
        <f>IF(AND(COUNT($A54),'from RC summer'!R$6&gt;0),IFERROR(MATCH($A54,'from RC summer'!R$7:R$24,0),"dnc"),"")</f>
        <v/>
      </c>
      <c r="U54" s="60" t="str">
        <f>IF(AND(COUNT($A54),'from RC summer'!S$6&gt;0),IFERROR(MATCH($A54,'from RC summer'!S$7:S$24,0),"dnc"),"")</f>
        <v/>
      </c>
    </row>
    <row r="55" spans="1:50" ht="13.5" thickBot="1" x14ac:dyDescent="0.25">
      <c r="A55" s="101"/>
      <c r="B55" s="101"/>
      <c r="C55" s="101"/>
      <c r="D55" s="60" t="str">
        <f>IF(AND(COUNT($A55),'from RC summer'!B$6&gt;0),IFERROR(MATCH($A55,'from RC summer'!B$7:B$24,0),"dnc"),"")</f>
        <v/>
      </c>
      <c r="E55" s="60" t="str">
        <f>IF(AND(COUNT($A55),'from RC summer'!C$6&gt;0),IFERROR(MATCH($A55,'from RC summer'!C$7:C$24,0),"dnc"),"")</f>
        <v/>
      </c>
      <c r="F55" s="60" t="str">
        <f>IF(AND(COUNT($A55),'from RC summer'!D$6&gt;0),IFERROR(MATCH($A55,'from RC summer'!D$7:D$24,0),"dnc"),"")</f>
        <v/>
      </c>
      <c r="G55" s="60" t="str">
        <f>IF(AND(COUNT($A55),'from RC summer'!E$6&gt;0),IFERROR(MATCH($A55,'from RC summer'!E$7:E$24,0),"dnc"),"")</f>
        <v/>
      </c>
      <c r="H55" s="60" t="str">
        <f>IF(AND(COUNT($A55),'from RC summer'!F$6&gt;0),IFERROR(MATCH($A55,'from RC summer'!F$7:F$24,0),"dnc"),"")</f>
        <v/>
      </c>
      <c r="I55" s="60" t="str">
        <f>IF(AND(COUNT($A55),'from RC summer'!G$6&gt;0),IFERROR(MATCH($A55,'from RC summer'!G$7:G$24,0),"dnc"),"")</f>
        <v/>
      </c>
      <c r="J55" s="60" t="str">
        <f>IF(AND(COUNT($A55),'from RC summer'!H$6&gt;0),IFERROR(MATCH($A55,'from RC summer'!H$7:H$24,0),"dnc"),"")</f>
        <v/>
      </c>
      <c r="K55" s="60" t="str">
        <f>IF(AND(COUNT($A55),'from RC summer'!I$6&gt;0),IFERROR(MATCH($A55,'from RC summer'!I$7:I$24,0),"dnc"),"")</f>
        <v/>
      </c>
      <c r="L55" s="60" t="str">
        <f>IF(AND(COUNT($A55),'from RC summer'!J$6&gt;0),IFERROR(MATCH($A55,'from RC summer'!J$7:J$24,0),"dnc"),"")</f>
        <v/>
      </c>
      <c r="M55" s="60" t="str">
        <f>IF(AND(COUNT($A55),'from RC summer'!K$6&gt;0),IFERROR(MATCH($A55,'from RC summer'!K$7:K$24,0),"dnc"),"")</f>
        <v/>
      </c>
      <c r="N55" s="60" t="str">
        <f>IF(AND(COUNT($A55),'from RC summer'!L$6&gt;0),IFERROR(MATCH($A55,'from RC summer'!L$7:L$24,0),"dnc"),"")</f>
        <v/>
      </c>
      <c r="O55" s="60" t="str">
        <f>IF(AND(COUNT($A55),'from RC summer'!M$6&gt;0),IFERROR(MATCH($A55,'from RC summer'!M$7:M$24,0),"dnc"),"")</f>
        <v/>
      </c>
      <c r="P55" s="60" t="str">
        <f>IF(AND(COUNT($A55),'from RC summer'!N$6&gt;0),IFERROR(MATCH($A55,'from RC summer'!N$7:N$24,0),"dnc"),"")</f>
        <v/>
      </c>
      <c r="Q55" s="60" t="str">
        <f>IF(AND(COUNT($A55),'from RC summer'!O$6&gt;0),IFERROR(MATCH($A55,'from RC summer'!O$7:O$24,0),"dnc"),"")</f>
        <v/>
      </c>
      <c r="R55" s="60" t="str">
        <f>IF(AND(COUNT($A55),'from RC summer'!P$6&gt;0),IFERROR(MATCH($A55,'from RC summer'!P$7:P$24,0),"dnc"),"")</f>
        <v/>
      </c>
      <c r="S55" s="60" t="str">
        <f>IF(AND(COUNT($A55),'from RC summer'!Q$6&gt;0),IFERROR(MATCH($A55,'from RC summer'!Q$7:Q$24,0),"dnc"),"")</f>
        <v/>
      </c>
      <c r="T55" s="60" t="str">
        <f>IF(AND(COUNT($A55),'from RC summer'!R$6&gt;0),IFERROR(MATCH($A55,'from RC summer'!R$7:R$24,0),"dnc"),"")</f>
        <v/>
      </c>
      <c r="U55" s="60" t="str">
        <f>IF(AND(COUNT($A55),'from RC summer'!S$6&gt;0),IFERROR(MATCH($A55,'from RC summer'!S$7:S$24,0),"dnc"),"")</f>
        <v/>
      </c>
      <c r="AC55" t="s">
        <v>77</v>
      </c>
      <c r="AD55" s="39">
        <f>MATCH(Races_Sailed,$D63:$U63,0)</f>
        <v>17</v>
      </c>
    </row>
    <row r="56" spans="1:50" ht="13.5" thickBot="1" x14ac:dyDescent="0.25">
      <c r="A56" s="101"/>
      <c r="B56" s="101"/>
      <c r="C56" s="101"/>
      <c r="D56" s="60" t="str">
        <f>IF(AND(COUNT($A56),'from RC summer'!B$6&gt;0),IFERROR(MATCH($A56,'from RC summer'!B$7:B$24,0),"dnc"),"")</f>
        <v/>
      </c>
      <c r="E56" s="60" t="str">
        <f>IF(AND(COUNT($A56),'from RC summer'!C$6&gt;0),IFERROR(MATCH($A56,'from RC summer'!C$7:C$24,0),"dnc"),"")</f>
        <v/>
      </c>
      <c r="F56" s="60" t="str">
        <f>IF(AND(COUNT($A56),'from RC summer'!D$6&gt;0),IFERROR(MATCH($A56,'from RC summer'!D$7:D$24,0),"dnc"),"")</f>
        <v/>
      </c>
      <c r="G56" s="60" t="str">
        <f>IF(AND(COUNT($A56),'from RC summer'!E$6&gt;0),IFERROR(MATCH($A56,'from RC summer'!E$7:E$24,0),"dnc"),"")</f>
        <v/>
      </c>
      <c r="H56" s="60" t="str">
        <f>IF(AND(COUNT($A56),'from RC summer'!F$6&gt;0),IFERROR(MATCH($A56,'from RC summer'!F$7:F$24,0),"dnc"),"")</f>
        <v/>
      </c>
      <c r="I56" s="60" t="str">
        <f>IF(AND(COUNT($A56),'from RC summer'!G$6&gt;0),IFERROR(MATCH($A56,'from RC summer'!G$7:G$24,0),"dnc"),"")</f>
        <v/>
      </c>
      <c r="J56" s="60" t="str">
        <f>IF(AND(COUNT($A56),'from RC summer'!H$6&gt;0),IFERROR(MATCH($A56,'from RC summer'!H$7:H$24,0),"dnc"),"")</f>
        <v/>
      </c>
      <c r="K56" s="60" t="str">
        <f>IF(AND(COUNT($A56),'from RC summer'!I$6&gt;0),IFERROR(MATCH($A56,'from RC summer'!I$7:I$24,0),"dnc"),"")</f>
        <v/>
      </c>
      <c r="L56" s="60" t="str">
        <f>IF(AND(COUNT($A56),'from RC summer'!J$6&gt;0),IFERROR(MATCH($A56,'from RC summer'!J$7:J$24,0),"dnc"),"")</f>
        <v/>
      </c>
      <c r="M56" s="60" t="str">
        <f>IF(AND(COUNT($A56),'from RC summer'!K$6&gt;0),IFERROR(MATCH($A56,'from RC summer'!K$7:K$24,0),"dnc"),"")</f>
        <v/>
      </c>
      <c r="N56" s="60" t="str">
        <f>IF(AND(COUNT($A56),'from RC summer'!L$6&gt;0),IFERROR(MATCH($A56,'from RC summer'!L$7:L$24,0),"dnc"),"")</f>
        <v/>
      </c>
      <c r="O56" s="60" t="str">
        <f>IF(AND(COUNT($A56),'from RC summer'!M$6&gt;0),IFERROR(MATCH($A56,'from RC summer'!M$7:M$24,0),"dnc"),"")</f>
        <v/>
      </c>
      <c r="P56" s="60" t="str">
        <f>IF(AND(COUNT($A56),'from RC summer'!N$6&gt;0),IFERROR(MATCH($A56,'from RC summer'!N$7:N$24,0),"dnc"),"")</f>
        <v/>
      </c>
      <c r="Q56" s="60" t="str">
        <f>IF(AND(COUNT($A56),'from RC summer'!O$6&gt;0),IFERROR(MATCH($A56,'from RC summer'!O$7:O$24,0),"dnc"),"")</f>
        <v/>
      </c>
      <c r="R56" s="60" t="str">
        <f>IF(AND(COUNT($A56),'from RC summer'!P$6&gt;0),IFERROR(MATCH($A56,'from RC summer'!P$7:P$24,0),"dnc"),"")</f>
        <v/>
      </c>
      <c r="S56" s="60" t="str">
        <f>IF(AND(COUNT($A56),'from RC summer'!Q$6&gt;0),IFERROR(MATCH($A56,'from RC summer'!Q$7:Q$24,0),"dnc"),"")</f>
        <v/>
      </c>
      <c r="T56" s="60" t="str">
        <f>IF(AND(COUNT($A56),'from RC summer'!R$6&gt;0),IFERROR(MATCH($A56,'from RC summer'!R$7:R$24,0),"dnc"),"")</f>
        <v/>
      </c>
      <c r="U56" s="60" t="str">
        <f>IF(AND(COUNT($A56),'from RC summer'!S$6&gt;0),IFERROR(MATCH($A56,'from RC summer'!S$7:S$24,0),"dnc"),"")</f>
        <v/>
      </c>
      <c r="AC56" t="s">
        <v>78</v>
      </c>
      <c r="AD56" s="39">
        <f>IF(Races_Sailed = 1, 1,MATCH(Races_Sailed-1,$D63:$U63,0))</f>
        <v>16</v>
      </c>
      <c r="AE56" s="203" t="s">
        <v>216</v>
      </c>
    </row>
    <row r="57" spans="1:50" ht="13.5" thickBot="1" x14ac:dyDescent="0.25">
      <c r="A57" s="101"/>
      <c r="B57" s="101"/>
      <c r="C57" s="101"/>
      <c r="D57" s="60" t="str">
        <f>IF(AND(COUNT($A57),'from RC summer'!B$6&gt;0),IFERROR(MATCH($A57,'from RC summer'!B$7:B$24,0),"dnc"),"")</f>
        <v/>
      </c>
      <c r="E57" s="60" t="str">
        <f>IF(AND(COUNT($A57),'from RC summer'!C$6&gt;0),IFERROR(MATCH($A57,'from RC summer'!C$7:C$24,0),"dnc"),"")</f>
        <v/>
      </c>
      <c r="F57" s="60" t="str">
        <f>IF(AND(COUNT($A57),'from RC summer'!D$6&gt;0),IFERROR(MATCH($A57,'from RC summer'!D$7:D$24,0),"dnc"),"")</f>
        <v/>
      </c>
      <c r="G57" s="60" t="str">
        <f>IF(AND(COUNT($A57),'from RC summer'!E$6&gt;0),IFERROR(MATCH($A57,'from RC summer'!E$7:E$24,0),"dnc"),"")</f>
        <v/>
      </c>
      <c r="H57" s="60" t="str">
        <f>IF(AND(COUNT($A57),'from RC summer'!F$6&gt;0),IFERROR(MATCH($A57,'from RC summer'!F$7:F$24,0),"dnc"),"")</f>
        <v/>
      </c>
      <c r="I57" s="60" t="str">
        <f>IF(AND(COUNT($A57),'from RC summer'!G$6&gt;0),IFERROR(MATCH($A57,'from RC summer'!G$7:G$24,0),"dnc"),"")</f>
        <v/>
      </c>
      <c r="J57" s="60" t="str">
        <f>IF(AND(COUNT($A57),'from RC summer'!H$6&gt;0),IFERROR(MATCH($A57,'from RC summer'!H$7:H$24,0),"dnc"),"")</f>
        <v/>
      </c>
      <c r="K57" s="60" t="str">
        <f>IF(AND(COUNT($A57),'from RC summer'!I$6&gt;0),IFERROR(MATCH($A57,'from RC summer'!I$7:I$24,0),"dnc"),"")</f>
        <v/>
      </c>
      <c r="L57" s="60" t="str">
        <f>IF(AND(COUNT($A57),'from RC summer'!J$6&gt;0),IFERROR(MATCH($A57,'from RC summer'!J$7:J$24,0),"dnc"),"")</f>
        <v/>
      </c>
      <c r="M57" s="60" t="str">
        <f>IF(AND(COUNT($A57),'from RC summer'!K$6&gt;0),IFERROR(MATCH($A57,'from RC summer'!K$7:K$24,0),"dnc"),"")</f>
        <v/>
      </c>
      <c r="N57" s="60" t="str">
        <f>IF(AND(COUNT($A57),'from RC summer'!L$6&gt;0),IFERROR(MATCH($A57,'from RC summer'!L$7:L$24,0),"dnc"),"")</f>
        <v/>
      </c>
      <c r="O57" s="60" t="str">
        <f>IF(AND(COUNT($A57),'from RC summer'!M$6&gt;0),IFERROR(MATCH($A57,'from RC summer'!M$7:M$24,0),"dnc"),"")</f>
        <v/>
      </c>
      <c r="P57" s="60" t="str">
        <f>IF(AND(COUNT($A57),'from RC summer'!N$6&gt;0),IFERROR(MATCH($A57,'from RC summer'!N$7:N$24,0),"dnc"),"")</f>
        <v/>
      </c>
      <c r="Q57" s="60" t="str">
        <f>IF(AND(COUNT($A57),'from RC summer'!O$6&gt;0),IFERROR(MATCH($A57,'from RC summer'!O$7:O$24,0),"dnc"),"")</f>
        <v/>
      </c>
      <c r="R57" s="60" t="str">
        <f>IF(AND(COUNT($A57),'from RC summer'!P$6&gt;0),IFERROR(MATCH($A57,'from RC summer'!P$7:P$24,0),"dnc"),"")</f>
        <v/>
      </c>
      <c r="S57" s="60" t="str">
        <f>IF(AND(COUNT($A57),'from RC summer'!Q$6&gt;0),IFERROR(MATCH($A57,'from RC summer'!Q$7:Q$24,0),"dnc"),"")</f>
        <v/>
      </c>
      <c r="T57" s="60" t="str">
        <f>IF(AND(COUNT($A57),'from RC summer'!R$6&gt;0),IFERROR(MATCH($A57,'from RC summer'!R$7:R$24,0),"dnc"),"")</f>
        <v/>
      </c>
      <c r="U57" s="60" t="str">
        <f>IF(AND(COUNT($A57),'from RC summer'!S$6&gt;0),IFERROR(MATCH($A57,'from RC summer'!S$7:S$24,0),"dnc"),"")</f>
        <v/>
      </c>
      <c r="AC57" t="s">
        <v>79</v>
      </c>
      <c r="AD57" s="58">
        <f>COUNT($W$67:$W$91)</f>
        <v>10</v>
      </c>
    </row>
    <row r="58" spans="1:50" x14ac:dyDescent="0.2">
      <c r="A58" s="101"/>
      <c r="B58" s="101"/>
      <c r="C58" s="101"/>
      <c r="D58" s="60" t="str">
        <f>IF(AND(COUNT($A58),'from RC summer'!B$6&gt;0),IFERROR(MATCH($A58,'from RC summer'!B$7:B$24,0),"dnc"),"")</f>
        <v/>
      </c>
      <c r="E58" s="60" t="str">
        <f>IF(AND(COUNT($A58),'from RC summer'!C$6&gt;0),IFERROR(MATCH($A58,'from RC summer'!C$7:C$24,0),"dnc"),"")</f>
        <v/>
      </c>
      <c r="F58" s="60" t="str">
        <f>IF(AND(COUNT($A58),'from RC summer'!D$6&gt;0),IFERROR(MATCH($A58,'from RC summer'!D$7:D$24,0),"dnc"),"")</f>
        <v/>
      </c>
      <c r="G58" s="60" t="str">
        <f>IF(AND(COUNT($A58),'from RC summer'!E$6&gt;0),IFERROR(MATCH($A58,'from RC summer'!E$7:E$24,0),"dnc"),"")</f>
        <v/>
      </c>
      <c r="H58" s="60" t="str">
        <f>IF(AND(COUNT($A58),'from RC summer'!F$6&gt;0),IFERROR(MATCH($A58,'from RC summer'!F$7:F$24,0),"dnc"),"")</f>
        <v/>
      </c>
      <c r="I58" s="60" t="str">
        <f>IF(AND(COUNT($A58),'from RC summer'!G$6&gt;0),IFERROR(MATCH($A58,'from RC summer'!G$7:G$24,0),"dnc"),"")</f>
        <v/>
      </c>
      <c r="J58" s="60" t="str">
        <f>IF(AND(COUNT($A58),'from RC summer'!H$6&gt;0),IFERROR(MATCH($A58,'from RC summer'!H$7:H$24,0),"dnc"),"")</f>
        <v/>
      </c>
      <c r="K58" s="60" t="str">
        <f>IF(AND(COUNT($A58),'from RC summer'!I$6&gt;0),IFERROR(MATCH($A58,'from RC summer'!I$7:I$24,0),"dnc"),"")</f>
        <v/>
      </c>
      <c r="L58" s="60" t="str">
        <f>IF(AND(COUNT($A58),'from RC summer'!J$6&gt;0),IFERROR(MATCH($A58,'from RC summer'!J$7:J$24,0),"dnc"),"")</f>
        <v/>
      </c>
      <c r="M58" s="60" t="str">
        <f>IF(AND(COUNT($A58),'from RC summer'!K$6&gt;0),IFERROR(MATCH($A58,'from RC summer'!K$7:K$24,0),"dnc"),"")</f>
        <v/>
      </c>
      <c r="N58" s="60" t="str">
        <f>IF(AND(COUNT($A58),'from RC summer'!L$6&gt;0),IFERROR(MATCH($A58,'from RC summer'!L$7:L$24,0),"dnc"),"")</f>
        <v/>
      </c>
      <c r="O58" s="60" t="str">
        <f>IF(AND(COUNT($A58),'from RC summer'!M$6&gt;0),IFERROR(MATCH($A58,'from RC summer'!M$7:M$24,0),"dnc"),"")</f>
        <v/>
      </c>
      <c r="P58" s="60" t="str">
        <f>IF(AND(COUNT($A58),'from RC summer'!N$6&gt;0),IFERROR(MATCH($A58,'from RC summer'!N$7:N$24,0),"dnc"),"")</f>
        <v/>
      </c>
      <c r="Q58" s="60" t="str">
        <f>IF(AND(COUNT($A58),'from RC summer'!O$6&gt;0),IFERROR(MATCH($A58,'from RC summer'!O$7:O$24,0),"dnc"),"")</f>
        <v/>
      </c>
      <c r="R58" s="60" t="str">
        <f>IF(AND(COUNT($A58),'from RC summer'!P$6&gt;0),IFERROR(MATCH($A58,'from RC summer'!P$7:P$24,0),"dnc"),"")</f>
        <v/>
      </c>
      <c r="S58" s="60" t="str">
        <f>IF(AND(COUNT($A58),'from RC summer'!Q$6&gt;0),IFERROR(MATCH($A58,'from RC summer'!Q$7:Q$24,0),"dnc"),"")</f>
        <v/>
      </c>
      <c r="T58" s="60" t="str">
        <f>IF(AND(COUNT($A58),'from RC summer'!R$6&gt;0),IFERROR(MATCH($A58,'from RC summer'!R$7:R$24,0),"dnc"),"")</f>
        <v/>
      </c>
      <c r="U58" s="60" t="str">
        <f>IF(AND(COUNT($A58),'from RC summer'!S$6&gt;0),IFERROR(MATCH($A58,'from RC summer'!S$7:S$24,0),"dnc"),"")</f>
        <v/>
      </c>
      <c r="V58" t="str">
        <f>IF(B58=0,"",B58)</f>
        <v/>
      </c>
      <c r="W58" t="str">
        <f>IF(B58=0,"",B58)</f>
        <v/>
      </c>
    </row>
    <row r="59" spans="1:50" x14ac:dyDescent="0.2">
      <c r="B59" s="8" t="s">
        <v>28</v>
      </c>
      <c r="S59" s="1"/>
      <c r="T59" s="1"/>
      <c r="U59" s="1"/>
      <c r="V59" s="1"/>
      <c r="W59" s="2"/>
    </row>
    <row r="60" spans="1:50" x14ac:dyDescent="0.2">
      <c r="C60" s="8" t="s">
        <v>80</v>
      </c>
      <c r="D60" s="192">
        <f>COUNTA(D34:D58)-COUNTBLANK(D34:D58)-COUNTIF(D34:D58,"dnc")-COUNTIF(D34:D58,"noquiz")</f>
        <v>6</v>
      </c>
      <c r="E60" s="192">
        <f t="shared" ref="E60:U60" si="2">COUNTA(E34:E58)-COUNTBLANK(E34:E58)-COUNTIF(E34:E58,"dnc")-COUNTIF(E34:E58,"noquiz")</f>
        <v>6</v>
      </c>
      <c r="F60" s="192">
        <f t="shared" si="2"/>
        <v>0</v>
      </c>
      <c r="G60" s="192">
        <f t="shared" si="2"/>
        <v>9</v>
      </c>
      <c r="H60" s="192">
        <f t="shared" si="2"/>
        <v>9</v>
      </c>
      <c r="I60" s="192">
        <f t="shared" si="2"/>
        <v>0</v>
      </c>
      <c r="J60" s="192">
        <f t="shared" si="2"/>
        <v>8</v>
      </c>
      <c r="K60" s="192">
        <f t="shared" si="2"/>
        <v>8</v>
      </c>
      <c r="L60" s="192">
        <f t="shared" si="2"/>
        <v>8</v>
      </c>
      <c r="M60" s="192">
        <f t="shared" si="2"/>
        <v>7</v>
      </c>
      <c r="N60" s="192">
        <f t="shared" si="2"/>
        <v>7</v>
      </c>
      <c r="O60" s="192">
        <f t="shared" si="2"/>
        <v>0</v>
      </c>
      <c r="P60" s="192">
        <f t="shared" si="2"/>
        <v>8</v>
      </c>
      <c r="Q60" s="192">
        <f t="shared" si="2"/>
        <v>8</v>
      </c>
      <c r="R60" s="192">
        <f t="shared" si="2"/>
        <v>8</v>
      </c>
      <c r="S60" s="192">
        <f t="shared" si="2"/>
        <v>9</v>
      </c>
      <c r="T60" s="192">
        <f t="shared" si="2"/>
        <v>9</v>
      </c>
      <c r="U60" s="192">
        <f t="shared" si="2"/>
        <v>0</v>
      </c>
      <c r="V60" s="1"/>
      <c r="W60" s="1"/>
      <c r="X60" s="1"/>
      <c r="Y60" s="1"/>
      <c r="Z60" s="1"/>
      <c r="AA60" s="1"/>
      <c r="AB60" s="1"/>
      <c r="AE60" s="29"/>
      <c r="AF60" s="32" t="s">
        <v>62</v>
      </c>
      <c r="AG60" s="33"/>
      <c r="AH60" s="33"/>
      <c r="AI60" s="33"/>
      <c r="AJ60" s="33"/>
      <c r="AK60" s="33"/>
      <c r="AL60" s="33"/>
      <c r="AM60" s="33"/>
      <c r="AN60" s="33"/>
      <c r="AO60" s="33"/>
      <c r="AP60" s="33"/>
      <c r="AQ60" s="34"/>
      <c r="AR60" s="29" t="s">
        <v>61</v>
      </c>
      <c r="AS60" s="29" t="s">
        <v>70</v>
      </c>
      <c r="AT60" s="29" t="s">
        <v>70</v>
      </c>
      <c r="AU60" s="29" t="s">
        <v>67</v>
      </c>
      <c r="AV60" s="29" t="s">
        <v>69</v>
      </c>
      <c r="AW60" s="29" t="s">
        <v>72</v>
      </c>
      <c r="AX60" s="42" t="s">
        <v>71</v>
      </c>
    </row>
    <row r="61" spans="1:50" s="229" customFormat="1" x14ac:dyDescent="0.2">
      <c r="A61" s="1"/>
      <c r="C61" s="8" t="s">
        <v>207</v>
      </c>
      <c r="D61" s="5">
        <f>COUNT(D34:D58)</f>
        <v>6</v>
      </c>
      <c r="E61" s="5">
        <f t="shared" ref="E61:U61" si="3">COUNT(E34:E58)</f>
        <v>6</v>
      </c>
      <c r="F61" s="5">
        <f t="shared" si="3"/>
        <v>0</v>
      </c>
      <c r="G61" s="5">
        <f t="shared" si="3"/>
        <v>9</v>
      </c>
      <c r="H61" s="5">
        <f t="shared" si="3"/>
        <v>9</v>
      </c>
      <c r="I61" s="5">
        <f t="shared" si="3"/>
        <v>0</v>
      </c>
      <c r="J61" s="5">
        <f t="shared" si="3"/>
        <v>8</v>
      </c>
      <c r="K61" s="5">
        <f t="shared" si="3"/>
        <v>8</v>
      </c>
      <c r="L61" s="5">
        <f t="shared" si="3"/>
        <v>7</v>
      </c>
      <c r="M61" s="5">
        <f t="shared" si="3"/>
        <v>7</v>
      </c>
      <c r="N61" s="5">
        <f t="shared" si="3"/>
        <v>7</v>
      </c>
      <c r="O61" s="5">
        <f t="shared" si="3"/>
        <v>0</v>
      </c>
      <c r="P61" s="5">
        <f t="shared" si="3"/>
        <v>8</v>
      </c>
      <c r="Q61" s="5">
        <f t="shared" si="3"/>
        <v>8</v>
      </c>
      <c r="R61" s="5">
        <f t="shared" si="3"/>
        <v>8</v>
      </c>
      <c r="S61" s="5">
        <f t="shared" si="3"/>
        <v>9</v>
      </c>
      <c r="T61" s="5">
        <f t="shared" si="3"/>
        <v>9</v>
      </c>
      <c r="U61" s="5">
        <f t="shared" si="3"/>
        <v>0</v>
      </c>
      <c r="V61" s="1"/>
      <c r="W61" s="1"/>
      <c r="X61" s="1"/>
      <c r="Y61" s="1"/>
      <c r="Z61" s="1"/>
      <c r="AA61" s="1"/>
      <c r="AB61" s="1"/>
      <c r="AE61" s="30"/>
      <c r="AF61" s="18"/>
      <c r="AG61" s="19"/>
      <c r="AH61" s="19"/>
      <c r="AI61" s="19"/>
      <c r="AJ61" s="19"/>
      <c r="AK61" s="19"/>
      <c r="AL61" s="19"/>
      <c r="AM61" s="19"/>
      <c r="AN61" s="19"/>
      <c r="AO61" s="19"/>
      <c r="AP61" s="19"/>
      <c r="AQ61" s="19"/>
      <c r="AR61" s="30"/>
      <c r="AS61" s="30"/>
      <c r="AT61" s="30"/>
      <c r="AU61" s="30"/>
      <c r="AV61" s="30"/>
      <c r="AW61" s="30"/>
      <c r="AX61" s="41"/>
    </row>
    <row r="62" spans="1:50" s="229" customFormat="1" x14ac:dyDescent="0.2">
      <c r="A62" s="1"/>
      <c r="C62" s="8" t="s">
        <v>266</v>
      </c>
      <c r="D62" s="5">
        <f>COUNT(D34:D58)+COUNTIF(D34:D58,"dnf")+COUNTIF(D34:D58,"tlx")+COUNTIF(D34:D58,"raf")+COUNTIF(D34:D58,"ocs")</f>
        <v>6</v>
      </c>
      <c r="E62" s="5">
        <f t="shared" ref="E62:U62" si="4">COUNT(E34:E58)+COUNTIF(E34:E58,"dnf")+COUNTIF(E34:E58,"tlx")+COUNTIF(E34:E58,"raf")+COUNTIF(E34:E58,"ocs")</f>
        <v>6</v>
      </c>
      <c r="F62" s="5">
        <f t="shared" si="4"/>
        <v>0</v>
      </c>
      <c r="G62" s="5">
        <f t="shared" si="4"/>
        <v>9</v>
      </c>
      <c r="H62" s="5">
        <f t="shared" si="4"/>
        <v>9</v>
      </c>
      <c r="I62" s="5">
        <f t="shared" si="4"/>
        <v>0</v>
      </c>
      <c r="J62" s="5">
        <f t="shared" si="4"/>
        <v>8</v>
      </c>
      <c r="K62" s="5">
        <f t="shared" si="4"/>
        <v>8</v>
      </c>
      <c r="L62" s="5">
        <f t="shared" si="4"/>
        <v>8</v>
      </c>
      <c r="M62" s="5">
        <f t="shared" si="4"/>
        <v>7</v>
      </c>
      <c r="N62" s="5">
        <f t="shared" si="4"/>
        <v>7</v>
      </c>
      <c r="O62" s="5">
        <f t="shared" si="4"/>
        <v>0</v>
      </c>
      <c r="P62" s="5">
        <f t="shared" si="4"/>
        <v>8</v>
      </c>
      <c r="Q62" s="5">
        <f t="shared" si="4"/>
        <v>8</v>
      </c>
      <c r="R62" s="5">
        <f t="shared" si="4"/>
        <v>8</v>
      </c>
      <c r="S62" s="5">
        <f t="shared" si="4"/>
        <v>9</v>
      </c>
      <c r="T62" s="5">
        <f t="shared" si="4"/>
        <v>9</v>
      </c>
      <c r="U62" s="5">
        <f t="shared" si="4"/>
        <v>0</v>
      </c>
      <c r="V62" s="1"/>
      <c r="W62" s="1"/>
      <c r="X62" s="1"/>
      <c r="Y62" s="1"/>
      <c r="Z62" s="1"/>
      <c r="AA62" s="1"/>
      <c r="AB62" s="1"/>
      <c r="AE62" s="30"/>
      <c r="AF62" s="18"/>
      <c r="AG62" s="19"/>
      <c r="AH62" s="19"/>
      <c r="AI62" s="19"/>
      <c r="AJ62" s="19"/>
      <c r="AK62" s="19"/>
      <c r="AL62" s="19"/>
      <c r="AM62" s="19"/>
      <c r="AN62" s="19"/>
      <c r="AO62" s="19"/>
      <c r="AP62" s="19"/>
      <c r="AQ62" s="19"/>
      <c r="AR62" s="30"/>
      <c r="AS62" s="30"/>
      <c r="AT62" s="30"/>
      <c r="AU62" s="30"/>
      <c r="AV62" s="30"/>
      <c r="AW62" s="30"/>
      <c r="AX62" s="41"/>
    </row>
    <row r="63" spans="1:50" x14ac:dyDescent="0.2">
      <c r="B63" s="38"/>
      <c r="C63" s="38" t="s">
        <v>66</v>
      </c>
      <c r="D63" s="58">
        <f>IF(D60&gt;=3,1,"")</f>
        <v>1</v>
      </c>
      <c r="E63" s="58">
        <f>IF(E60&gt;=3,COUNT($D63:D63)+1,"")</f>
        <v>2</v>
      </c>
      <c r="F63" s="58" t="str">
        <f>IF(F60&gt;=3,COUNT($D63:E63)+1,"")</f>
        <v/>
      </c>
      <c r="G63" s="58">
        <f>IF(G60&gt;=3,COUNT($D63:F63)+1,"")</f>
        <v>3</v>
      </c>
      <c r="H63" s="58">
        <f>IF(H60&gt;=3,COUNT($D63:G63)+1,"")</f>
        <v>4</v>
      </c>
      <c r="I63" s="58" t="str">
        <f>IF(I60&gt;=3,COUNT($D63:H63)+1,"")</f>
        <v/>
      </c>
      <c r="J63" s="58">
        <f>IF(J60&gt;=3,COUNT($D63:I63)+1,"")</f>
        <v>5</v>
      </c>
      <c r="K63" s="58">
        <f>IF(K60&gt;=3,COUNT($D63:J63)+1,"")</f>
        <v>6</v>
      </c>
      <c r="L63" s="58">
        <f>IF(L60&gt;=3,COUNT($D63:K63)+1,"")</f>
        <v>7</v>
      </c>
      <c r="M63" s="58">
        <f>IF(M60&gt;=3,COUNT($D63:L63)+1,"")</f>
        <v>8</v>
      </c>
      <c r="N63" s="58">
        <f>IF(N60&gt;=3,COUNT($D63:M63)+1,"")</f>
        <v>9</v>
      </c>
      <c r="O63" s="58" t="str">
        <f>IF(O60&gt;=3,COUNT($D63:N63)+1,"")</f>
        <v/>
      </c>
      <c r="P63" s="58">
        <f>IF(P60&gt;=3,COUNT($D63:O63)+1,"")</f>
        <v>10</v>
      </c>
      <c r="Q63" s="58">
        <f>IF(Q60&gt;=3,COUNT($D63:P63)+1,"")</f>
        <v>11</v>
      </c>
      <c r="R63" s="58">
        <f>IF(R60&gt;=3,COUNT($D63:Q63)+1,"")</f>
        <v>12</v>
      </c>
      <c r="S63" s="58">
        <f>IF(S60&gt;=3,COUNT($D63:R63)+1,"")</f>
        <v>13</v>
      </c>
      <c r="T63" s="58">
        <f>IF(T60&gt;=3,COUNT($D63:S63)+1,"")</f>
        <v>14</v>
      </c>
      <c r="U63" s="58" t="str">
        <f>IF(U60&gt;=3,COUNT($D63:T63)+1,"")</f>
        <v/>
      </c>
      <c r="V63" s="1"/>
      <c r="W63" s="1"/>
      <c r="X63" s="1"/>
      <c r="Y63" s="1"/>
      <c r="Z63" s="1"/>
      <c r="AA63" s="1"/>
      <c r="AB63" s="1"/>
      <c r="AE63" s="30"/>
      <c r="AF63" s="18"/>
      <c r="AG63" s="19"/>
      <c r="AH63" s="19"/>
      <c r="AI63" s="19"/>
      <c r="AJ63" s="19"/>
      <c r="AK63" s="19"/>
      <c r="AL63" s="19"/>
      <c r="AM63" s="19"/>
      <c r="AN63" s="19"/>
      <c r="AO63" s="19"/>
      <c r="AP63" s="19"/>
      <c r="AQ63" s="19"/>
      <c r="AR63" s="30"/>
      <c r="AS63" s="30"/>
      <c r="AT63" s="30"/>
      <c r="AU63" s="30"/>
      <c r="AV63" s="30"/>
      <c r="AW63" s="30"/>
      <c r="AX63" s="41"/>
    </row>
    <row r="64" spans="1:50" x14ac:dyDescent="0.2">
      <c r="B64" s="38"/>
      <c r="C64" s="38" t="s">
        <v>56</v>
      </c>
      <c r="D64" s="58">
        <v>1</v>
      </c>
      <c r="E64" s="58">
        <v>1</v>
      </c>
      <c r="F64" s="58">
        <v>1</v>
      </c>
      <c r="G64" s="58">
        <v>2</v>
      </c>
      <c r="H64" s="58">
        <v>2</v>
      </c>
      <c r="I64" s="58">
        <v>2</v>
      </c>
      <c r="J64" s="58">
        <v>3</v>
      </c>
      <c r="K64" s="58">
        <v>3</v>
      </c>
      <c r="L64" s="58">
        <v>3</v>
      </c>
      <c r="M64" s="58">
        <v>4</v>
      </c>
      <c r="N64" s="58">
        <v>4</v>
      </c>
      <c r="O64" s="58">
        <v>4</v>
      </c>
      <c r="P64" s="58">
        <v>5</v>
      </c>
      <c r="Q64" s="58">
        <v>5</v>
      </c>
      <c r="R64" s="58">
        <v>5</v>
      </c>
      <c r="S64" s="58">
        <v>6</v>
      </c>
      <c r="T64" s="58">
        <v>6</v>
      </c>
      <c r="U64" s="58">
        <v>6</v>
      </c>
      <c r="V64" s="1"/>
      <c r="W64" s="1"/>
      <c r="X64" s="1"/>
      <c r="Y64" s="1"/>
      <c r="Z64" s="1"/>
      <c r="AA64" s="1"/>
      <c r="AB64" s="1"/>
      <c r="AE64" s="30"/>
      <c r="AF64" s="18"/>
      <c r="AG64" s="19"/>
      <c r="AH64" s="19"/>
      <c r="AI64" s="19"/>
      <c r="AJ64" s="19"/>
      <c r="AK64" s="19"/>
      <c r="AL64" s="19"/>
      <c r="AM64" s="19"/>
      <c r="AN64" s="19"/>
      <c r="AO64" s="19"/>
      <c r="AP64" s="19"/>
      <c r="AQ64" s="19"/>
      <c r="AR64" s="30"/>
      <c r="AS64" s="30"/>
      <c r="AT64" s="30"/>
      <c r="AU64" s="30"/>
      <c r="AV64" s="30"/>
      <c r="AW64" s="30"/>
      <c r="AX64" s="41"/>
    </row>
    <row r="65" spans="1:50" ht="24.95" customHeight="1" x14ac:dyDescent="0.35">
      <c r="B65" s="121" t="s">
        <v>83</v>
      </c>
      <c r="C65" s="4"/>
      <c r="D65" s="3"/>
      <c r="E65" s="3"/>
      <c r="F65" s="3"/>
      <c r="G65" s="3"/>
      <c r="H65" s="3"/>
      <c r="I65" s="3"/>
      <c r="J65" s="3"/>
      <c r="K65" s="3"/>
      <c r="L65" s="3"/>
      <c r="M65" s="3"/>
      <c r="N65" s="3"/>
      <c r="O65" s="3"/>
      <c r="P65" s="6"/>
      <c r="Q65" s="6"/>
      <c r="R65" s="6"/>
      <c r="S65" s="6"/>
      <c r="T65" s="6"/>
      <c r="U65" s="6"/>
      <c r="V65" s="1"/>
      <c r="W65" s="1" t="s">
        <v>58</v>
      </c>
      <c r="X65" s="1" t="s">
        <v>5</v>
      </c>
      <c r="Y65" s="1"/>
      <c r="Z65" s="1" t="s">
        <v>8</v>
      </c>
      <c r="AA65" s="1" t="s">
        <v>6</v>
      </c>
      <c r="AB65" s="1"/>
      <c r="AE65" s="30" t="s">
        <v>81</v>
      </c>
      <c r="AF65" s="18" t="s">
        <v>59</v>
      </c>
      <c r="AG65" s="19"/>
      <c r="AH65" s="19"/>
      <c r="AI65" s="19"/>
      <c r="AJ65" s="19"/>
      <c r="AK65" s="20"/>
      <c r="AL65" s="18" t="s">
        <v>60</v>
      </c>
      <c r="AM65" s="19"/>
      <c r="AN65" s="19"/>
      <c r="AO65" s="19"/>
      <c r="AP65" s="19"/>
      <c r="AQ65" s="19"/>
      <c r="AR65" s="30" t="s">
        <v>48</v>
      </c>
      <c r="AS65" s="30" t="s">
        <v>63</v>
      </c>
      <c r="AT65" s="30" t="s">
        <v>63</v>
      </c>
      <c r="AU65" s="30" t="s">
        <v>68</v>
      </c>
      <c r="AV65" s="30" t="s">
        <v>67</v>
      </c>
      <c r="AW65" s="30" t="s">
        <v>73</v>
      </c>
      <c r="AX65" s="41" t="s">
        <v>63</v>
      </c>
    </row>
    <row r="66" spans="1:50" s="15" customFormat="1" ht="38.25" x14ac:dyDescent="0.2">
      <c r="A66" s="17" t="s">
        <v>75</v>
      </c>
      <c r="B66" s="15" t="s">
        <v>74</v>
      </c>
      <c r="C66" s="15" t="s">
        <v>76</v>
      </c>
      <c r="D66" s="16">
        <f t="shared" ref="D66:U66" si="5">D33</f>
        <v>40717</v>
      </c>
      <c r="E66" s="16">
        <f t="shared" si="5"/>
        <v>40717</v>
      </c>
      <c r="F66" s="16">
        <f t="shared" si="5"/>
        <v>40717</v>
      </c>
      <c r="G66" s="16">
        <f t="shared" si="5"/>
        <v>40724</v>
      </c>
      <c r="H66" s="16">
        <f t="shared" si="5"/>
        <v>40724</v>
      </c>
      <c r="I66" s="16">
        <f t="shared" si="5"/>
        <v>40724</v>
      </c>
      <c r="J66" s="16">
        <f t="shared" si="5"/>
        <v>40731</v>
      </c>
      <c r="K66" s="16">
        <f t="shared" si="5"/>
        <v>40731</v>
      </c>
      <c r="L66" s="16">
        <f t="shared" si="5"/>
        <v>40731</v>
      </c>
      <c r="M66" s="16">
        <f t="shared" si="5"/>
        <v>40738</v>
      </c>
      <c r="N66" s="16">
        <f t="shared" si="5"/>
        <v>40738</v>
      </c>
      <c r="O66" s="16">
        <f t="shared" si="5"/>
        <v>40738</v>
      </c>
      <c r="P66" s="16">
        <f t="shared" si="5"/>
        <v>40745</v>
      </c>
      <c r="Q66" s="16">
        <f t="shared" si="5"/>
        <v>40745</v>
      </c>
      <c r="R66" s="16">
        <f t="shared" si="5"/>
        <v>40745</v>
      </c>
      <c r="S66" s="16">
        <f t="shared" si="5"/>
        <v>40752</v>
      </c>
      <c r="T66" s="16">
        <f t="shared" si="5"/>
        <v>40752</v>
      </c>
      <c r="U66" s="16">
        <f t="shared" si="5"/>
        <v>40752</v>
      </c>
      <c r="V66" s="17" t="s">
        <v>7</v>
      </c>
      <c r="W66" s="17" t="s">
        <v>4</v>
      </c>
      <c r="X66" s="17" t="s">
        <v>49</v>
      </c>
      <c r="Y66" s="224" t="s">
        <v>237</v>
      </c>
      <c r="Z66" s="17" t="s">
        <v>9</v>
      </c>
      <c r="AA66" s="17" t="s">
        <v>7</v>
      </c>
      <c r="AB66" s="17" t="s">
        <v>16</v>
      </c>
      <c r="AC66" s="15" t="s">
        <v>74</v>
      </c>
      <c r="AD66" s="175" t="s">
        <v>210</v>
      </c>
      <c r="AE66" s="31" t="s">
        <v>82</v>
      </c>
      <c r="AF66" s="21" t="s">
        <v>50</v>
      </c>
      <c r="AG66" s="15" t="s">
        <v>51</v>
      </c>
      <c r="AH66" s="15" t="s">
        <v>52</v>
      </c>
      <c r="AI66" s="15" t="s">
        <v>53</v>
      </c>
      <c r="AJ66" s="15" t="s">
        <v>54</v>
      </c>
      <c r="AK66" s="22" t="s">
        <v>55</v>
      </c>
      <c r="AL66" s="21" t="s">
        <v>50</v>
      </c>
      <c r="AM66" s="15" t="s">
        <v>51</v>
      </c>
      <c r="AN66" s="15" t="s">
        <v>52</v>
      </c>
      <c r="AO66" s="15" t="s">
        <v>53</v>
      </c>
      <c r="AP66" s="15" t="s">
        <v>54</v>
      </c>
      <c r="AQ66" s="15" t="s">
        <v>55</v>
      </c>
      <c r="AR66" s="31" t="s">
        <v>56</v>
      </c>
      <c r="AS66" s="31" t="s">
        <v>64</v>
      </c>
      <c r="AT66" s="31" t="s">
        <v>65</v>
      </c>
      <c r="AU66" s="31" t="s">
        <v>4</v>
      </c>
      <c r="AV66" s="31" t="s">
        <v>4</v>
      </c>
      <c r="AW66" s="31" t="s">
        <v>69</v>
      </c>
      <c r="AX66" s="31" t="s">
        <v>65</v>
      </c>
    </row>
    <row r="67" spans="1:50" x14ac:dyDescent="0.2">
      <c r="A67" s="49">
        <f t="shared" ref="A67:A90" si="6">IF($A34=0,"",$A34)</f>
        <v>82</v>
      </c>
      <c r="B67" s="50" t="str">
        <f t="shared" ref="B67:B84" si="7">IF($B34=0,"",$B34)</f>
        <v>Blues Power</v>
      </c>
      <c r="C67" s="50" t="str">
        <f t="shared" ref="C67:C84" si="8">IF($C34=0,"",$C34)</f>
        <v>Lemaire</v>
      </c>
      <c r="D67" s="47">
        <f>IF(OR(D34="dnf",D34="dsq",D34="ocs",D34="raf",D34="dns",D34="noquiz"),D$62+1,IF(D34="dnc",IF($AR67=D$64,"bye",D$62+1),IF(D34="tlx",MAX(D34:D58)+1,D34)))</f>
        <v>4</v>
      </c>
      <c r="E67" s="47">
        <f t="shared" ref="E67:U67" si="9">IF(OR(E34="dnf",E34="dsq",E34="ocs",E34="raf",E34="dns",E34="noquiz"),E$62+1,IF(E34="dnc",IF($AR67=E$64,"bye",E$62+1),IF(E34="tlx",MAX(E34:E58)+1,E34)))</f>
        <v>4</v>
      </c>
      <c r="F67" s="47" t="str">
        <f t="shared" si="9"/>
        <v/>
      </c>
      <c r="G67" s="47">
        <f t="shared" si="9"/>
        <v>3</v>
      </c>
      <c r="H67" s="47">
        <f t="shared" si="9"/>
        <v>5</v>
      </c>
      <c r="I67" s="47" t="str">
        <f t="shared" si="9"/>
        <v/>
      </c>
      <c r="J67" s="47">
        <f t="shared" si="9"/>
        <v>3</v>
      </c>
      <c r="K67" s="47">
        <f t="shared" si="9"/>
        <v>2</v>
      </c>
      <c r="L67" s="47">
        <f t="shared" si="9"/>
        <v>3.7</v>
      </c>
      <c r="M67" s="47">
        <f t="shared" si="9"/>
        <v>6</v>
      </c>
      <c r="N67" s="47">
        <f t="shared" si="9"/>
        <v>2</v>
      </c>
      <c r="O67" s="47" t="str">
        <f t="shared" si="9"/>
        <v/>
      </c>
      <c r="P67" s="47">
        <f t="shared" si="9"/>
        <v>7</v>
      </c>
      <c r="Q67" s="47">
        <f t="shared" si="9"/>
        <v>6</v>
      </c>
      <c r="R67" s="47">
        <f t="shared" si="9"/>
        <v>6</v>
      </c>
      <c r="S67" s="47">
        <f t="shared" si="9"/>
        <v>3</v>
      </c>
      <c r="T67" s="47">
        <f t="shared" si="9"/>
        <v>8</v>
      </c>
      <c r="U67" s="47" t="str">
        <f t="shared" si="9"/>
        <v/>
      </c>
      <c r="V67" s="47">
        <f t="shared" ref="V67:V83" si="10">IF(AR67&gt;0,INDEX(AL67:AQ67,AR67),0)</f>
        <v>0</v>
      </c>
      <c r="W67" s="47">
        <f t="shared" ref="W67:W91" si="11">IF(SUM(D67:U67)&gt;0,SUM(D67:U67),"")</f>
        <v>62.7</v>
      </c>
      <c r="X67" s="47">
        <f t="shared" ref="X67:X91" si="12">IF(Throwouts&gt;0,LARGE((D67:U67),1),0)+IF(Throwouts&gt;1,LARGE((D67:U67),2),0)+IF(Throwouts&gt;2,LARGE((D67:U67),2),0)+IF(Throwouts&gt;3,LARGE((D67:U67),3),0)</f>
        <v>8</v>
      </c>
      <c r="Y67" s="47">
        <f>IF(A67="","",-VLOOKUP(A67,'from RC summer'!A$31:B$40,2,FALSE))</f>
        <v>-6</v>
      </c>
      <c r="Z67" s="47">
        <f>IF(W67="",0,W67-X67+Y67)</f>
        <v>48.7</v>
      </c>
      <c r="AA67" s="48">
        <f t="shared" ref="AA67:AA91" si="13">IF(W67="",0,Z67*(Races_Sailed-Throwouts)/(Races_Sailed-Throwouts-V67)+(AT67*0.001)+(AX67*0.00001))</f>
        <v>48.705090000000006</v>
      </c>
      <c r="AB67" s="49">
        <f t="shared" ref="AB67:AB91" si="14">IF(RANK(AA67,AA$67:AA$91,1)=1,"",RANK(AA67,AA$67:AA$91,1)-25+ScoredBoats+AD67)</f>
        <v>5</v>
      </c>
      <c r="AC67" s="50" t="str">
        <f t="shared" ref="AC67:AC84" si="15">IF($B34=0,"",$B34)</f>
        <v>Blues Power</v>
      </c>
      <c r="AD67" s="85"/>
      <c r="AE67" s="37">
        <f t="shared" ref="AE67:AE91" si="16">IF(AB98="",0,MATCH(AB98,AB$67:AB$91,0))</f>
        <v>2</v>
      </c>
      <c r="AF67" s="23">
        <f t="shared" ref="AF67:AF84" si="17">IF($D34="dnc",$D$60+1,0)+IF($E34="dnc",$E$60+1,0)+IF($F34="dnc",$F$60+1,0)</f>
        <v>0</v>
      </c>
      <c r="AG67" s="24">
        <f t="shared" ref="AG67:AG91" si="18">IF($G34="dnc",$G$60+1,0)+IF($H34="dnc",$H$60+1,0)+IF($I34="dnc",$I$60+1,0)</f>
        <v>0</v>
      </c>
      <c r="AH67" s="24">
        <f t="shared" ref="AH67:AH91" si="19">IF($J34="dnc",$J$60+1,0)+IF($K34="dnc",$K$60+1,0)+IF($L34="dnc",$L$60+1,0)</f>
        <v>0</v>
      </c>
      <c r="AI67" s="24">
        <f t="shared" ref="AI67:AI91" si="20">IF($M34="dnc",$M$60+1,0)+IF($N34="dnc",$N$60+1,0)+IF($O34="dnc",$O$60+1,0)</f>
        <v>0</v>
      </c>
      <c r="AJ67" s="24">
        <f t="shared" ref="AJ67:AJ91" si="21">IF($P34="dnc",$P$60+1,0)+IF($Q34="dnc",$Q$60+1,0)+IF($R34="dnc",$R$60+1,0)</f>
        <v>0</v>
      </c>
      <c r="AK67" s="25">
        <f t="shared" ref="AK67:AK91" si="22">IF($S34="dnc",$S$60+1,0)+IF($T34="dnc",$T$60+1,0)+IF($U34="dnc",$U$60+1,0)</f>
        <v>0</v>
      </c>
      <c r="AL67" s="23">
        <f t="shared" ref="AL67:AL91" si="23">COUNTIF(D34:F34,"dnc")</f>
        <v>0</v>
      </c>
      <c r="AM67" s="24">
        <f t="shared" ref="AM67:AM91" si="24">COUNTIF(G34:I34,"dnc")</f>
        <v>0</v>
      </c>
      <c r="AN67" s="24">
        <f t="shared" ref="AN67:AN91" si="25">COUNTIF(J34:L34,"dnc")</f>
        <v>0</v>
      </c>
      <c r="AO67" s="24">
        <f t="shared" ref="AO67:AO91" si="26">COUNTIF(M34:O34,"dnc")</f>
        <v>0</v>
      </c>
      <c r="AP67" s="24">
        <f t="shared" ref="AP67:AP91" si="27">COUNTIF(P34:R34,"dnc")</f>
        <v>0</v>
      </c>
      <c r="AQ67" s="24">
        <f t="shared" ref="AQ67:AQ91" si="28">COUNTIF(S34:U34,"dnc")</f>
        <v>0</v>
      </c>
      <c r="AR67" s="35">
        <f t="shared" ref="AR67:AR91" si="29">IF(SUM(AF67:AK67)&gt;0,MATCH(MAX(AF67:AK67),AF67:AK67,0),0)</f>
        <v>0</v>
      </c>
      <c r="AS67" s="40">
        <f t="shared" ref="AS67:AS91" si="30">IF(W67&gt;0,((((((((((((((((COUNTIF(D67:U67,1))*10+COUNTIF(D67:U67,2))*10+COUNTIF(D67:U67,3))*10+COUNTIF(D67:U67,4))*10+COUNTIF(D67:U67,5))*10+COUNTIF(D67:U67,6))*10+COUNTIF(D67:U67,7))*10+COUNTIF(D67:U67,8))*10+COUNTIF(D67:U67,9))*10+COUNTIF(D67:U67,10))*10+COUNTIF(D67:U67,11))*10+COUNTIF(D67:U67,12))*10+COUNTIF(D67:U67,13))*10+COUNTIF(D67:U67,14))*10+COUNTIF(D67:U67,15))*10+COUNTIF(D67:U67,16))*10+COUNTIF(D67:U67,17),0)</f>
        <v>2321311000000000</v>
      </c>
      <c r="AT67" s="37">
        <f t="shared" ref="AT67:AT91" si="31">IF($Z67=0,0,(RANK($AS67,$AS$67:$AS$91,0)))</f>
        <v>5</v>
      </c>
      <c r="AU67" s="45">
        <f t="shared" ref="AU67:AU91" si="32">IF(INDEX($D67:$U67,LastRaceIndex)="bye",$Z67/(Races_Sailed-Throwouts),INDEX($D67:$U67,LastRaceIndex))</f>
        <v>8</v>
      </c>
      <c r="AV67" s="45">
        <f t="shared" ref="AV67:AV91" si="33">IF(INDEX($D67:$U67,NextLastIndex)="bye",$Z67/(Races_Sailed-Throwouts),INDEX($D67:$U67,NextLastIndex))</f>
        <v>3</v>
      </c>
      <c r="AW67" s="46">
        <f>IFERROR(AU67*100+AV67,0)</f>
        <v>803</v>
      </c>
      <c r="AX67" s="37">
        <f>IF($Z67="",0,(RANK($AW67,$AW$67:$AW$91,1))-25+C$20)</f>
        <v>9</v>
      </c>
    </row>
    <row r="68" spans="1:50" x14ac:dyDescent="0.2">
      <c r="A68" s="49">
        <f t="shared" si="6"/>
        <v>1151</v>
      </c>
      <c r="B68" s="50" t="str">
        <f t="shared" si="7"/>
        <v>FKA</v>
      </c>
      <c r="C68" s="50" t="str">
        <f t="shared" si="8"/>
        <v>Beckwith</v>
      </c>
      <c r="D68" s="47">
        <f t="shared" ref="D68:U68" si="34">IF(OR(D35="dnf",D35="dsq",D35="ocs",D35="raf",D35="dns",D35="noquiz"),D$62+1,IF(D35="dnc",IF($AR68=D$64,"bye",D$62+1),IF(D35="tlx",MAX(D35:D59)+1,D35)))</f>
        <v>1</v>
      </c>
      <c r="E68" s="47">
        <f t="shared" si="34"/>
        <v>1</v>
      </c>
      <c r="F68" s="47" t="str">
        <f t="shared" si="34"/>
        <v/>
      </c>
      <c r="G68" s="47">
        <f t="shared" si="34"/>
        <v>6</v>
      </c>
      <c r="H68" s="47">
        <f t="shared" si="34"/>
        <v>2</v>
      </c>
      <c r="I68" s="47" t="str">
        <f t="shared" si="34"/>
        <v/>
      </c>
      <c r="J68" s="47">
        <f t="shared" si="34"/>
        <v>6</v>
      </c>
      <c r="K68" s="47">
        <f t="shared" si="34"/>
        <v>3</v>
      </c>
      <c r="L68" s="47">
        <f t="shared" si="34"/>
        <v>1</v>
      </c>
      <c r="M68" s="47">
        <f t="shared" si="34"/>
        <v>3</v>
      </c>
      <c r="N68" s="47">
        <f t="shared" si="34"/>
        <v>3</v>
      </c>
      <c r="O68" s="47" t="str">
        <f t="shared" si="34"/>
        <v/>
      </c>
      <c r="P68" s="47">
        <f t="shared" si="34"/>
        <v>1</v>
      </c>
      <c r="Q68" s="47">
        <f t="shared" si="34"/>
        <v>2</v>
      </c>
      <c r="R68" s="47">
        <f t="shared" si="34"/>
        <v>1</v>
      </c>
      <c r="S68" s="47">
        <f t="shared" si="34"/>
        <v>5</v>
      </c>
      <c r="T68" s="47">
        <f t="shared" si="34"/>
        <v>2</v>
      </c>
      <c r="U68" s="47" t="str">
        <f t="shared" si="34"/>
        <v/>
      </c>
      <c r="V68" s="47">
        <f t="shared" si="10"/>
        <v>0</v>
      </c>
      <c r="W68" s="47">
        <f t="shared" si="11"/>
        <v>37</v>
      </c>
      <c r="X68" s="47">
        <f t="shared" si="12"/>
        <v>6</v>
      </c>
      <c r="Y68" s="47">
        <f>IF(A68="","",-VLOOKUP(A68,'from RC summer'!A$31:B$40,2,FALSE))</f>
        <v>-6</v>
      </c>
      <c r="Z68" s="47">
        <f t="shared" ref="Z68:Z91" si="35">IF(W68="",0,W68-X68+Y68)</f>
        <v>25</v>
      </c>
      <c r="AA68" s="48">
        <f t="shared" si="13"/>
        <v>25.00102</v>
      </c>
      <c r="AB68" s="49">
        <f t="shared" si="14"/>
        <v>1</v>
      </c>
      <c r="AC68" s="50" t="str">
        <f t="shared" si="15"/>
        <v>FKA</v>
      </c>
      <c r="AD68" s="85"/>
      <c r="AE68" s="37">
        <f t="shared" si="16"/>
        <v>5</v>
      </c>
      <c r="AF68" s="23">
        <f t="shared" si="17"/>
        <v>0</v>
      </c>
      <c r="AG68" s="24">
        <f t="shared" si="18"/>
        <v>0</v>
      </c>
      <c r="AH68" s="24">
        <f t="shared" si="19"/>
        <v>0</v>
      </c>
      <c r="AI68" s="24">
        <f t="shared" si="20"/>
        <v>0</v>
      </c>
      <c r="AJ68" s="24">
        <f t="shared" si="21"/>
        <v>0</v>
      </c>
      <c r="AK68" s="25">
        <f t="shared" si="22"/>
        <v>0</v>
      </c>
      <c r="AL68" s="23">
        <f t="shared" si="23"/>
        <v>0</v>
      </c>
      <c r="AM68" s="24">
        <f t="shared" si="24"/>
        <v>0</v>
      </c>
      <c r="AN68" s="24">
        <f t="shared" si="25"/>
        <v>0</v>
      </c>
      <c r="AO68" s="24">
        <f t="shared" si="26"/>
        <v>0</v>
      </c>
      <c r="AP68" s="24">
        <f t="shared" si="27"/>
        <v>0</v>
      </c>
      <c r="AQ68" s="24">
        <f t="shared" si="28"/>
        <v>0</v>
      </c>
      <c r="AR68" s="35">
        <f t="shared" si="29"/>
        <v>0</v>
      </c>
      <c r="AS68" s="40">
        <f t="shared" si="30"/>
        <v>5.33012E+16</v>
      </c>
      <c r="AT68" s="37">
        <f t="shared" si="31"/>
        <v>1</v>
      </c>
      <c r="AU68" s="45">
        <f t="shared" si="32"/>
        <v>2</v>
      </c>
      <c r="AV68" s="45">
        <f t="shared" si="33"/>
        <v>5</v>
      </c>
      <c r="AW68" s="46">
        <f t="shared" ref="AW68:AW91" si="36">IFERROR(AU68*100+AV68,0)</f>
        <v>205</v>
      </c>
      <c r="AX68" s="37">
        <f t="shared" ref="AX68:AX91" si="37">IF($Z68=0,0,(RANK($AW68,$AW$67:$AW$91,1))-25+C$20)</f>
        <v>2</v>
      </c>
    </row>
    <row r="69" spans="1:50" x14ac:dyDescent="0.2">
      <c r="A69" s="49">
        <f t="shared" si="6"/>
        <v>1153</v>
      </c>
      <c r="B69" s="50" t="str">
        <f t="shared" si="7"/>
        <v>Gostosa</v>
      </c>
      <c r="C69" s="50" t="str">
        <f t="shared" si="8"/>
        <v>Hayes/Kirchhoff</v>
      </c>
      <c r="D69" s="47">
        <f t="shared" ref="D69:U69" si="38">IF(OR(D36="dnf",D36="dsq",D36="ocs",D36="raf",D36="dns",D36="noquiz"),D$62+1,IF(D36="dnc",IF($AR69=D$64,"bye",D$62+1),IF(D36="tlx",MAX(D36:D60)+1,D36)))</f>
        <v>2</v>
      </c>
      <c r="E69" s="47">
        <f t="shared" si="38"/>
        <v>2</v>
      </c>
      <c r="F69" s="47" t="str">
        <f t="shared" si="38"/>
        <v/>
      </c>
      <c r="G69" s="47">
        <f t="shared" si="38"/>
        <v>1</v>
      </c>
      <c r="H69" s="47">
        <f t="shared" si="38"/>
        <v>4</v>
      </c>
      <c r="I69" s="47" t="str">
        <f t="shared" si="38"/>
        <v/>
      </c>
      <c r="J69" s="47">
        <f t="shared" si="38"/>
        <v>5</v>
      </c>
      <c r="K69" s="47">
        <f t="shared" si="38"/>
        <v>5</v>
      </c>
      <c r="L69" s="47">
        <f t="shared" si="38"/>
        <v>4</v>
      </c>
      <c r="M69" s="47">
        <f t="shared" si="38"/>
        <v>2</v>
      </c>
      <c r="N69" s="47">
        <f t="shared" si="38"/>
        <v>6</v>
      </c>
      <c r="O69" s="47" t="str">
        <f t="shared" si="38"/>
        <v/>
      </c>
      <c r="P69" s="47">
        <f t="shared" si="38"/>
        <v>3</v>
      </c>
      <c r="Q69" s="47">
        <f t="shared" si="38"/>
        <v>1</v>
      </c>
      <c r="R69" s="47">
        <f t="shared" si="38"/>
        <v>2</v>
      </c>
      <c r="S69" s="47">
        <f t="shared" si="38"/>
        <v>2</v>
      </c>
      <c r="T69" s="47">
        <f t="shared" si="38"/>
        <v>1</v>
      </c>
      <c r="U69" s="47" t="str">
        <f t="shared" si="38"/>
        <v/>
      </c>
      <c r="V69" s="47">
        <f t="shared" si="10"/>
        <v>0</v>
      </c>
      <c r="W69" s="47">
        <f t="shared" si="11"/>
        <v>40</v>
      </c>
      <c r="X69" s="47">
        <f t="shared" si="12"/>
        <v>6</v>
      </c>
      <c r="Y69" s="47">
        <f>IF(A69="","",-VLOOKUP(A69,'from RC summer'!A$31:B$40,2,FALSE))</f>
        <v>-6</v>
      </c>
      <c r="Z69" s="47">
        <f t="shared" si="35"/>
        <v>28</v>
      </c>
      <c r="AA69" s="48">
        <f t="shared" si="13"/>
        <v>28.00301</v>
      </c>
      <c r="AB69" s="49">
        <f t="shared" si="14"/>
        <v>3</v>
      </c>
      <c r="AC69" s="50" t="str">
        <f t="shared" si="15"/>
        <v>Gostosa</v>
      </c>
      <c r="AD69" s="85"/>
      <c r="AE69" s="37">
        <f t="shared" si="16"/>
        <v>3</v>
      </c>
      <c r="AF69" s="23">
        <f t="shared" si="17"/>
        <v>0</v>
      </c>
      <c r="AG69" s="24">
        <f t="shared" si="18"/>
        <v>0</v>
      </c>
      <c r="AH69" s="24">
        <f t="shared" si="19"/>
        <v>0</v>
      </c>
      <c r="AI69" s="24">
        <f t="shared" si="20"/>
        <v>0</v>
      </c>
      <c r="AJ69" s="24">
        <f t="shared" si="21"/>
        <v>0</v>
      </c>
      <c r="AK69" s="25">
        <f t="shared" si="22"/>
        <v>0</v>
      </c>
      <c r="AL69" s="23">
        <f t="shared" si="23"/>
        <v>0</v>
      </c>
      <c r="AM69" s="24">
        <f t="shared" si="24"/>
        <v>0</v>
      </c>
      <c r="AN69" s="24">
        <f t="shared" si="25"/>
        <v>0</v>
      </c>
      <c r="AO69" s="24">
        <f t="shared" si="26"/>
        <v>0</v>
      </c>
      <c r="AP69" s="24">
        <f t="shared" si="27"/>
        <v>0</v>
      </c>
      <c r="AQ69" s="24">
        <f t="shared" si="28"/>
        <v>0</v>
      </c>
      <c r="AR69" s="35">
        <f t="shared" si="29"/>
        <v>0</v>
      </c>
      <c r="AS69" s="40">
        <f t="shared" si="30"/>
        <v>3.51221E+16</v>
      </c>
      <c r="AT69" s="37">
        <f t="shared" si="31"/>
        <v>3</v>
      </c>
      <c r="AU69" s="45">
        <f t="shared" si="32"/>
        <v>1</v>
      </c>
      <c r="AV69" s="45">
        <f t="shared" si="33"/>
        <v>2</v>
      </c>
      <c r="AW69" s="46">
        <f t="shared" si="36"/>
        <v>102</v>
      </c>
      <c r="AX69" s="37">
        <f t="shared" si="37"/>
        <v>1</v>
      </c>
    </row>
    <row r="70" spans="1:50" x14ac:dyDescent="0.2">
      <c r="A70" s="49">
        <f t="shared" si="6"/>
        <v>485</v>
      </c>
      <c r="B70" s="50" t="str">
        <f t="shared" si="7"/>
        <v>Argo III</v>
      </c>
      <c r="C70" s="50" t="str">
        <f t="shared" si="8"/>
        <v>C. Nickerson</v>
      </c>
      <c r="D70" s="47">
        <f t="shared" ref="D70:U70" si="39">IF(OR(D37="dnf",D37="dsq",D37="ocs",D37="raf",D37="dns",D37="noquiz"),D$62+1,IF(D37="dnc",IF($AR70=D$64,"bye",D$62+1),IF(D37="tlx",MAX(D37:D61)+1,D37)))</f>
        <v>5</v>
      </c>
      <c r="E70" s="47">
        <f t="shared" si="39"/>
        <v>5</v>
      </c>
      <c r="F70" s="47" t="str">
        <f t="shared" si="39"/>
        <v/>
      </c>
      <c r="G70" s="47">
        <f t="shared" si="39"/>
        <v>4</v>
      </c>
      <c r="H70" s="47">
        <f t="shared" si="39"/>
        <v>3</v>
      </c>
      <c r="I70" s="47" t="str">
        <f t="shared" si="39"/>
        <v/>
      </c>
      <c r="J70" s="47">
        <f t="shared" si="39"/>
        <v>9</v>
      </c>
      <c r="K70" s="47">
        <f t="shared" si="39"/>
        <v>9</v>
      </c>
      <c r="L70" s="47">
        <f t="shared" si="39"/>
        <v>9</v>
      </c>
      <c r="M70" s="47">
        <f t="shared" si="39"/>
        <v>8</v>
      </c>
      <c r="N70" s="47">
        <f t="shared" si="39"/>
        <v>8</v>
      </c>
      <c r="O70" s="47" t="str">
        <f t="shared" si="39"/>
        <v/>
      </c>
      <c r="P70" s="47">
        <f t="shared" si="39"/>
        <v>2</v>
      </c>
      <c r="Q70" s="47">
        <f t="shared" si="39"/>
        <v>3</v>
      </c>
      <c r="R70" s="47">
        <f t="shared" si="39"/>
        <v>3</v>
      </c>
      <c r="S70" s="47" t="str">
        <f t="shared" si="39"/>
        <v>bye</v>
      </c>
      <c r="T70" s="47" t="str">
        <f t="shared" si="39"/>
        <v>bye</v>
      </c>
      <c r="U70" s="47" t="str">
        <f t="shared" si="39"/>
        <v/>
      </c>
      <c r="V70" s="47">
        <f t="shared" si="10"/>
        <v>2</v>
      </c>
      <c r="W70" s="47">
        <f t="shared" si="11"/>
        <v>68</v>
      </c>
      <c r="X70" s="47">
        <f t="shared" si="12"/>
        <v>9</v>
      </c>
      <c r="Y70" s="47">
        <f>IF(A70="","",-VLOOKUP(A70,'from RC summer'!A$31:B$40,2,FALSE))</f>
        <v>-2</v>
      </c>
      <c r="Z70" s="47">
        <f t="shared" si="35"/>
        <v>57</v>
      </c>
      <c r="AA70" s="48">
        <f t="shared" si="13"/>
        <v>67.369686363636362</v>
      </c>
      <c r="AB70" s="49">
        <f t="shared" si="14"/>
        <v>7</v>
      </c>
      <c r="AC70" s="50" t="str">
        <f t="shared" si="15"/>
        <v>Argo III</v>
      </c>
      <c r="AD70" s="85"/>
      <c r="AE70" s="37">
        <f t="shared" si="16"/>
        <v>7</v>
      </c>
      <c r="AF70" s="23">
        <f>IF($D37="dnc",$D$60+1,0)+IF($E37="dnc",$E$60+1,0)+IF($G37="dnc",$F$60+1,0)</f>
        <v>0</v>
      </c>
      <c r="AG70" s="23">
        <f>IF($D37="dnc",$D$60+1,0)+IF($E37="dnc",$E$60+1,0)+IF($G37="dnc",$F$60+1,0)</f>
        <v>0</v>
      </c>
      <c r="AH70" s="24">
        <f t="shared" si="19"/>
        <v>0</v>
      </c>
      <c r="AI70" s="24">
        <f t="shared" si="20"/>
        <v>0</v>
      </c>
      <c r="AJ70" s="24">
        <f t="shared" si="21"/>
        <v>0</v>
      </c>
      <c r="AK70" s="25">
        <f t="shared" si="22"/>
        <v>20</v>
      </c>
      <c r="AL70" s="23">
        <f>COUNTIF(D37:G37,"dnc")</f>
        <v>0</v>
      </c>
      <c r="AM70" s="24">
        <f>COUNTIF(G37:I37,"dnc")</f>
        <v>0</v>
      </c>
      <c r="AN70" s="24">
        <f t="shared" si="25"/>
        <v>0</v>
      </c>
      <c r="AO70" s="24">
        <f t="shared" si="26"/>
        <v>0</v>
      </c>
      <c r="AP70" s="24">
        <f t="shared" si="27"/>
        <v>0</v>
      </c>
      <c r="AQ70" s="24">
        <f t="shared" si="28"/>
        <v>2</v>
      </c>
      <c r="AR70" s="35">
        <f t="shared" si="29"/>
        <v>6</v>
      </c>
      <c r="AS70" s="40">
        <f t="shared" si="30"/>
        <v>1312002300000000</v>
      </c>
      <c r="AT70" s="37">
        <f t="shared" si="31"/>
        <v>6</v>
      </c>
      <c r="AU70" s="45">
        <f t="shared" si="32"/>
        <v>4.384615384615385</v>
      </c>
      <c r="AV70" s="45">
        <f t="shared" si="33"/>
        <v>4.384615384615385</v>
      </c>
      <c r="AW70" s="46">
        <f t="shared" si="36"/>
        <v>442.84615384615387</v>
      </c>
      <c r="AX70" s="37">
        <f t="shared" si="37"/>
        <v>5</v>
      </c>
    </row>
    <row r="71" spans="1:50" x14ac:dyDescent="0.2">
      <c r="A71" s="49">
        <f t="shared" si="6"/>
        <v>667</v>
      </c>
      <c r="B71" s="50" t="str">
        <f t="shared" si="7"/>
        <v>Pressure</v>
      </c>
      <c r="C71" s="50" t="str">
        <f t="shared" si="8"/>
        <v>G/W Nickerson</v>
      </c>
      <c r="D71" s="47">
        <f t="shared" ref="D71:U71" si="40">IF(OR(D38="dnf",D38="dsq",D38="ocs",D38="raf",D38="dns",D38="noquiz"),D$62+1,IF(D38="dnc",IF($AR71=D$64,"bye",D$62+1),IF(D38="tlx",MAX(D38:D62)+1,D38)))</f>
        <v>3</v>
      </c>
      <c r="E71" s="47">
        <f t="shared" si="40"/>
        <v>3</v>
      </c>
      <c r="F71" s="47" t="str">
        <f t="shared" si="40"/>
        <v/>
      </c>
      <c r="G71" s="47">
        <f t="shared" si="40"/>
        <v>2</v>
      </c>
      <c r="H71" s="47">
        <f t="shared" si="40"/>
        <v>1</v>
      </c>
      <c r="I71" s="47" t="str">
        <f t="shared" si="40"/>
        <v/>
      </c>
      <c r="J71" s="47">
        <f t="shared" si="40"/>
        <v>1</v>
      </c>
      <c r="K71" s="47">
        <f t="shared" si="40"/>
        <v>1</v>
      </c>
      <c r="L71" s="47">
        <f t="shared" si="40"/>
        <v>2</v>
      </c>
      <c r="M71" s="47">
        <f t="shared" si="40"/>
        <v>1</v>
      </c>
      <c r="N71" s="47">
        <f t="shared" si="40"/>
        <v>5</v>
      </c>
      <c r="O71" s="47" t="str">
        <f t="shared" si="40"/>
        <v/>
      </c>
      <c r="P71" s="47">
        <f t="shared" si="40"/>
        <v>5</v>
      </c>
      <c r="Q71" s="47">
        <f t="shared" si="40"/>
        <v>4</v>
      </c>
      <c r="R71" s="47">
        <f t="shared" si="40"/>
        <v>5</v>
      </c>
      <c r="S71" s="47">
        <f t="shared" si="40"/>
        <v>1</v>
      </c>
      <c r="T71" s="47">
        <f t="shared" si="40"/>
        <v>4</v>
      </c>
      <c r="U71" s="47" t="str">
        <f t="shared" si="40"/>
        <v/>
      </c>
      <c r="V71" s="47">
        <f t="shared" si="10"/>
        <v>0</v>
      </c>
      <c r="W71" s="47">
        <f t="shared" si="11"/>
        <v>38</v>
      </c>
      <c r="X71" s="47">
        <f t="shared" si="12"/>
        <v>5</v>
      </c>
      <c r="Y71" s="47">
        <f>IF(A71="","",-VLOOKUP(A71,'from RC summer'!A$31:B$40,2,FALSE))</f>
        <v>-6</v>
      </c>
      <c r="Z71" s="47">
        <f t="shared" si="35"/>
        <v>27</v>
      </c>
      <c r="AA71" s="48">
        <f t="shared" si="13"/>
        <v>27.002039999999997</v>
      </c>
      <c r="AB71" s="49">
        <f t="shared" si="14"/>
        <v>2</v>
      </c>
      <c r="AC71" s="50" t="str">
        <f t="shared" si="15"/>
        <v>Pressure</v>
      </c>
      <c r="AD71" s="85"/>
      <c r="AE71" s="37">
        <f t="shared" si="16"/>
        <v>1</v>
      </c>
      <c r="AF71" s="23">
        <f t="shared" si="17"/>
        <v>0</v>
      </c>
      <c r="AG71" s="24">
        <f t="shared" si="18"/>
        <v>0</v>
      </c>
      <c r="AH71" s="24">
        <f t="shared" si="19"/>
        <v>0</v>
      </c>
      <c r="AI71" s="24">
        <f t="shared" si="20"/>
        <v>0</v>
      </c>
      <c r="AJ71" s="24">
        <f t="shared" si="21"/>
        <v>0</v>
      </c>
      <c r="AK71" s="25">
        <f t="shared" si="22"/>
        <v>0</v>
      </c>
      <c r="AL71" s="23">
        <f t="shared" si="23"/>
        <v>0</v>
      </c>
      <c r="AM71" s="24">
        <f t="shared" si="24"/>
        <v>0</v>
      </c>
      <c r="AN71" s="24">
        <f t="shared" si="25"/>
        <v>0</v>
      </c>
      <c r="AO71" s="24">
        <f t="shared" si="26"/>
        <v>0</v>
      </c>
      <c r="AP71" s="24">
        <f t="shared" si="27"/>
        <v>0</v>
      </c>
      <c r="AQ71" s="24">
        <f t="shared" si="28"/>
        <v>0</v>
      </c>
      <c r="AR71" s="35">
        <f t="shared" si="29"/>
        <v>0</v>
      </c>
      <c r="AS71" s="40">
        <f t="shared" si="30"/>
        <v>5.2223E+16</v>
      </c>
      <c r="AT71" s="37">
        <f t="shared" si="31"/>
        <v>2</v>
      </c>
      <c r="AU71" s="45">
        <f t="shared" si="32"/>
        <v>4</v>
      </c>
      <c r="AV71" s="45">
        <f t="shared" si="33"/>
        <v>1</v>
      </c>
      <c r="AW71" s="46">
        <f t="shared" si="36"/>
        <v>401</v>
      </c>
      <c r="AX71" s="37">
        <f t="shared" si="37"/>
        <v>4</v>
      </c>
    </row>
    <row r="72" spans="1:50" x14ac:dyDescent="0.2">
      <c r="A72" s="49">
        <f t="shared" si="6"/>
        <v>1325</v>
      </c>
      <c r="B72" s="50" t="str">
        <f t="shared" si="7"/>
        <v>Bad Dog</v>
      </c>
      <c r="C72" s="50" t="str">
        <f t="shared" si="8"/>
        <v>Morrison</v>
      </c>
      <c r="D72" s="47">
        <f t="shared" ref="D72:U72" si="41">IF(OR(D39="dnf",D39="dsq",D39="ocs",D39="raf",D39="dns",D39="noquiz"),D$62+1,IF(D39="dnc",IF($AR72=D$64,"bye",D$62+1),IF(D39="tlx",MAX(D39:D63)+1,D39)))</f>
        <v>6</v>
      </c>
      <c r="E72" s="47">
        <f t="shared" si="41"/>
        <v>6</v>
      </c>
      <c r="F72" s="47" t="str">
        <f t="shared" si="41"/>
        <v/>
      </c>
      <c r="G72" s="47">
        <f t="shared" si="41"/>
        <v>9</v>
      </c>
      <c r="H72" s="47">
        <f t="shared" si="41"/>
        <v>9</v>
      </c>
      <c r="I72" s="47" t="str">
        <f t="shared" si="41"/>
        <v/>
      </c>
      <c r="J72" s="47">
        <f t="shared" si="41"/>
        <v>8</v>
      </c>
      <c r="K72" s="47">
        <f t="shared" si="41"/>
        <v>8</v>
      </c>
      <c r="L72" s="47">
        <f t="shared" si="41"/>
        <v>9</v>
      </c>
      <c r="M72" s="47">
        <f t="shared" si="41"/>
        <v>8</v>
      </c>
      <c r="N72" s="47">
        <f t="shared" si="41"/>
        <v>8</v>
      </c>
      <c r="O72" s="47" t="str">
        <f t="shared" si="41"/>
        <v/>
      </c>
      <c r="P72" s="47">
        <f t="shared" si="41"/>
        <v>9</v>
      </c>
      <c r="Q72" s="47">
        <f t="shared" si="41"/>
        <v>9</v>
      </c>
      <c r="R72" s="47">
        <f t="shared" si="41"/>
        <v>9</v>
      </c>
      <c r="S72" s="47">
        <f t="shared" si="41"/>
        <v>9</v>
      </c>
      <c r="T72" s="47">
        <f t="shared" si="41"/>
        <v>9</v>
      </c>
      <c r="U72" s="47" t="str">
        <f t="shared" si="41"/>
        <v/>
      </c>
      <c r="V72" s="47">
        <f t="shared" si="10"/>
        <v>0</v>
      </c>
      <c r="W72" s="47">
        <f t="shared" si="11"/>
        <v>116</v>
      </c>
      <c r="X72" s="47">
        <f t="shared" si="12"/>
        <v>9</v>
      </c>
      <c r="Y72" s="47">
        <f>IF(A72="","",-VLOOKUP(A72,'from RC summer'!A$31:B$40,2,FALSE))</f>
        <v>-4</v>
      </c>
      <c r="Z72" s="47">
        <f t="shared" si="35"/>
        <v>103</v>
      </c>
      <c r="AA72" s="48">
        <f t="shared" si="13"/>
        <v>103.01010000000001</v>
      </c>
      <c r="AB72" s="49">
        <f t="shared" si="14"/>
        <v>10</v>
      </c>
      <c r="AC72" s="50" t="str">
        <f t="shared" si="15"/>
        <v>Bad Dog</v>
      </c>
      <c r="AD72" s="85"/>
      <c r="AE72" s="37">
        <f t="shared" si="16"/>
        <v>8</v>
      </c>
      <c r="AF72" s="23">
        <f t="shared" si="17"/>
        <v>0</v>
      </c>
      <c r="AG72" s="24">
        <f t="shared" si="18"/>
        <v>0</v>
      </c>
      <c r="AH72" s="24">
        <f t="shared" si="19"/>
        <v>0</v>
      </c>
      <c r="AI72" s="24">
        <f t="shared" si="20"/>
        <v>0</v>
      </c>
      <c r="AJ72" s="24">
        <f t="shared" si="21"/>
        <v>0</v>
      </c>
      <c r="AK72" s="25">
        <f t="shared" si="22"/>
        <v>0</v>
      </c>
      <c r="AL72" s="23">
        <f t="shared" si="23"/>
        <v>0</v>
      </c>
      <c r="AM72" s="24">
        <f t="shared" si="24"/>
        <v>0</v>
      </c>
      <c r="AN72" s="24">
        <f t="shared" si="25"/>
        <v>0</v>
      </c>
      <c r="AO72" s="24">
        <f t="shared" si="26"/>
        <v>0</v>
      </c>
      <c r="AP72" s="24">
        <f t="shared" si="27"/>
        <v>0</v>
      </c>
      <c r="AQ72" s="24">
        <f t="shared" si="28"/>
        <v>0</v>
      </c>
      <c r="AR72" s="35">
        <f t="shared" si="29"/>
        <v>0</v>
      </c>
      <c r="AS72" s="40">
        <f t="shared" si="30"/>
        <v>204800000000</v>
      </c>
      <c r="AT72" s="37">
        <f t="shared" si="31"/>
        <v>10</v>
      </c>
      <c r="AU72" s="45">
        <f t="shared" si="32"/>
        <v>9</v>
      </c>
      <c r="AV72" s="45">
        <f t="shared" si="33"/>
        <v>9</v>
      </c>
      <c r="AW72" s="46">
        <f t="shared" si="36"/>
        <v>909</v>
      </c>
      <c r="AX72" s="37">
        <f t="shared" si="37"/>
        <v>10</v>
      </c>
    </row>
    <row r="73" spans="1:50" x14ac:dyDescent="0.2">
      <c r="A73" s="49">
        <f t="shared" si="6"/>
        <v>584</v>
      </c>
      <c r="B73" s="50" t="str">
        <f t="shared" si="7"/>
        <v>He's Baaack!</v>
      </c>
      <c r="C73" s="50" t="str">
        <f t="shared" si="8"/>
        <v>Knowles</v>
      </c>
      <c r="D73" s="47" t="str">
        <f t="shared" ref="D73:U73" si="42">IF(OR(D40="dnf",D40="dsq",D40="ocs",D40="raf",D40="dns",D40="noquiz"),D$62+1,IF(D40="dnc",IF($AR73=D$64,"bye",D$62+1),IF(D40="tlx",MAX(D40:D64)+1,D40)))</f>
        <v>bye</v>
      </c>
      <c r="E73" s="47" t="str">
        <f t="shared" si="42"/>
        <v>bye</v>
      </c>
      <c r="F73" s="47" t="str">
        <f t="shared" si="42"/>
        <v/>
      </c>
      <c r="G73" s="47">
        <f t="shared" si="42"/>
        <v>7</v>
      </c>
      <c r="H73" s="47">
        <f t="shared" si="42"/>
        <v>6</v>
      </c>
      <c r="I73" s="47" t="str">
        <f t="shared" si="42"/>
        <v/>
      </c>
      <c r="J73" s="47">
        <f t="shared" si="42"/>
        <v>2</v>
      </c>
      <c r="K73" s="47">
        <f t="shared" si="42"/>
        <v>4</v>
      </c>
      <c r="L73" s="47">
        <f t="shared" si="42"/>
        <v>3</v>
      </c>
      <c r="M73" s="47">
        <f t="shared" si="42"/>
        <v>5</v>
      </c>
      <c r="N73" s="47">
        <f t="shared" si="42"/>
        <v>4</v>
      </c>
      <c r="O73" s="47" t="str">
        <f t="shared" si="42"/>
        <v/>
      </c>
      <c r="P73" s="47">
        <f t="shared" si="42"/>
        <v>4</v>
      </c>
      <c r="Q73" s="47">
        <f t="shared" si="42"/>
        <v>5</v>
      </c>
      <c r="R73" s="47">
        <f t="shared" si="42"/>
        <v>4</v>
      </c>
      <c r="S73" s="47">
        <f t="shared" si="42"/>
        <v>4</v>
      </c>
      <c r="T73" s="47">
        <f t="shared" si="42"/>
        <v>5</v>
      </c>
      <c r="U73" s="47" t="str">
        <f t="shared" si="42"/>
        <v/>
      </c>
      <c r="V73" s="47">
        <f t="shared" si="10"/>
        <v>2</v>
      </c>
      <c r="W73" s="47">
        <f t="shared" si="11"/>
        <v>53</v>
      </c>
      <c r="X73" s="47">
        <f t="shared" si="12"/>
        <v>7</v>
      </c>
      <c r="Y73" s="47">
        <f>IF(A73="","",-VLOOKUP(A73,'from RC summer'!A$31:B$40,2,FALSE))</f>
        <v>-5</v>
      </c>
      <c r="Z73" s="47">
        <f t="shared" si="35"/>
        <v>41</v>
      </c>
      <c r="AA73" s="48">
        <f t="shared" si="13"/>
        <v>48.461605454545449</v>
      </c>
      <c r="AB73" s="49">
        <f t="shared" si="14"/>
        <v>4</v>
      </c>
      <c r="AC73" s="50" t="str">
        <f t="shared" si="15"/>
        <v>He's Baaack!</v>
      </c>
      <c r="AD73" s="85"/>
      <c r="AE73" s="37">
        <f t="shared" si="16"/>
        <v>4</v>
      </c>
      <c r="AF73" s="23">
        <f t="shared" si="17"/>
        <v>14</v>
      </c>
      <c r="AG73" s="24">
        <f t="shared" si="18"/>
        <v>0</v>
      </c>
      <c r="AH73" s="24">
        <f t="shared" si="19"/>
        <v>0</v>
      </c>
      <c r="AI73" s="24">
        <f t="shared" si="20"/>
        <v>0</v>
      </c>
      <c r="AJ73" s="24">
        <f t="shared" si="21"/>
        <v>0</v>
      </c>
      <c r="AK73" s="25">
        <f t="shared" si="22"/>
        <v>0</v>
      </c>
      <c r="AL73" s="23">
        <f t="shared" si="23"/>
        <v>2</v>
      </c>
      <c r="AM73" s="24">
        <f t="shared" si="24"/>
        <v>0</v>
      </c>
      <c r="AN73" s="24">
        <f t="shared" si="25"/>
        <v>0</v>
      </c>
      <c r="AO73" s="24">
        <f t="shared" si="26"/>
        <v>0</v>
      </c>
      <c r="AP73" s="24">
        <f t="shared" si="27"/>
        <v>0</v>
      </c>
      <c r="AQ73" s="24">
        <f t="shared" si="28"/>
        <v>0</v>
      </c>
      <c r="AR73" s="35">
        <f t="shared" si="29"/>
        <v>1</v>
      </c>
      <c r="AS73" s="40">
        <f t="shared" si="30"/>
        <v>1153110000000000</v>
      </c>
      <c r="AT73" s="37">
        <f t="shared" si="31"/>
        <v>7</v>
      </c>
      <c r="AU73" s="45">
        <f t="shared" si="32"/>
        <v>5</v>
      </c>
      <c r="AV73" s="45">
        <f t="shared" si="33"/>
        <v>4</v>
      </c>
      <c r="AW73" s="46">
        <f t="shared" si="36"/>
        <v>504</v>
      </c>
      <c r="AX73" s="37">
        <f t="shared" si="37"/>
        <v>6</v>
      </c>
    </row>
    <row r="74" spans="1:50" x14ac:dyDescent="0.2">
      <c r="A74" s="49">
        <f t="shared" si="6"/>
        <v>154</v>
      </c>
      <c r="B74" s="50" t="str">
        <f t="shared" si="7"/>
        <v>Panic-A-Track</v>
      </c>
      <c r="C74" s="50" t="str">
        <f t="shared" si="8"/>
        <v>Gilchrist</v>
      </c>
      <c r="D74" s="47">
        <f t="shared" ref="D74:U74" si="43">IF(OR(D41="dnf",D41="dsq",D41="ocs",D41="raf",D41="dns",D41="noquiz"),D$62+1,IF(D41="dnc",IF($AR74=D$64,"bye",D$62+1),IF(D41="tlx",MAX(D41:D65)+1,D41)))</f>
        <v>7</v>
      </c>
      <c r="E74" s="47">
        <f t="shared" si="43"/>
        <v>7</v>
      </c>
      <c r="F74" s="47" t="str">
        <f t="shared" si="43"/>
        <v/>
      </c>
      <c r="G74" s="47">
        <f t="shared" si="43"/>
        <v>5</v>
      </c>
      <c r="H74" s="47">
        <f t="shared" si="43"/>
        <v>7</v>
      </c>
      <c r="I74" s="47" t="str">
        <f t="shared" si="43"/>
        <v/>
      </c>
      <c r="J74" s="47">
        <f t="shared" si="43"/>
        <v>4</v>
      </c>
      <c r="K74" s="47">
        <f t="shared" si="43"/>
        <v>6</v>
      </c>
      <c r="L74" s="47">
        <f t="shared" si="43"/>
        <v>6</v>
      </c>
      <c r="M74" s="47">
        <f t="shared" si="43"/>
        <v>4</v>
      </c>
      <c r="N74" s="47">
        <f t="shared" si="43"/>
        <v>1</v>
      </c>
      <c r="O74" s="47" t="str">
        <f t="shared" si="43"/>
        <v/>
      </c>
      <c r="P74" s="47" t="str">
        <f t="shared" si="43"/>
        <v>bye</v>
      </c>
      <c r="Q74" s="47" t="str">
        <f t="shared" si="43"/>
        <v>bye</v>
      </c>
      <c r="R74" s="47" t="str">
        <f t="shared" si="43"/>
        <v>bye</v>
      </c>
      <c r="S74" s="47">
        <f t="shared" si="43"/>
        <v>6</v>
      </c>
      <c r="T74" s="47">
        <f t="shared" si="43"/>
        <v>6</v>
      </c>
      <c r="U74" s="47" t="str">
        <f t="shared" si="43"/>
        <v/>
      </c>
      <c r="V74" s="47">
        <f t="shared" si="10"/>
        <v>3</v>
      </c>
      <c r="W74" s="47">
        <f t="shared" si="11"/>
        <v>59</v>
      </c>
      <c r="X74" s="47">
        <f t="shared" si="12"/>
        <v>7</v>
      </c>
      <c r="Y74" s="47">
        <f>IF(A74="","",-VLOOKUP(A74,'from RC summer'!A$31:B$40,2,FALSE))</f>
        <v>-4</v>
      </c>
      <c r="Z74" s="47">
        <f t="shared" si="35"/>
        <v>48</v>
      </c>
      <c r="AA74" s="48">
        <f t="shared" si="13"/>
        <v>62.404069999999997</v>
      </c>
      <c r="AB74" s="49">
        <f t="shared" si="14"/>
        <v>6</v>
      </c>
      <c r="AC74" s="50" t="str">
        <f t="shared" si="15"/>
        <v>Panic-A-Track</v>
      </c>
      <c r="AD74" s="85"/>
      <c r="AE74" s="37">
        <f t="shared" si="16"/>
        <v>9</v>
      </c>
      <c r="AF74" s="23">
        <f t="shared" si="17"/>
        <v>0</v>
      </c>
      <c r="AG74" s="24">
        <f t="shared" si="18"/>
        <v>0</v>
      </c>
      <c r="AH74" s="24">
        <f t="shared" si="19"/>
        <v>0</v>
      </c>
      <c r="AI74" s="24">
        <f t="shared" si="20"/>
        <v>0</v>
      </c>
      <c r="AJ74" s="24">
        <f t="shared" si="21"/>
        <v>27</v>
      </c>
      <c r="AK74" s="25">
        <f t="shared" si="22"/>
        <v>0</v>
      </c>
      <c r="AL74" s="23">
        <f t="shared" si="23"/>
        <v>0</v>
      </c>
      <c r="AM74" s="24">
        <f t="shared" si="24"/>
        <v>0</v>
      </c>
      <c r="AN74" s="24">
        <f t="shared" si="25"/>
        <v>0</v>
      </c>
      <c r="AO74" s="24">
        <f t="shared" si="26"/>
        <v>0</v>
      </c>
      <c r="AP74" s="24">
        <f t="shared" si="27"/>
        <v>3</v>
      </c>
      <c r="AQ74" s="24">
        <f t="shared" si="28"/>
        <v>0</v>
      </c>
      <c r="AR74" s="35">
        <f t="shared" si="29"/>
        <v>5</v>
      </c>
      <c r="AS74" s="40">
        <f t="shared" si="30"/>
        <v>1.002143E+16</v>
      </c>
      <c r="AT74" s="37">
        <f t="shared" si="31"/>
        <v>4</v>
      </c>
      <c r="AU74" s="45">
        <f t="shared" si="32"/>
        <v>6</v>
      </c>
      <c r="AV74" s="45">
        <f t="shared" si="33"/>
        <v>6</v>
      </c>
      <c r="AW74" s="46">
        <f t="shared" si="36"/>
        <v>606</v>
      </c>
      <c r="AX74" s="37">
        <f t="shared" si="37"/>
        <v>7</v>
      </c>
    </row>
    <row r="75" spans="1:50" x14ac:dyDescent="0.2">
      <c r="A75" s="49">
        <f t="shared" si="6"/>
        <v>249</v>
      </c>
      <c r="B75" s="50" t="str">
        <f t="shared" si="7"/>
        <v>Dolce</v>
      </c>
      <c r="C75" s="50" t="str">
        <f t="shared" si="8"/>
        <v>Sonn</v>
      </c>
      <c r="D75" s="47" t="str">
        <f t="shared" ref="D75:U75" si="44">IF(OR(D42="dnf",D42="dsq",D42="ocs",D42="raf",D42="dns",D42="noquiz"),D$62+1,IF(D42="dnc",IF($AR75=D$64,"bye",D$62+1),IF(D42="tlx",MAX(D42:D66)+1,D42)))</f>
        <v>bye</v>
      </c>
      <c r="E75" s="47" t="str">
        <f t="shared" si="44"/>
        <v>bye</v>
      </c>
      <c r="F75" s="47" t="str">
        <f t="shared" si="44"/>
        <v/>
      </c>
      <c r="G75" s="47">
        <f t="shared" si="44"/>
        <v>8</v>
      </c>
      <c r="H75" s="47">
        <f t="shared" si="44"/>
        <v>8</v>
      </c>
      <c r="I75" s="47" t="str">
        <f t="shared" si="44"/>
        <v/>
      </c>
      <c r="J75" s="47">
        <f t="shared" si="44"/>
        <v>7</v>
      </c>
      <c r="K75" s="47">
        <f t="shared" si="44"/>
        <v>7</v>
      </c>
      <c r="L75" s="47">
        <f t="shared" si="44"/>
        <v>5</v>
      </c>
      <c r="M75" s="47">
        <f t="shared" si="44"/>
        <v>7</v>
      </c>
      <c r="N75" s="47">
        <f t="shared" si="44"/>
        <v>7</v>
      </c>
      <c r="O75" s="47" t="str">
        <f t="shared" si="44"/>
        <v/>
      </c>
      <c r="P75" s="47">
        <f t="shared" si="44"/>
        <v>8</v>
      </c>
      <c r="Q75" s="47">
        <f t="shared" si="44"/>
        <v>8</v>
      </c>
      <c r="R75" s="47">
        <f t="shared" si="44"/>
        <v>8</v>
      </c>
      <c r="S75" s="47">
        <f t="shared" si="44"/>
        <v>7</v>
      </c>
      <c r="T75" s="47">
        <f t="shared" si="44"/>
        <v>7</v>
      </c>
      <c r="U75" s="47" t="str">
        <f t="shared" si="44"/>
        <v/>
      </c>
      <c r="V75" s="47">
        <f t="shared" si="10"/>
        <v>2</v>
      </c>
      <c r="W75" s="47">
        <f t="shared" si="11"/>
        <v>87</v>
      </c>
      <c r="X75" s="47">
        <f t="shared" si="12"/>
        <v>8</v>
      </c>
      <c r="Y75" s="47">
        <f>IF(A75="","",-VLOOKUP(A75,'from RC summer'!A$31:B$40,2,FALSE))</f>
        <v>-5</v>
      </c>
      <c r="Z75" s="47">
        <f t="shared" si="35"/>
        <v>74</v>
      </c>
      <c r="AA75" s="48">
        <f t="shared" si="13"/>
        <v>87.463625454545451</v>
      </c>
      <c r="AB75" s="49">
        <f t="shared" si="14"/>
        <v>8</v>
      </c>
      <c r="AC75" s="50" t="str">
        <f t="shared" si="15"/>
        <v>Dolce</v>
      </c>
      <c r="AD75" s="37"/>
      <c r="AE75" s="37">
        <f t="shared" si="16"/>
        <v>10</v>
      </c>
      <c r="AF75" s="23">
        <f t="shared" si="17"/>
        <v>14</v>
      </c>
      <c r="AG75" s="24">
        <f t="shared" si="18"/>
        <v>0</v>
      </c>
      <c r="AH75" s="24">
        <f t="shared" si="19"/>
        <v>0</v>
      </c>
      <c r="AI75" s="24">
        <f t="shared" si="20"/>
        <v>0</v>
      </c>
      <c r="AJ75" s="24">
        <f t="shared" si="21"/>
        <v>0</v>
      </c>
      <c r="AK75" s="25">
        <f t="shared" si="22"/>
        <v>0</v>
      </c>
      <c r="AL75" s="23">
        <f t="shared" si="23"/>
        <v>2</v>
      </c>
      <c r="AM75" s="24">
        <f t="shared" si="24"/>
        <v>0</v>
      </c>
      <c r="AN75" s="24">
        <f t="shared" si="25"/>
        <v>0</v>
      </c>
      <c r="AO75" s="24">
        <f t="shared" si="26"/>
        <v>0</v>
      </c>
      <c r="AP75" s="24">
        <f t="shared" si="27"/>
        <v>0</v>
      </c>
      <c r="AQ75" s="24">
        <f t="shared" si="28"/>
        <v>0</v>
      </c>
      <c r="AR75" s="35">
        <f t="shared" si="29"/>
        <v>1</v>
      </c>
      <c r="AS75" s="40">
        <f t="shared" si="30"/>
        <v>1065000000000</v>
      </c>
      <c r="AT75" s="37">
        <f t="shared" si="31"/>
        <v>9</v>
      </c>
      <c r="AU75" s="45">
        <f t="shared" si="32"/>
        <v>7</v>
      </c>
      <c r="AV75" s="45">
        <f t="shared" si="33"/>
        <v>7</v>
      </c>
      <c r="AW75" s="46">
        <f t="shared" si="36"/>
        <v>707</v>
      </c>
      <c r="AX75" s="37">
        <f t="shared" si="37"/>
        <v>8</v>
      </c>
    </row>
    <row r="76" spans="1:50" x14ac:dyDescent="0.2">
      <c r="A76" s="49">
        <f t="shared" si="6"/>
        <v>676</v>
      </c>
      <c r="B76" s="50" t="str">
        <f t="shared" si="7"/>
        <v>Paradox</v>
      </c>
      <c r="C76" s="50" t="str">
        <f t="shared" si="8"/>
        <v>Stowe</v>
      </c>
      <c r="D76" s="47">
        <f t="shared" ref="D76:U76" si="45">IF(OR(D43="dnf",D43="dsq",D43="ocs",D43="raf",D43="dns",D43="noquiz"),D$62+1,IF(D43="dnc",IF($AR76=D$64,"bye",D$62+1),IF(D43="tlx",MAX(D43:D67)+1,D43)))</f>
        <v>7</v>
      </c>
      <c r="E76" s="47">
        <f t="shared" si="45"/>
        <v>7</v>
      </c>
      <c r="F76" s="47" t="str">
        <f t="shared" si="45"/>
        <v/>
      </c>
      <c r="G76" s="47">
        <f t="shared" si="45"/>
        <v>10</v>
      </c>
      <c r="H76" s="47">
        <f t="shared" si="45"/>
        <v>10</v>
      </c>
      <c r="I76" s="47" t="str">
        <f t="shared" si="45"/>
        <v/>
      </c>
      <c r="J76" s="47">
        <f t="shared" si="45"/>
        <v>9</v>
      </c>
      <c r="K76" s="47">
        <f t="shared" si="45"/>
        <v>9</v>
      </c>
      <c r="L76" s="47">
        <f t="shared" si="45"/>
        <v>9</v>
      </c>
      <c r="M76" s="47">
        <f t="shared" si="45"/>
        <v>8</v>
      </c>
      <c r="N76" s="47">
        <f t="shared" si="45"/>
        <v>8</v>
      </c>
      <c r="O76" s="47" t="str">
        <f t="shared" si="45"/>
        <v/>
      </c>
      <c r="P76" s="47">
        <f t="shared" si="45"/>
        <v>6</v>
      </c>
      <c r="Q76" s="47">
        <f t="shared" si="45"/>
        <v>7</v>
      </c>
      <c r="R76" s="47">
        <f t="shared" si="45"/>
        <v>7</v>
      </c>
      <c r="S76" s="47">
        <f t="shared" si="45"/>
        <v>8</v>
      </c>
      <c r="T76" s="47">
        <f t="shared" si="45"/>
        <v>3</v>
      </c>
      <c r="U76" s="47" t="str">
        <f t="shared" si="45"/>
        <v/>
      </c>
      <c r="V76" s="47">
        <f t="shared" si="10"/>
        <v>0</v>
      </c>
      <c r="W76" s="47">
        <f t="shared" si="11"/>
        <v>108</v>
      </c>
      <c r="X76" s="47">
        <f t="shared" si="12"/>
        <v>10</v>
      </c>
      <c r="Y76" s="47">
        <f>IF(A76="","",-VLOOKUP(A76,'from RC summer'!A$31:B$40,2,FALSE))</f>
        <v>-2</v>
      </c>
      <c r="Z76" s="47">
        <f t="shared" si="35"/>
        <v>96</v>
      </c>
      <c r="AA76" s="48">
        <f t="shared" si="13"/>
        <v>96.008029999999991</v>
      </c>
      <c r="AB76" s="49">
        <f t="shared" si="14"/>
        <v>9</v>
      </c>
      <c r="AC76" s="50" t="str">
        <f t="shared" si="15"/>
        <v>Paradox</v>
      </c>
      <c r="AD76" s="37"/>
      <c r="AE76" s="37">
        <f t="shared" si="16"/>
        <v>6</v>
      </c>
      <c r="AF76" s="23">
        <f t="shared" si="17"/>
        <v>0</v>
      </c>
      <c r="AG76" s="24">
        <f t="shared" si="18"/>
        <v>0</v>
      </c>
      <c r="AH76" s="24">
        <f t="shared" si="19"/>
        <v>0</v>
      </c>
      <c r="AI76" s="24">
        <f t="shared" si="20"/>
        <v>0</v>
      </c>
      <c r="AJ76" s="24">
        <f t="shared" si="21"/>
        <v>0</v>
      </c>
      <c r="AK76" s="25">
        <f t="shared" si="22"/>
        <v>0</v>
      </c>
      <c r="AL76" s="23">
        <f t="shared" si="23"/>
        <v>0</v>
      </c>
      <c r="AM76" s="24">
        <f t="shared" si="24"/>
        <v>0</v>
      </c>
      <c r="AN76" s="24">
        <f t="shared" si="25"/>
        <v>0</v>
      </c>
      <c r="AO76" s="24">
        <f t="shared" si="26"/>
        <v>0</v>
      </c>
      <c r="AP76" s="24">
        <f t="shared" si="27"/>
        <v>0</v>
      </c>
      <c r="AQ76" s="24">
        <f t="shared" si="28"/>
        <v>0</v>
      </c>
      <c r="AR76" s="35">
        <f t="shared" si="29"/>
        <v>0</v>
      </c>
      <c r="AS76" s="40">
        <f t="shared" si="30"/>
        <v>100143320000000</v>
      </c>
      <c r="AT76" s="37">
        <f t="shared" si="31"/>
        <v>8</v>
      </c>
      <c r="AU76" s="45">
        <f t="shared" si="32"/>
        <v>3</v>
      </c>
      <c r="AV76" s="45">
        <f t="shared" si="33"/>
        <v>8</v>
      </c>
      <c r="AW76" s="46">
        <f t="shared" si="36"/>
        <v>308</v>
      </c>
      <c r="AX76" s="37">
        <f t="shared" si="37"/>
        <v>3</v>
      </c>
    </row>
    <row r="77" spans="1:50" x14ac:dyDescent="0.2">
      <c r="A77" s="49" t="str">
        <f t="shared" si="6"/>
        <v/>
      </c>
      <c r="B77" s="50" t="str">
        <f t="shared" si="7"/>
        <v/>
      </c>
      <c r="C77" s="50" t="str">
        <f t="shared" si="8"/>
        <v/>
      </c>
      <c r="D77" s="47" t="str">
        <f t="shared" ref="D77:U77" si="46">IF(OR(D44="dnf",D44="dsq",D44="ocs",D44="raf",D44="dns",D44="noquiz"),D$62+1,IF(D44="dnc",IF($AR77=D$64,"bye",D$62+1),IF(D44="tlx",MAX(D44:D68)+1,D44)))</f>
        <v/>
      </c>
      <c r="E77" s="47" t="str">
        <f t="shared" si="46"/>
        <v/>
      </c>
      <c r="F77" s="47" t="str">
        <f t="shared" si="46"/>
        <v/>
      </c>
      <c r="G77" s="47" t="str">
        <f t="shared" si="46"/>
        <v/>
      </c>
      <c r="H77" s="47" t="str">
        <f t="shared" si="46"/>
        <v/>
      </c>
      <c r="I77" s="47" t="str">
        <f t="shared" si="46"/>
        <v/>
      </c>
      <c r="J77" s="47" t="str">
        <f t="shared" si="46"/>
        <v/>
      </c>
      <c r="K77" s="47" t="str">
        <f t="shared" si="46"/>
        <v/>
      </c>
      <c r="L77" s="47" t="str">
        <f t="shared" si="46"/>
        <v/>
      </c>
      <c r="M77" s="47" t="str">
        <f t="shared" si="46"/>
        <v/>
      </c>
      <c r="N77" s="47" t="str">
        <f t="shared" si="46"/>
        <v/>
      </c>
      <c r="O77" s="47" t="str">
        <f t="shared" si="46"/>
        <v/>
      </c>
      <c r="P77" s="47" t="str">
        <f t="shared" si="46"/>
        <v/>
      </c>
      <c r="Q77" s="47" t="str">
        <f t="shared" si="46"/>
        <v/>
      </c>
      <c r="R77" s="47" t="str">
        <f t="shared" si="46"/>
        <v/>
      </c>
      <c r="S77" s="47" t="str">
        <f t="shared" si="46"/>
        <v/>
      </c>
      <c r="T77" s="47" t="str">
        <f t="shared" si="46"/>
        <v/>
      </c>
      <c r="U77" s="47" t="str">
        <f t="shared" si="46"/>
        <v/>
      </c>
      <c r="V77" s="47">
        <f t="shared" si="10"/>
        <v>0</v>
      </c>
      <c r="W77" s="47" t="str">
        <f t="shared" si="11"/>
        <v/>
      </c>
      <c r="X77" s="47" t="e">
        <f t="shared" si="12"/>
        <v>#NUM!</v>
      </c>
      <c r="Y77" s="47" t="str">
        <f>IF(A77="","",-VLOOKUP(A77,'from RC summer'!A$31:B$40,2,FALSE))</f>
        <v/>
      </c>
      <c r="Z77" s="47">
        <f t="shared" si="35"/>
        <v>0</v>
      </c>
      <c r="AA77" s="48">
        <f t="shared" si="13"/>
        <v>0</v>
      </c>
      <c r="AB77" s="49" t="str">
        <f t="shared" si="14"/>
        <v/>
      </c>
      <c r="AC77" s="50" t="str">
        <f t="shared" si="15"/>
        <v/>
      </c>
      <c r="AD77" s="37"/>
      <c r="AE77" s="37">
        <f t="shared" si="16"/>
        <v>0</v>
      </c>
      <c r="AF77" s="23">
        <f t="shared" si="17"/>
        <v>0</v>
      </c>
      <c r="AG77" s="24">
        <f t="shared" si="18"/>
        <v>0</v>
      </c>
      <c r="AH77" s="24">
        <f t="shared" si="19"/>
        <v>0</v>
      </c>
      <c r="AI77" s="24">
        <f t="shared" si="20"/>
        <v>0</v>
      </c>
      <c r="AJ77" s="24">
        <f t="shared" si="21"/>
        <v>0</v>
      </c>
      <c r="AK77" s="25">
        <f t="shared" si="22"/>
        <v>0</v>
      </c>
      <c r="AL77" s="23">
        <f t="shared" si="23"/>
        <v>0</v>
      </c>
      <c r="AM77" s="24">
        <f t="shared" si="24"/>
        <v>0</v>
      </c>
      <c r="AN77" s="24">
        <f t="shared" si="25"/>
        <v>0</v>
      </c>
      <c r="AO77" s="24">
        <f t="shared" si="26"/>
        <v>0</v>
      </c>
      <c r="AP77" s="24">
        <f t="shared" si="27"/>
        <v>0</v>
      </c>
      <c r="AQ77" s="24">
        <f t="shared" si="28"/>
        <v>0</v>
      </c>
      <c r="AR77" s="35">
        <f t="shared" si="29"/>
        <v>0</v>
      </c>
      <c r="AS77" s="40">
        <f t="shared" si="30"/>
        <v>0</v>
      </c>
      <c r="AT77" s="37">
        <f t="shared" si="31"/>
        <v>0</v>
      </c>
      <c r="AU77" s="45" t="str">
        <f t="shared" si="32"/>
        <v/>
      </c>
      <c r="AV77" s="45" t="str">
        <f t="shared" si="33"/>
        <v/>
      </c>
      <c r="AW77" s="46">
        <f t="shared" si="36"/>
        <v>0</v>
      </c>
      <c r="AX77" s="37">
        <f t="shared" si="37"/>
        <v>0</v>
      </c>
    </row>
    <row r="78" spans="1:50" x14ac:dyDescent="0.2">
      <c r="A78" s="49" t="str">
        <f t="shared" si="6"/>
        <v/>
      </c>
      <c r="B78" s="50" t="str">
        <f t="shared" si="7"/>
        <v/>
      </c>
      <c r="C78" s="50" t="str">
        <f t="shared" si="8"/>
        <v/>
      </c>
      <c r="D78" s="47" t="str">
        <f t="shared" ref="D78:U78" si="47">IF(OR(D45="dnf",D45="dsq",D45="ocs",D45="raf",D45="dns",D45="noquiz"),D$62+1,IF(D45="dnc",IF($AR78=D$64,"bye",D$62+1),IF(D45="tlx",MAX(D45:D69)+1,D45)))</f>
        <v/>
      </c>
      <c r="E78" s="47" t="str">
        <f t="shared" si="47"/>
        <v/>
      </c>
      <c r="F78" s="47" t="str">
        <f t="shared" si="47"/>
        <v/>
      </c>
      <c r="G78" s="47" t="str">
        <f t="shared" si="47"/>
        <v/>
      </c>
      <c r="H78" s="47" t="str">
        <f t="shared" si="47"/>
        <v/>
      </c>
      <c r="I78" s="47" t="str">
        <f t="shared" si="47"/>
        <v/>
      </c>
      <c r="J78" s="47" t="str">
        <f t="shared" si="47"/>
        <v/>
      </c>
      <c r="K78" s="47" t="str">
        <f t="shared" si="47"/>
        <v/>
      </c>
      <c r="L78" s="47" t="str">
        <f t="shared" si="47"/>
        <v/>
      </c>
      <c r="M78" s="47" t="str">
        <f t="shared" si="47"/>
        <v/>
      </c>
      <c r="N78" s="47" t="str">
        <f t="shared" si="47"/>
        <v/>
      </c>
      <c r="O78" s="47" t="str">
        <f t="shared" si="47"/>
        <v/>
      </c>
      <c r="P78" s="47" t="str">
        <f t="shared" si="47"/>
        <v/>
      </c>
      <c r="Q78" s="47" t="str">
        <f t="shared" si="47"/>
        <v/>
      </c>
      <c r="R78" s="47" t="str">
        <f t="shared" si="47"/>
        <v/>
      </c>
      <c r="S78" s="47" t="str">
        <f t="shared" si="47"/>
        <v/>
      </c>
      <c r="T78" s="47" t="str">
        <f t="shared" si="47"/>
        <v/>
      </c>
      <c r="U78" s="47" t="str">
        <f t="shared" si="47"/>
        <v/>
      </c>
      <c r="V78" s="47">
        <f t="shared" si="10"/>
        <v>0</v>
      </c>
      <c r="W78" s="47" t="str">
        <f t="shared" si="11"/>
        <v/>
      </c>
      <c r="X78" s="47" t="e">
        <f t="shared" si="12"/>
        <v>#NUM!</v>
      </c>
      <c r="Y78" s="47" t="str">
        <f>IF(A78="","",-VLOOKUP(A78,'from RC summer'!A$31:B$40,2,FALSE))</f>
        <v/>
      </c>
      <c r="Z78" s="47">
        <f t="shared" si="35"/>
        <v>0</v>
      </c>
      <c r="AA78" s="48">
        <f t="shared" si="13"/>
        <v>0</v>
      </c>
      <c r="AB78" s="49" t="str">
        <f t="shared" si="14"/>
        <v/>
      </c>
      <c r="AC78" s="50" t="str">
        <f t="shared" si="15"/>
        <v/>
      </c>
      <c r="AD78" s="37"/>
      <c r="AE78" s="37">
        <f t="shared" si="16"/>
        <v>0</v>
      </c>
      <c r="AF78" s="23">
        <f t="shared" si="17"/>
        <v>0</v>
      </c>
      <c r="AG78" s="24">
        <f t="shared" si="18"/>
        <v>0</v>
      </c>
      <c r="AH78" s="24">
        <f t="shared" si="19"/>
        <v>0</v>
      </c>
      <c r="AI78" s="24">
        <f t="shared" si="20"/>
        <v>0</v>
      </c>
      <c r="AJ78" s="24">
        <f t="shared" si="21"/>
        <v>0</v>
      </c>
      <c r="AK78" s="25">
        <f t="shared" si="22"/>
        <v>0</v>
      </c>
      <c r="AL78" s="23">
        <f t="shared" si="23"/>
        <v>0</v>
      </c>
      <c r="AM78" s="24">
        <f t="shared" si="24"/>
        <v>0</v>
      </c>
      <c r="AN78" s="24">
        <f t="shared" si="25"/>
        <v>0</v>
      </c>
      <c r="AO78" s="24">
        <f t="shared" si="26"/>
        <v>0</v>
      </c>
      <c r="AP78" s="24">
        <f t="shared" si="27"/>
        <v>0</v>
      </c>
      <c r="AQ78" s="24">
        <f t="shared" si="28"/>
        <v>0</v>
      </c>
      <c r="AR78" s="35">
        <f t="shared" si="29"/>
        <v>0</v>
      </c>
      <c r="AS78" s="40">
        <f t="shared" si="30"/>
        <v>0</v>
      </c>
      <c r="AT78" s="37">
        <f t="shared" si="31"/>
        <v>0</v>
      </c>
      <c r="AU78" s="45" t="str">
        <f t="shared" si="32"/>
        <v/>
      </c>
      <c r="AV78" s="45" t="str">
        <f t="shared" si="33"/>
        <v/>
      </c>
      <c r="AW78" s="46">
        <f t="shared" si="36"/>
        <v>0</v>
      </c>
      <c r="AX78" s="37">
        <f t="shared" si="37"/>
        <v>0</v>
      </c>
    </row>
    <row r="79" spans="1:50" x14ac:dyDescent="0.2">
      <c r="A79" s="49" t="str">
        <f t="shared" si="6"/>
        <v/>
      </c>
      <c r="B79" s="50" t="str">
        <f t="shared" si="7"/>
        <v/>
      </c>
      <c r="C79" s="50" t="str">
        <f t="shared" si="8"/>
        <v/>
      </c>
      <c r="D79" s="47" t="str">
        <f t="shared" ref="D79:U79" si="48">IF(OR(D46="dnf",D46="dsq",D46="ocs",D46="raf",D46="dns",D46="noquiz"),D$62+1,IF(D46="dnc",IF($AR79=D$64,"bye",D$62+1),IF(D46="tlx",MAX(D46:D70)+1,D46)))</f>
        <v/>
      </c>
      <c r="E79" s="47" t="str">
        <f t="shared" si="48"/>
        <v/>
      </c>
      <c r="F79" s="47" t="str">
        <f t="shared" si="48"/>
        <v/>
      </c>
      <c r="G79" s="47" t="str">
        <f t="shared" si="48"/>
        <v/>
      </c>
      <c r="H79" s="47" t="str">
        <f t="shared" si="48"/>
        <v/>
      </c>
      <c r="I79" s="47" t="str">
        <f t="shared" si="48"/>
        <v/>
      </c>
      <c r="J79" s="47" t="str">
        <f t="shared" si="48"/>
        <v/>
      </c>
      <c r="K79" s="47" t="str">
        <f t="shared" si="48"/>
        <v/>
      </c>
      <c r="L79" s="47" t="str">
        <f t="shared" si="48"/>
        <v/>
      </c>
      <c r="M79" s="47" t="str">
        <f t="shared" si="48"/>
        <v/>
      </c>
      <c r="N79" s="47" t="str">
        <f t="shared" si="48"/>
        <v/>
      </c>
      <c r="O79" s="47" t="str">
        <f t="shared" si="48"/>
        <v/>
      </c>
      <c r="P79" s="47" t="str">
        <f t="shared" si="48"/>
        <v/>
      </c>
      <c r="Q79" s="47" t="str">
        <f t="shared" si="48"/>
        <v/>
      </c>
      <c r="R79" s="47" t="str">
        <f t="shared" si="48"/>
        <v/>
      </c>
      <c r="S79" s="47" t="str">
        <f t="shared" si="48"/>
        <v/>
      </c>
      <c r="T79" s="47" t="str">
        <f t="shared" si="48"/>
        <v/>
      </c>
      <c r="U79" s="47" t="str">
        <f t="shared" si="48"/>
        <v/>
      </c>
      <c r="V79" s="47">
        <f t="shared" si="10"/>
        <v>0</v>
      </c>
      <c r="W79" s="47" t="str">
        <f t="shared" si="11"/>
        <v/>
      </c>
      <c r="X79" s="47" t="e">
        <f t="shared" si="12"/>
        <v>#NUM!</v>
      </c>
      <c r="Y79" s="47" t="str">
        <f>IF(A79="","",-VLOOKUP(A79,'from RC summer'!A$31:B$40,2,FALSE))</f>
        <v/>
      </c>
      <c r="Z79" s="47">
        <f t="shared" si="35"/>
        <v>0</v>
      </c>
      <c r="AA79" s="48">
        <f t="shared" si="13"/>
        <v>0</v>
      </c>
      <c r="AB79" s="49" t="str">
        <f t="shared" si="14"/>
        <v/>
      </c>
      <c r="AC79" s="50" t="str">
        <f t="shared" si="15"/>
        <v/>
      </c>
      <c r="AD79" s="37"/>
      <c r="AE79" s="37">
        <f t="shared" si="16"/>
        <v>0</v>
      </c>
      <c r="AF79" s="23">
        <f t="shared" si="17"/>
        <v>0</v>
      </c>
      <c r="AG79" s="24">
        <f t="shared" si="18"/>
        <v>0</v>
      </c>
      <c r="AH79" s="24">
        <f t="shared" si="19"/>
        <v>0</v>
      </c>
      <c r="AI79" s="24">
        <f t="shared" si="20"/>
        <v>0</v>
      </c>
      <c r="AJ79" s="24">
        <f t="shared" si="21"/>
        <v>0</v>
      </c>
      <c r="AK79" s="25">
        <f t="shared" si="22"/>
        <v>0</v>
      </c>
      <c r="AL79" s="23">
        <f t="shared" si="23"/>
        <v>0</v>
      </c>
      <c r="AM79" s="24">
        <f t="shared" si="24"/>
        <v>0</v>
      </c>
      <c r="AN79" s="24">
        <f t="shared" si="25"/>
        <v>0</v>
      </c>
      <c r="AO79" s="24">
        <f t="shared" si="26"/>
        <v>0</v>
      </c>
      <c r="AP79" s="24">
        <f t="shared" si="27"/>
        <v>0</v>
      </c>
      <c r="AQ79" s="24">
        <f t="shared" si="28"/>
        <v>0</v>
      </c>
      <c r="AR79" s="35">
        <f t="shared" si="29"/>
        <v>0</v>
      </c>
      <c r="AS79" s="40">
        <f t="shared" si="30"/>
        <v>0</v>
      </c>
      <c r="AT79" s="37">
        <f t="shared" si="31"/>
        <v>0</v>
      </c>
      <c r="AU79" s="45" t="str">
        <f t="shared" si="32"/>
        <v/>
      </c>
      <c r="AV79" s="45" t="str">
        <f t="shared" si="33"/>
        <v/>
      </c>
      <c r="AW79" s="46">
        <f t="shared" si="36"/>
        <v>0</v>
      </c>
      <c r="AX79" s="37">
        <f t="shared" si="37"/>
        <v>0</v>
      </c>
    </row>
    <row r="80" spans="1:50" x14ac:dyDescent="0.2">
      <c r="A80" s="49" t="str">
        <f t="shared" si="6"/>
        <v/>
      </c>
      <c r="B80" s="50" t="str">
        <f t="shared" si="7"/>
        <v/>
      </c>
      <c r="C80" s="50" t="str">
        <f t="shared" si="8"/>
        <v/>
      </c>
      <c r="D80" s="47" t="str">
        <f t="shared" ref="D80:U80" si="49">IF(OR(D47="dnf",D47="dsq",D47="ocs",D47="raf",D47="dns",D47="noquiz"),D$62+1,IF(D47="dnc",IF($AR80=D$64,"bye",D$62+1),IF(D47="tlx",MAX(D47:D71)+1,D47)))</f>
        <v/>
      </c>
      <c r="E80" s="47" t="str">
        <f t="shared" si="49"/>
        <v/>
      </c>
      <c r="F80" s="47" t="str">
        <f t="shared" si="49"/>
        <v/>
      </c>
      <c r="G80" s="47" t="str">
        <f t="shared" si="49"/>
        <v/>
      </c>
      <c r="H80" s="47" t="str">
        <f t="shared" si="49"/>
        <v/>
      </c>
      <c r="I80" s="47" t="str">
        <f t="shared" si="49"/>
        <v/>
      </c>
      <c r="J80" s="47" t="str">
        <f t="shared" si="49"/>
        <v/>
      </c>
      <c r="K80" s="47" t="str">
        <f t="shared" si="49"/>
        <v/>
      </c>
      <c r="L80" s="47" t="str">
        <f t="shared" si="49"/>
        <v/>
      </c>
      <c r="M80" s="47" t="str">
        <f t="shared" si="49"/>
        <v/>
      </c>
      <c r="N80" s="47" t="str">
        <f t="shared" si="49"/>
        <v/>
      </c>
      <c r="O80" s="47" t="str">
        <f t="shared" si="49"/>
        <v/>
      </c>
      <c r="P80" s="47" t="str">
        <f t="shared" si="49"/>
        <v/>
      </c>
      <c r="Q80" s="47" t="str">
        <f t="shared" si="49"/>
        <v/>
      </c>
      <c r="R80" s="47" t="str">
        <f t="shared" si="49"/>
        <v/>
      </c>
      <c r="S80" s="47" t="str">
        <f t="shared" si="49"/>
        <v/>
      </c>
      <c r="T80" s="47" t="str">
        <f t="shared" si="49"/>
        <v/>
      </c>
      <c r="U80" s="47" t="str">
        <f t="shared" si="49"/>
        <v/>
      </c>
      <c r="V80" s="47">
        <f t="shared" si="10"/>
        <v>0</v>
      </c>
      <c r="W80" s="47" t="str">
        <f t="shared" si="11"/>
        <v/>
      </c>
      <c r="X80" s="47" t="e">
        <f t="shared" si="12"/>
        <v>#NUM!</v>
      </c>
      <c r="Y80" s="47" t="str">
        <f>IF(A80="","",-VLOOKUP(A80,'from RC summer'!A$31:B$40,2,FALSE))</f>
        <v/>
      </c>
      <c r="Z80" s="47">
        <f t="shared" si="35"/>
        <v>0</v>
      </c>
      <c r="AA80" s="48">
        <f t="shared" si="13"/>
        <v>0</v>
      </c>
      <c r="AB80" s="49" t="str">
        <f t="shared" si="14"/>
        <v/>
      </c>
      <c r="AC80" s="50" t="str">
        <f t="shared" si="15"/>
        <v/>
      </c>
      <c r="AD80" s="37"/>
      <c r="AE80" s="37">
        <f t="shared" si="16"/>
        <v>0</v>
      </c>
      <c r="AF80" s="23">
        <f t="shared" si="17"/>
        <v>0</v>
      </c>
      <c r="AG80" s="24">
        <f t="shared" si="18"/>
        <v>0</v>
      </c>
      <c r="AH80" s="24">
        <f t="shared" si="19"/>
        <v>0</v>
      </c>
      <c r="AI80" s="24">
        <f t="shared" si="20"/>
        <v>0</v>
      </c>
      <c r="AJ80" s="24">
        <f t="shared" si="21"/>
        <v>0</v>
      </c>
      <c r="AK80" s="25">
        <f t="shared" si="22"/>
        <v>0</v>
      </c>
      <c r="AL80" s="23">
        <f t="shared" si="23"/>
        <v>0</v>
      </c>
      <c r="AM80" s="24">
        <f t="shared" si="24"/>
        <v>0</v>
      </c>
      <c r="AN80" s="24">
        <f t="shared" si="25"/>
        <v>0</v>
      </c>
      <c r="AO80" s="24">
        <f t="shared" si="26"/>
        <v>0</v>
      </c>
      <c r="AP80" s="24">
        <f t="shared" si="27"/>
        <v>0</v>
      </c>
      <c r="AQ80" s="24">
        <f t="shared" si="28"/>
        <v>0</v>
      </c>
      <c r="AR80" s="35">
        <f t="shared" si="29"/>
        <v>0</v>
      </c>
      <c r="AS80" s="40">
        <f t="shared" si="30"/>
        <v>0</v>
      </c>
      <c r="AT80" s="37">
        <f t="shared" si="31"/>
        <v>0</v>
      </c>
      <c r="AU80" s="45" t="str">
        <f t="shared" si="32"/>
        <v/>
      </c>
      <c r="AV80" s="45" t="str">
        <f t="shared" si="33"/>
        <v/>
      </c>
      <c r="AW80" s="46">
        <f t="shared" si="36"/>
        <v>0</v>
      </c>
      <c r="AX80" s="37">
        <f t="shared" si="37"/>
        <v>0</v>
      </c>
    </row>
    <row r="81" spans="1:50" x14ac:dyDescent="0.2">
      <c r="A81" s="49" t="str">
        <f t="shared" si="6"/>
        <v/>
      </c>
      <c r="B81" s="50" t="str">
        <f t="shared" si="7"/>
        <v/>
      </c>
      <c r="C81" s="50" t="str">
        <f t="shared" si="8"/>
        <v/>
      </c>
      <c r="D81" s="47" t="str">
        <f t="shared" ref="D81:U81" si="50">IF(OR(D48="dnf",D48="dsq",D48="ocs",D48="raf",D48="dns",D48="noquiz"),D$62+1,IF(D48="dnc",IF($AR81=D$64,"bye",D$62+1),IF(D48="tlx",MAX(D48:D72)+1,D48)))</f>
        <v/>
      </c>
      <c r="E81" s="47" t="str">
        <f t="shared" si="50"/>
        <v/>
      </c>
      <c r="F81" s="47" t="str">
        <f t="shared" si="50"/>
        <v/>
      </c>
      <c r="G81" s="47" t="str">
        <f t="shared" si="50"/>
        <v/>
      </c>
      <c r="H81" s="47" t="str">
        <f t="shared" si="50"/>
        <v/>
      </c>
      <c r="I81" s="47" t="str">
        <f t="shared" si="50"/>
        <v/>
      </c>
      <c r="J81" s="47" t="str">
        <f t="shared" si="50"/>
        <v/>
      </c>
      <c r="K81" s="47" t="str">
        <f t="shared" si="50"/>
        <v/>
      </c>
      <c r="L81" s="47" t="str">
        <f t="shared" si="50"/>
        <v/>
      </c>
      <c r="M81" s="47" t="str">
        <f t="shared" si="50"/>
        <v/>
      </c>
      <c r="N81" s="47" t="str">
        <f t="shared" si="50"/>
        <v/>
      </c>
      <c r="O81" s="47" t="str">
        <f t="shared" si="50"/>
        <v/>
      </c>
      <c r="P81" s="47" t="str">
        <f t="shared" si="50"/>
        <v/>
      </c>
      <c r="Q81" s="47" t="str">
        <f t="shared" si="50"/>
        <v/>
      </c>
      <c r="R81" s="47" t="str">
        <f t="shared" si="50"/>
        <v/>
      </c>
      <c r="S81" s="47" t="str">
        <f t="shared" si="50"/>
        <v/>
      </c>
      <c r="T81" s="47" t="str">
        <f t="shared" si="50"/>
        <v/>
      </c>
      <c r="U81" s="47" t="str">
        <f t="shared" si="50"/>
        <v/>
      </c>
      <c r="V81" s="47">
        <f t="shared" si="10"/>
        <v>0</v>
      </c>
      <c r="W81" s="47" t="str">
        <f t="shared" si="11"/>
        <v/>
      </c>
      <c r="X81" s="47" t="e">
        <f t="shared" si="12"/>
        <v>#NUM!</v>
      </c>
      <c r="Y81" s="47" t="str">
        <f>IF(A81="","",-VLOOKUP(A81,'from RC summer'!A$31:B$40,2,FALSE))</f>
        <v/>
      </c>
      <c r="Z81" s="47">
        <f t="shared" si="35"/>
        <v>0</v>
      </c>
      <c r="AA81" s="48">
        <f t="shared" si="13"/>
        <v>0</v>
      </c>
      <c r="AB81" s="49" t="str">
        <f t="shared" si="14"/>
        <v/>
      </c>
      <c r="AC81" s="50" t="str">
        <f t="shared" si="15"/>
        <v/>
      </c>
      <c r="AD81" s="37"/>
      <c r="AE81" s="37">
        <f t="shared" si="16"/>
        <v>0</v>
      </c>
      <c r="AF81" s="23">
        <f t="shared" si="17"/>
        <v>0</v>
      </c>
      <c r="AG81" s="24">
        <f t="shared" si="18"/>
        <v>0</v>
      </c>
      <c r="AH81" s="24">
        <f t="shared" si="19"/>
        <v>0</v>
      </c>
      <c r="AI81" s="24">
        <f t="shared" si="20"/>
        <v>0</v>
      </c>
      <c r="AJ81" s="24">
        <f t="shared" si="21"/>
        <v>0</v>
      </c>
      <c r="AK81" s="25">
        <f t="shared" si="22"/>
        <v>0</v>
      </c>
      <c r="AL81" s="23">
        <f t="shared" si="23"/>
        <v>0</v>
      </c>
      <c r="AM81" s="24">
        <f t="shared" si="24"/>
        <v>0</v>
      </c>
      <c r="AN81" s="24">
        <f t="shared" si="25"/>
        <v>0</v>
      </c>
      <c r="AO81" s="24">
        <f t="shared" si="26"/>
        <v>0</v>
      </c>
      <c r="AP81" s="24">
        <f t="shared" si="27"/>
        <v>0</v>
      </c>
      <c r="AQ81" s="24">
        <f t="shared" si="28"/>
        <v>0</v>
      </c>
      <c r="AR81" s="35">
        <f t="shared" si="29"/>
        <v>0</v>
      </c>
      <c r="AS81" s="40">
        <f t="shared" si="30"/>
        <v>0</v>
      </c>
      <c r="AT81" s="37">
        <f t="shared" si="31"/>
        <v>0</v>
      </c>
      <c r="AU81" s="45" t="str">
        <f t="shared" si="32"/>
        <v/>
      </c>
      <c r="AV81" s="45" t="str">
        <f t="shared" si="33"/>
        <v/>
      </c>
      <c r="AW81" s="46">
        <f t="shared" si="36"/>
        <v>0</v>
      </c>
      <c r="AX81" s="37">
        <f t="shared" si="37"/>
        <v>0</v>
      </c>
    </row>
    <row r="82" spans="1:50" x14ac:dyDescent="0.2">
      <c r="A82" s="49" t="str">
        <f t="shared" si="6"/>
        <v/>
      </c>
      <c r="B82" s="50" t="str">
        <f t="shared" si="7"/>
        <v/>
      </c>
      <c r="C82" s="50" t="str">
        <f t="shared" si="8"/>
        <v/>
      </c>
      <c r="D82" s="47" t="str">
        <f t="shared" ref="D82:U82" si="51">IF(OR(D49="dnf",D49="dsq",D49="ocs",D49="raf",D49="dns",D49="noquiz"),D$62+1,IF(D49="dnc",IF($AR82=D$64,"bye",D$62+1),IF(D49="tlx",MAX(D49:D73)+1,D49)))</f>
        <v/>
      </c>
      <c r="E82" s="47" t="str">
        <f t="shared" si="51"/>
        <v/>
      </c>
      <c r="F82" s="47" t="str">
        <f t="shared" si="51"/>
        <v/>
      </c>
      <c r="G82" s="47" t="str">
        <f t="shared" si="51"/>
        <v/>
      </c>
      <c r="H82" s="47" t="str">
        <f t="shared" si="51"/>
        <v/>
      </c>
      <c r="I82" s="47" t="str">
        <f t="shared" si="51"/>
        <v/>
      </c>
      <c r="J82" s="47" t="str">
        <f t="shared" si="51"/>
        <v/>
      </c>
      <c r="K82" s="47" t="str">
        <f t="shared" si="51"/>
        <v/>
      </c>
      <c r="L82" s="47" t="str">
        <f t="shared" si="51"/>
        <v/>
      </c>
      <c r="M82" s="47" t="str">
        <f t="shared" si="51"/>
        <v/>
      </c>
      <c r="N82" s="47" t="str">
        <f t="shared" si="51"/>
        <v/>
      </c>
      <c r="O82" s="47" t="str">
        <f t="shared" si="51"/>
        <v/>
      </c>
      <c r="P82" s="47" t="str">
        <f t="shared" si="51"/>
        <v/>
      </c>
      <c r="Q82" s="47" t="str">
        <f t="shared" si="51"/>
        <v/>
      </c>
      <c r="R82" s="47" t="str">
        <f t="shared" si="51"/>
        <v/>
      </c>
      <c r="S82" s="47" t="str">
        <f t="shared" si="51"/>
        <v/>
      </c>
      <c r="T82" s="47" t="str">
        <f t="shared" si="51"/>
        <v/>
      </c>
      <c r="U82" s="47" t="str">
        <f t="shared" si="51"/>
        <v/>
      </c>
      <c r="V82" s="47">
        <f t="shared" si="10"/>
        <v>0</v>
      </c>
      <c r="W82" s="47" t="str">
        <f t="shared" si="11"/>
        <v/>
      </c>
      <c r="X82" s="47" t="e">
        <f t="shared" si="12"/>
        <v>#NUM!</v>
      </c>
      <c r="Y82" s="47" t="str">
        <f>IF(A82="","",-VLOOKUP(A82,'from RC summer'!A$31:B$40,2,FALSE))</f>
        <v/>
      </c>
      <c r="Z82" s="47">
        <f t="shared" si="35"/>
        <v>0</v>
      </c>
      <c r="AA82" s="48">
        <f t="shared" si="13"/>
        <v>0</v>
      </c>
      <c r="AB82" s="49" t="str">
        <f t="shared" si="14"/>
        <v/>
      </c>
      <c r="AC82" s="50" t="str">
        <f t="shared" si="15"/>
        <v/>
      </c>
      <c r="AD82" s="37"/>
      <c r="AE82" s="37">
        <f t="shared" si="16"/>
        <v>0</v>
      </c>
      <c r="AF82" s="23">
        <f t="shared" si="17"/>
        <v>0</v>
      </c>
      <c r="AG82" s="24">
        <f t="shared" si="18"/>
        <v>0</v>
      </c>
      <c r="AH82" s="24">
        <f t="shared" si="19"/>
        <v>0</v>
      </c>
      <c r="AI82" s="24">
        <f t="shared" si="20"/>
        <v>0</v>
      </c>
      <c r="AJ82" s="24">
        <f t="shared" si="21"/>
        <v>0</v>
      </c>
      <c r="AK82" s="25">
        <f t="shared" si="22"/>
        <v>0</v>
      </c>
      <c r="AL82" s="23">
        <f t="shared" si="23"/>
        <v>0</v>
      </c>
      <c r="AM82" s="24">
        <f t="shared" si="24"/>
        <v>0</v>
      </c>
      <c r="AN82" s="24">
        <f t="shared" si="25"/>
        <v>0</v>
      </c>
      <c r="AO82" s="24">
        <f t="shared" si="26"/>
        <v>0</v>
      </c>
      <c r="AP82" s="24">
        <f t="shared" si="27"/>
        <v>0</v>
      </c>
      <c r="AQ82" s="24">
        <f t="shared" si="28"/>
        <v>0</v>
      </c>
      <c r="AR82" s="35">
        <f t="shared" si="29"/>
        <v>0</v>
      </c>
      <c r="AS82" s="40">
        <f t="shared" si="30"/>
        <v>0</v>
      </c>
      <c r="AT82" s="37">
        <f t="shared" si="31"/>
        <v>0</v>
      </c>
      <c r="AU82" s="45" t="str">
        <f t="shared" si="32"/>
        <v/>
      </c>
      <c r="AV82" s="45" t="str">
        <f t="shared" si="33"/>
        <v/>
      </c>
      <c r="AW82" s="46">
        <f t="shared" si="36"/>
        <v>0</v>
      </c>
      <c r="AX82" s="37">
        <f t="shared" si="37"/>
        <v>0</v>
      </c>
    </row>
    <row r="83" spans="1:50" x14ac:dyDescent="0.2">
      <c r="A83" s="49" t="str">
        <f t="shared" si="6"/>
        <v/>
      </c>
      <c r="B83" s="50" t="str">
        <f t="shared" si="7"/>
        <v/>
      </c>
      <c r="C83" s="50" t="str">
        <f t="shared" si="8"/>
        <v/>
      </c>
      <c r="D83" s="47" t="str">
        <f t="shared" ref="D83:U83" si="52">IF(OR(D50="dnf",D50="dsq",D50="ocs",D50="raf",D50="dns",D50="noquiz"),D$62+1,IF(D50="dnc",IF($AR83=D$64,"bye",D$62+1),IF(D50="tlx",MAX(D50:D74)+1,D50)))</f>
        <v/>
      </c>
      <c r="E83" s="47" t="str">
        <f t="shared" si="52"/>
        <v/>
      </c>
      <c r="F83" s="47" t="str">
        <f t="shared" si="52"/>
        <v/>
      </c>
      <c r="G83" s="47" t="str">
        <f t="shared" si="52"/>
        <v/>
      </c>
      <c r="H83" s="47" t="str">
        <f t="shared" si="52"/>
        <v/>
      </c>
      <c r="I83" s="47" t="str">
        <f t="shared" si="52"/>
        <v/>
      </c>
      <c r="J83" s="47" t="str">
        <f t="shared" si="52"/>
        <v/>
      </c>
      <c r="K83" s="47" t="str">
        <f t="shared" si="52"/>
        <v/>
      </c>
      <c r="L83" s="47" t="str">
        <f t="shared" si="52"/>
        <v/>
      </c>
      <c r="M83" s="47" t="str">
        <f t="shared" si="52"/>
        <v/>
      </c>
      <c r="N83" s="47" t="str">
        <f t="shared" si="52"/>
        <v/>
      </c>
      <c r="O83" s="47" t="str">
        <f t="shared" si="52"/>
        <v/>
      </c>
      <c r="P83" s="47" t="str">
        <f t="shared" si="52"/>
        <v/>
      </c>
      <c r="Q83" s="47" t="str">
        <f t="shared" si="52"/>
        <v/>
      </c>
      <c r="R83" s="47" t="str">
        <f t="shared" si="52"/>
        <v/>
      </c>
      <c r="S83" s="47" t="str">
        <f t="shared" si="52"/>
        <v/>
      </c>
      <c r="T83" s="47" t="str">
        <f t="shared" si="52"/>
        <v/>
      </c>
      <c r="U83" s="47" t="str">
        <f t="shared" si="52"/>
        <v/>
      </c>
      <c r="V83" s="47">
        <f t="shared" si="10"/>
        <v>0</v>
      </c>
      <c r="W83" s="47" t="str">
        <f t="shared" si="11"/>
        <v/>
      </c>
      <c r="X83" s="47" t="e">
        <f t="shared" si="12"/>
        <v>#NUM!</v>
      </c>
      <c r="Y83" s="47" t="str">
        <f>IF(A83="","",-VLOOKUP(A83,'from RC summer'!A$31:B$40,2,FALSE))</f>
        <v/>
      </c>
      <c r="Z83" s="47">
        <f t="shared" si="35"/>
        <v>0</v>
      </c>
      <c r="AA83" s="48">
        <f t="shared" si="13"/>
        <v>0</v>
      </c>
      <c r="AB83" s="49" t="str">
        <f t="shared" si="14"/>
        <v/>
      </c>
      <c r="AC83" s="50" t="str">
        <f t="shared" si="15"/>
        <v/>
      </c>
      <c r="AD83" s="37"/>
      <c r="AE83" s="37">
        <f t="shared" si="16"/>
        <v>0</v>
      </c>
      <c r="AF83" s="23">
        <f t="shared" si="17"/>
        <v>0</v>
      </c>
      <c r="AG83" s="24">
        <f t="shared" si="18"/>
        <v>0</v>
      </c>
      <c r="AH83" s="24">
        <f t="shared" si="19"/>
        <v>0</v>
      </c>
      <c r="AI83" s="24">
        <f t="shared" si="20"/>
        <v>0</v>
      </c>
      <c r="AJ83" s="24">
        <f t="shared" si="21"/>
        <v>0</v>
      </c>
      <c r="AK83" s="25">
        <f t="shared" si="22"/>
        <v>0</v>
      </c>
      <c r="AL83" s="23">
        <f t="shared" si="23"/>
        <v>0</v>
      </c>
      <c r="AM83" s="24">
        <f t="shared" si="24"/>
        <v>0</v>
      </c>
      <c r="AN83" s="24">
        <f t="shared" si="25"/>
        <v>0</v>
      </c>
      <c r="AO83" s="24">
        <f t="shared" si="26"/>
        <v>0</v>
      </c>
      <c r="AP83" s="24">
        <f t="shared" si="27"/>
        <v>0</v>
      </c>
      <c r="AQ83" s="24">
        <f t="shared" si="28"/>
        <v>0</v>
      </c>
      <c r="AR83" s="35">
        <f t="shared" si="29"/>
        <v>0</v>
      </c>
      <c r="AS83" s="40">
        <f t="shared" si="30"/>
        <v>0</v>
      </c>
      <c r="AT83" s="37">
        <f t="shared" si="31"/>
        <v>0</v>
      </c>
      <c r="AU83" s="45" t="str">
        <f t="shared" si="32"/>
        <v/>
      </c>
      <c r="AV83" s="45" t="str">
        <f t="shared" si="33"/>
        <v/>
      </c>
      <c r="AW83" s="46">
        <f t="shared" si="36"/>
        <v>0</v>
      </c>
      <c r="AX83" s="37">
        <f t="shared" si="37"/>
        <v>0</v>
      </c>
    </row>
    <row r="84" spans="1:50" x14ac:dyDescent="0.2">
      <c r="A84" s="49" t="str">
        <f t="shared" si="6"/>
        <v/>
      </c>
      <c r="B84" s="50" t="str">
        <f t="shared" si="7"/>
        <v/>
      </c>
      <c r="C84" s="50" t="str">
        <f t="shared" si="8"/>
        <v/>
      </c>
      <c r="D84" s="47" t="str">
        <f t="shared" ref="D84:U84" si="53">IF(OR(D51="dnf",D51="dsq",D51="ocs",D51="raf",D51="dns",D51="noquiz"),D$62+1,IF(D51="dnc",IF($AR84=D$64,"bye",D$62+1),IF(D51="tlx",MAX(D51:D75)+1,D51)))</f>
        <v/>
      </c>
      <c r="E84" s="47" t="str">
        <f t="shared" si="53"/>
        <v/>
      </c>
      <c r="F84" s="47" t="str">
        <f t="shared" si="53"/>
        <v/>
      </c>
      <c r="G84" s="47" t="str">
        <f t="shared" si="53"/>
        <v/>
      </c>
      <c r="H84" s="47" t="str">
        <f t="shared" si="53"/>
        <v/>
      </c>
      <c r="I84" s="47" t="str">
        <f t="shared" si="53"/>
        <v/>
      </c>
      <c r="J84" s="47" t="str">
        <f t="shared" si="53"/>
        <v/>
      </c>
      <c r="K84" s="47" t="str">
        <f t="shared" si="53"/>
        <v/>
      </c>
      <c r="L84" s="47" t="str">
        <f t="shared" si="53"/>
        <v/>
      </c>
      <c r="M84" s="47" t="str">
        <f t="shared" si="53"/>
        <v/>
      </c>
      <c r="N84" s="47" t="str">
        <f t="shared" si="53"/>
        <v/>
      </c>
      <c r="O84" s="47" t="str">
        <f t="shared" si="53"/>
        <v/>
      </c>
      <c r="P84" s="47" t="str">
        <f t="shared" si="53"/>
        <v/>
      </c>
      <c r="Q84" s="47" t="str">
        <f t="shared" si="53"/>
        <v/>
      </c>
      <c r="R84" s="47" t="str">
        <f t="shared" si="53"/>
        <v/>
      </c>
      <c r="S84" s="47" t="str">
        <f t="shared" si="53"/>
        <v/>
      </c>
      <c r="T84" s="47" t="str">
        <f t="shared" si="53"/>
        <v/>
      </c>
      <c r="U84" s="47" t="str">
        <f t="shared" si="53"/>
        <v/>
      </c>
      <c r="V84" s="47">
        <f>COUNTIF(D84:U84,"bye")</f>
        <v>0</v>
      </c>
      <c r="W84" s="47" t="str">
        <f t="shared" si="11"/>
        <v/>
      </c>
      <c r="X84" s="47" t="e">
        <f t="shared" si="12"/>
        <v>#NUM!</v>
      </c>
      <c r="Y84" s="47" t="str">
        <f>IF(A84="","",-VLOOKUP(A84,'from RC summer'!A$31:B$40,2,FALSE))</f>
        <v/>
      </c>
      <c r="Z84" s="47">
        <f t="shared" si="35"/>
        <v>0</v>
      </c>
      <c r="AA84" s="48">
        <f t="shared" si="13"/>
        <v>0</v>
      </c>
      <c r="AB84" s="49" t="str">
        <f t="shared" si="14"/>
        <v/>
      </c>
      <c r="AC84" s="50" t="str">
        <f t="shared" si="15"/>
        <v/>
      </c>
      <c r="AD84" s="85"/>
      <c r="AE84" s="37">
        <f t="shared" si="16"/>
        <v>0</v>
      </c>
      <c r="AF84" s="23">
        <f t="shared" si="17"/>
        <v>0</v>
      </c>
      <c r="AG84" s="24">
        <f t="shared" si="18"/>
        <v>0</v>
      </c>
      <c r="AH84" s="24">
        <f t="shared" si="19"/>
        <v>0</v>
      </c>
      <c r="AI84" s="24">
        <f t="shared" si="20"/>
        <v>0</v>
      </c>
      <c r="AJ84" s="24">
        <f t="shared" si="21"/>
        <v>0</v>
      </c>
      <c r="AK84" s="25">
        <f t="shared" si="22"/>
        <v>0</v>
      </c>
      <c r="AL84" s="23">
        <f>COUNTIF(D51:F51,"dnc")</f>
        <v>0</v>
      </c>
      <c r="AM84" s="24">
        <f t="shared" si="24"/>
        <v>0</v>
      </c>
      <c r="AN84" s="24">
        <f t="shared" si="25"/>
        <v>0</v>
      </c>
      <c r="AO84" s="24">
        <f t="shared" si="26"/>
        <v>0</v>
      </c>
      <c r="AP84" s="24">
        <f t="shared" si="27"/>
        <v>0</v>
      </c>
      <c r="AQ84" s="24">
        <f t="shared" si="28"/>
        <v>0</v>
      </c>
      <c r="AR84" s="35">
        <f t="shared" si="29"/>
        <v>0</v>
      </c>
      <c r="AS84" s="40">
        <f t="shared" si="30"/>
        <v>0</v>
      </c>
      <c r="AT84" s="37">
        <f t="shared" si="31"/>
        <v>0</v>
      </c>
      <c r="AU84" s="36" t="str">
        <f t="shared" si="32"/>
        <v/>
      </c>
      <c r="AV84" s="36" t="str">
        <f t="shared" si="33"/>
        <v/>
      </c>
      <c r="AW84" s="46">
        <f t="shared" si="36"/>
        <v>0</v>
      </c>
      <c r="AX84" s="37">
        <f t="shared" si="37"/>
        <v>0</v>
      </c>
    </row>
    <row r="85" spans="1:50" x14ac:dyDescent="0.2">
      <c r="A85" s="49" t="str">
        <f t="shared" si="6"/>
        <v/>
      </c>
      <c r="B85" s="50"/>
      <c r="C85" s="50"/>
      <c r="D85" s="47" t="str">
        <f t="shared" ref="D85:U85" si="54">IF(OR(D52="dnf",D52="dsq",D52="ocs",D52="raf",D52="dns",D52="noquiz"),D$62+1,IF(D52="dnc",IF($AR85=D$64,"bye",D$62+1),IF(D52="tlx",MAX(D52:D76)+1,D52)))</f>
        <v/>
      </c>
      <c r="E85" s="47" t="str">
        <f t="shared" si="54"/>
        <v/>
      </c>
      <c r="F85" s="47" t="str">
        <f t="shared" si="54"/>
        <v/>
      </c>
      <c r="G85" s="47" t="str">
        <f t="shared" si="54"/>
        <v/>
      </c>
      <c r="H85" s="47" t="str">
        <f t="shared" si="54"/>
        <v/>
      </c>
      <c r="I85" s="47" t="str">
        <f t="shared" si="54"/>
        <v/>
      </c>
      <c r="J85" s="47" t="str">
        <f t="shared" si="54"/>
        <v/>
      </c>
      <c r="K85" s="47" t="str">
        <f t="shared" si="54"/>
        <v/>
      </c>
      <c r="L85" s="47" t="str">
        <f t="shared" si="54"/>
        <v/>
      </c>
      <c r="M85" s="47" t="str">
        <f t="shared" si="54"/>
        <v/>
      </c>
      <c r="N85" s="47" t="str">
        <f t="shared" si="54"/>
        <v/>
      </c>
      <c r="O85" s="47" t="str">
        <f t="shared" si="54"/>
        <v/>
      </c>
      <c r="P85" s="47" t="str">
        <f t="shared" si="54"/>
        <v/>
      </c>
      <c r="Q85" s="47" t="str">
        <f t="shared" si="54"/>
        <v/>
      </c>
      <c r="R85" s="47" t="str">
        <f t="shared" si="54"/>
        <v/>
      </c>
      <c r="S85" s="47" t="str">
        <f t="shared" si="54"/>
        <v/>
      </c>
      <c r="T85" s="47" t="str">
        <f t="shared" si="54"/>
        <v/>
      </c>
      <c r="U85" s="47" t="str">
        <f t="shared" si="54"/>
        <v/>
      </c>
      <c r="V85" s="47"/>
      <c r="W85" s="47" t="str">
        <f t="shared" si="11"/>
        <v/>
      </c>
      <c r="X85" s="47" t="e">
        <f t="shared" si="12"/>
        <v>#NUM!</v>
      </c>
      <c r="Y85" s="47" t="str">
        <f>IF(A85="","",-VLOOKUP(A85,'from RC summer'!A$31:B$40,2,FALSE))</f>
        <v/>
      </c>
      <c r="Z85" s="47">
        <f t="shared" si="35"/>
        <v>0</v>
      </c>
      <c r="AA85" s="48">
        <f t="shared" si="13"/>
        <v>0</v>
      </c>
      <c r="AB85" s="49" t="str">
        <f t="shared" si="14"/>
        <v/>
      </c>
      <c r="AC85" s="50"/>
      <c r="AD85" s="85"/>
      <c r="AE85" s="37">
        <f t="shared" si="16"/>
        <v>0</v>
      </c>
      <c r="AF85" s="23">
        <f t="shared" ref="AF85:AF91" si="55">IF($D52="dnc",$D$60+1,0)+IF($E52="dnc",$E$60+1,0)+IF($F52="dnc",$F$60+1,0)</f>
        <v>0</v>
      </c>
      <c r="AG85" s="24">
        <f t="shared" si="18"/>
        <v>0</v>
      </c>
      <c r="AH85" s="24">
        <f t="shared" si="19"/>
        <v>0</v>
      </c>
      <c r="AI85" s="24">
        <f t="shared" si="20"/>
        <v>0</v>
      </c>
      <c r="AJ85" s="24">
        <f t="shared" si="21"/>
        <v>0</v>
      </c>
      <c r="AK85" s="25">
        <f t="shared" si="22"/>
        <v>0</v>
      </c>
      <c r="AL85" s="23">
        <f t="shared" si="23"/>
        <v>0</v>
      </c>
      <c r="AM85" s="24">
        <f t="shared" si="24"/>
        <v>0</v>
      </c>
      <c r="AN85" s="24">
        <f t="shared" si="25"/>
        <v>0</v>
      </c>
      <c r="AO85" s="24">
        <f t="shared" si="26"/>
        <v>0</v>
      </c>
      <c r="AP85" s="24">
        <f t="shared" si="27"/>
        <v>0</v>
      </c>
      <c r="AQ85" s="24">
        <f t="shared" si="28"/>
        <v>0</v>
      </c>
      <c r="AR85" s="35">
        <f t="shared" si="29"/>
        <v>0</v>
      </c>
      <c r="AS85" s="40">
        <f t="shared" si="30"/>
        <v>0</v>
      </c>
      <c r="AT85" s="37">
        <f t="shared" si="31"/>
        <v>0</v>
      </c>
      <c r="AU85" s="36" t="str">
        <f t="shared" si="32"/>
        <v/>
      </c>
      <c r="AV85" s="36" t="str">
        <f t="shared" si="33"/>
        <v/>
      </c>
      <c r="AW85" s="46">
        <f t="shared" si="36"/>
        <v>0</v>
      </c>
      <c r="AX85" s="37">
        <f t="shared" si="37"/>
        <v>0</v>
      </c>
    </row>
    <row r="86" spans="1:50" x14ac:dyDescent="0.2">
      <c r="A86" s="49" t="str">
        <f t="shared" si="6"/>
        <v/>
      </c>
      <c r="B86" s="50"/>
      <c r="C86" s="50"/>
      <c r="D86" s="47" t="str">
        <f t="shared" ref="D86:U86" si="56">IF(OR(D53="dnf",D53="dsq",D53="ocs",D53="raf",D53="dns",D53="noquiz"),D$62+1,IF(D53="dnc",IF($AR86=D$64,"bye",D$62+1),IF(D53="tlx",MAX(D53:D77)+1,D53)))</f>
        <v/>
      </c>
      <c r="E86" s="47" t="str">
        <f t="shared" si="56"/>
        <v/>
      </c>
      <c r="F86" s="47" t="str">
        <f t="shared" si="56"/>
        <v/>
      </c>
      <c r="G86" s="47" t="str">
        <f t="shared" si="56"/>
        <v/>
      </c>
      <c r="H86" s="47" t="str">
        <f t="shared" si="56"/>
        <v/>
      </c>
      <c r="I86" s="47" t="str">
        <f t="shared" si="56"/>
        <v/>
      </c>
      <c r="J86" s="47" t="str">
        <f t="shared" si="56"/>
        <v/>
      </c>
      <c r="K86" s="47" t="str">
        <f t="shared" si="56"/>
        <v/>
      </c>
      <c r="L86" s="47" t="str">
        <f t="shared" si="56"/>
        <v/>
      </c>
      <c r="M86" s="47" t="str">
        <f t="shared" si="56"/>
        <v/>
      </c>
      <c r="N86" s="47" t="str">
        <f t="shared" si="56"/>
        <v/>
      </c>
      <c r="O86" s="47" t="str">
        <f t="shared" si="56"/>
        <v/>
      </c>
      <c r="P86" s="47" t="str">
        <f t="shared" si="56"/>
        <v/>
      </c>
      <c r="Q86" s="47" t="str">
        <f t="shared" si="56"/>
        <v/>
      </c>
      <c r="R86" s="47" t="str">
        <f t="shared" si="56"/>
        <v/>
      </c>
      <c r="S86" s="47" t="str">
        <f t="shared" si="56"/>
        <v/>
      </c>
      <c r="T86" s="47" t="str">
        <f t="shared" si="56"/>
        <v/>
      </c>
      <c r="U86" s="47" t="str">
        <f t="shared" si="56"/>
        <v/>
      </c>
      <c r="V86" s="47"/>
      <c r="W86" s="47" t="str">
        <f t="shared" si="11"/>
        <v/>
      </c>
      <c r="X86" s="47" t="e">
        <f t="shared" si="12"/>
        <v>#NUM!</v>
      </c>
      <c r="Y86" s="47" t="str">
        <f>IF(A86="","",-VLOOKUP(A86,'from RC summer'!A$31:B$40,2,FALSE))</f>
        <v/>
      </c>
      <c r="Z86" s="47">
        <f t="shared" si="35"/>
        <v>0</v>
      </c>
      <c r="AA86" s="48">
        <f t="shared" si="13"/>
        <v>0</v>
      </c>
      <c r="AB86" s="49" t="str">
        <f t="shared" si="14"/>
        <v/>
      </c>
      <c r="AC86" s="50"/>
      <c r="AD86" s="85"/>
      <c r="AE86" s="37">
        <f t="shared" si="16"/>
        <v>0</v>
      </c>
      <c r="AF86" s="23">
        <f t="shared" si="55"/>
        <v>0</v>
      </c>
      <c r="AG86" s="24">
        <f t="shared" si="18"/>
        <v>0</v>
      </c>
      <c r="AH86" s="24">
        <f t="shared" si="19"/>
        <v>0</v>
      </c>
      <c r="AI86" s="24">
        <f t="shared" si="20"/>
        <v>0</v>
      </c>
      <c r="AJ86" s="24">
        <f t="shared" si="21"/>
        <v>0</v>
      </c>
      <c r="AK86" s="25">
        <f t="shared" si="22"/>
        <v>0</v>
      </c>
      <c r="AL86" s="23">
        <f t="shared" si="23"/>
        <v>0</v>
      </c>
      <c r="AM86" s="24">
        <f t="shared" si="24"/>
        <v>0</v>
      </c>
      <c r="AN86" s="24">
        <f t="shared" si="25"/>
        <v>0</v>
      </c>
      <c r="AO86" s="24">
        <f t="shared" si="26"/>
        <v>0</v>
      </c>
      <c r="AP86" s="24">
        <f t="shared" si="27"/>
        <v>0</v>
      </c>
      <c r="AQ86" s="24">
        <f t="shared" si="28"/>
        <v>0</v>
      </c>
      <c r="AR86" s="35">
        <f t="shared" si="29"/>
        <v>0</v>
      </c>
      <c r="AS86" s="40">
        <f t="shared" si="30"/>
        <v>0</v>
      </c>
      <c r="AT86" s="37">
        <f t="shared" si="31"/>
        <v>0</v>
      </c>
      <c r="AU86" s="36" t="str">
        <f t="shared" si="32"/>
        <v/>
      </c>
      <c r="AV86" s="36" t="str">
        <f t="shared" si="33"/>
        <v/>
      </c>
      <c r="AW86" s="46">
        <f t="shared" si="36"/>
        <v>0</v>
      </c>
      <c r="AX86" s="37">
        <f t="shared" si="37"/>
        <v>0</v>
      </c>
    </row>
    <row r="87" spans="1:50" x14ac:dyDescent="0.2">
      <c r="A87" s="49" t="str">
        <f t="shared" si="6"/>
        <v/>
      </c>
      <c r="B87" s="50"/>
      <c r="C87" s="50"/>
      <c r="D87" s="47" t="str">
        <f t="shared" ref="D87:U87" si="57">IF(OR(D54="dnf",D54="dsq",D54="ocs",D54="raf",D54="dns",D54="noquiz"),D$62+1,IF(D54="dnc",IF($AR87=D$64,"bye",D$62+1),IF(D54="tlx",MAX(D54:D78)+1,D54)))</f>
        <v/>
      </c>
      <c r="E87" s="47" t="str">
        <f t="shared" si="57"/>
        <v/>
      </c>
      <c r="F87" s="47" t="str">
        <f t="shared" si="57"/>
        <v/>
      </c>
      <c r="G87" s="47" t="str">
        <f t="shared" si="57"/>
        <v/>
      </c>
      <c r="H87" s="47" t="str">
        <f t="shared" si="57"/>
        <v/>
      </c>
      <c r="I87" s="47" t="str">
        <f t="shared" si="57"/>
        <v/>
      </c>
      <c r="J87" s="47" t="str">
        <f t="shared" si="57"/>
        <v/>
      </c>
      <c r="K87" s="47" t="str">
        <f t="shared" si="57"/>
        <v/>
      </c>
      <c r="L87" s="47" t="str">
        <f t="shared" si="57"/>
        <v/>
      </c>
      <c r="M87" s="47" t="str">
        <f t="shared" si="57"/>
        <v/>
      </c>
      <c r="N87" s="47" t="str">
        <f t="shared" si="57"/>
        <v/>
      </c>
      <c r="O87" s="47" t="str">
        <f t="shared" si="57"/>
        <v/>
      </c>
      <c r="P87" s="47" t="str">
        <f t="shared" si="57"/>
        <v/>
      </c>
      <c r="Q87" s="47" t="str">
        <f t="shared" si="57"/>
        <v/>
      </c>
      <c r="R87" s="47" t="str">
        <f t="shared" si="57"/>
        <v/>
      </c>
      <c r="S87" s="47" t="str">
        <f t="shared" si="57"/>
        <v/>
      </c>
      <c r="T87" s="47" t="str">
        <f t="shared" si="57"/>
        <v/>
      </c>
      <c r="U87" s="47" t="str">
        <f t="shared" si="57"/>
        <v/>
      </c>
      <c r="V87" s="50"/>
      <c r="W87" s="47" t="str">
        <f t="shared" si="11"/>
        <v/>
      </c>
      <c r="X87" s="47" t="e">
        <f t="shared" si="12"/>
        <v>#NUM!</v>
      </c>
      <c r="Y87" s="47" t="str">
        <f>IF(A87="","",-VLOOKUP(A87,'from RC summer'!A$31:B$40,2,FALSE))</f>
        <v/>
      </c>
      <c r="Z87" s="47">
        <f t="shared" si="35"/>
        <v>0</v>
      </c>
      <c r="AA87" s="48">
        <f t="shared" si="13"/>
        <v>0</v>
      </c>
      <c r="AB87" s="49" t="str">
        <f t="shared" si="14"/>
        <v/>
      </c>
      <c r="AC87" s="50"/>
      <c r="AD87" s="85"/>
      <c r="AE87" s="37">
        <f t="shared" si="16"/>
        <v>0</v>
      </c>
      <c r="AF87" s="23">
        <f t="shared" si="55"/>
        <v>0</v>
      </c>
      <c r="AG87" s="24">
        <f t="shared" si="18"/>
        <v>0</v>
      </c>
      <c r="AH87" s="24">
        <f t="shared" si="19"/>
        <v>0</v>
      </c>
      <c r="AI87" s="24">
        <f t="shared" si="20"/>
        <v>0</v>
      </c>
      <c r="AJ87" s="24">
        <f t="shared" si="21"/>
        <v>0</v>
      </c>
      <c r="AK87" s="25">
        <f t="shared" si="22"/>
        <v>0</v>
      </c>
      <c r="AL87" s="23">
        <f t="shared" si="23"/>
        <v>0</v>
      </c>
      <c r="AM87" s="24">
        <f t="shared" si="24"/>
        <v>0</v>
      </c>
      <c r="AN87" s="24">
        <f t="shared" si="25"/>
        <v>0</v>
      </c>
      <c r="AO87" s="24">
        <f t="shared" si="26"/>
        <v>0</v>
      </c>
      <c r="AP87" s="24">
        <f t="shared" si="27"/>
        <v>0</v>
      </c>
      <c r="AQ87" s="24">
        <f t="shared" si="28"/>
        <v>0</v>
      </c>
      <c r="AR87" s="35">
        <f t="shared" si="29"/>
        <v>0</v>
      </c>
      <c r="AS87" s="40">
        <f t="shared" si="30"/>
        <v>0</v>
      </c>
      <c r="AT87" s="37">
        <f t="shared" si="31"/>
        <v>0</v>
      </c>
      <c r="AU87" s="36" t="str">
        <f t="shared" si="32"/>
        <v/>
      </c>
      <c r="AV87" s="36" t="str">
        <f t="shared" si="33"/>
        <v/>
      </c>
      <c r="AW87" s="46">
        <f t="shared" si="36"/>
        <v>0</v>
      </c>
      <c r="AX87" s="37">
        <f t="shared" si="37"/>
        <v>0</v>
      </c>
    </row>
    <row r="88" spans="1:50" x14ac:dyDescent="0.2">
      <c r="A88" s="49" t="str">
        <f t="shared" si="6"/>
        <v/>
      </c>
      <c r="B88" s="50"/>
      <c r="C88" s="50"/>
      <c r="D88" s="47" t="str">
        <f t="shared" ref="D88:U88" si="58">IF(OR(D55="dnf",D55="dsq",D55="ocs",D55="raf",D55="dns",D55="noquiz"),D$62+1,IF(D55="dnc",IF($AR88=D$64,"bye",D$62+1),IF(D55="tlx",MAX(D55:D79)+1,D55)))</f>
        <v/>
      </c>
      <c r="E88" s="47" t="str">
        <f t="shared" si="58"/>
        <v/>
      </c>
      <c r="F88" s="47" t="str">
        <f t="shared" si="58"/>
        <v/>
      </c>
      <c r="G88" s="47" t="str">
        <f t="shared" si="58"/>
        <v/>
      </c>
      <c r="H88" s="47" t="str">
        <f t="shared" si="58"/>
        <v/>
      </c>
      <c r="I88" s="47" t="str">
        <f t="shared" si="58"/>
        <v/>
      </c>
      <c r="J88" s="47" t="str">
        <f t="shared" si="58"/>
        <v/>
      </c>
      <c r="K88" s="47" t="str">
        <f t="shared" si="58"/>
        <v/>
      </c>
      <c r="L88" s="47" t="str">
        <f t="shared" si="58"/>
        <v/>
      </c>
      <c r="M88" s="47" t="str">
        <f t="shared" si="58"/>
        <v/>
      </c>
      <c r="N88" s="47" t="str">
        <f t="shared" si="58"/>
        <v/>
      </c>
      <c r="O88" s="47" t="str">
        <f t="shared" si="58"/>
        <v/>
      </c>
      <c r="P88" s="47" t="str">
        <f t="shared" si="58"/>
        <v/>
      </c>
      <c r="Q88" s="47" t="str">
        <f t="shared" si="58"/>
        <v/>
      </c>
      <c r="R88" s="47" t="str">
        <f t="shared" si="58"/>
        <v/>
      </c>
      <c r="S88" s="47" t="str">
        <f t="shared" si="58"/>
        <v/>
      </c>
      <c r="T88" s="47" t="str">
        <f t="shared" si="58"/>
        <v/>
      </c>
      <c r="U88" s="47" t="str">
        <f t="shared" si="58"/>
        <v/>
      </c>
      <c r="V88" s="50"/>
      <c r="W88" s="47" t="str">
        <f t="shared" si="11"/>
        <v/>
      </c>
      <c r="X88" s="47" t="e">
        <f t="shared" si="12"/>
        <v>#NUM!</v>
      </c>
      <c r="Y88" s="47" t="str">
        <f>IF(A88="","",-VLOOKUP(A88,'from RC summer'!A$31:B$40,2,FALSE))</f>
        <v/>
      </c>
      <c r="Z88" s="47">
        <f t="shared" si="35"/>
        <v>0</v>
      </c>
      <c r="AA88" s="48">
        <f t="shared" si="13"/>
        <v>0</v>
      </c>
      <c r="AB88" s="49" t="str">
        <f t="shared" si="14"/>
        <v/>
      </c>
      <c r="AC88" s="50"/>
      <c r="AD88" s="86"/>
      <c r="AE88" s="37">
        <f t="shared" si="16"/>
        <v>0</v>
      </c>
      <c r="AF88" s="23">
        <f t="shared" si="55"/>
        <v>0</v>
      </c>
      <c r="AG88" s="24">
        <f t="shared" si="18"/>
        <v>0</v>
      </c>
      <c r="AH88" s="24">
        <f t="shared" si="19"/>
        <v>0</v>
      </c>
      <c r="AI88" s="24">
        <f t="shared" si="20"/>
        <v>0</v>
      </c>
      <c r="AJ88" s="24">
        <f t="shared" si="21"/>
        <v>0</v>
      </c>
      <c r="AK88" s="25">
        <f t="shared" si="22"/>
        <v>0</v>
      </c>
      <c r="AL88" s="23">
        <f t="shared" si="23"/>
        <v>0</v>
      </c>
      <c r="AM88" s="24">
        <f t="shared" si="24"/>
        <v>0</v>
      </c>
      <c r="AN88" s="24">
        <f t="shared" si="25"/>
        <v>0</v>
      </c>
      <c r="AO88" s="24">
        <f t="shared" si="26"/>
        <v>0</v>
      </c>
      <c r="AP88" s="24">
        <f t="shared" si="27"/>
        <v>0</v>
      </c>
      <c r="AQ88" s="24">
        <f t="shared" si="28"/>
        <v>0</v>
      </c>
      <c r="AR88" s="35">
        <f t="shared" si="29"/>
        <v>0</v>
      </c>
      <c r="AS88" s="40">
        <f t="shared" si="30"/>
        <v>0</v>
      </c>
      <c r="AT88" s="37">
        <f t="shared" si="31"/>
        <v>0</v>
      </c>
      <c r="AU88" s="36" t="str">
        <f t="shared" si="32"/>
        <v/>
      </c>
      <c r="AV88" s="36" t="str">
        <f t="shared" si="33"/>
        <v/>
      </c>
      <c r="AW88" s="46">
        <f t="shared" si="36"/>
        <v>0</v>
      </c>
      <c r="AX88" s="37">
        <f t="shared" si="37"/>
        <v>0</v>
      </c>
    </row>
    <row r="89" spans="1:50" x14ac:dyDescent="0.2">
      <c r="A89" s="49" t="str">
        <f t="shared" si="6"/>
        <v/>
      </c>
      <c r="B89" s="50"/>
      <c r="C89" s="50"/>
      <c r="D89" s="47" t="str">
        <f t="shared" ref="D89:U89" si="59">IF(OR(D56="dnf",D56="dsq",D56="ocs",D56="raf",D56="dns",D56="noquiz"),D$62+1,IF(D56="dnc",IF($AR89=D$64,"bye",D$62+1),IF(D56="tlx",MAX(D56:D80)+1,D56)))</f>
        <v/>
      </c>
      <c r="E89" s="47" t="str">
        <f t="shared" si="59"/>
        <v/>
      </c>
      <c r="F89" s="47" t="str">
        <f t="shared" si="59"/>
        <v/>
      </c>
      <c r="G89" s="47" t="str">
        <f t="shared" si="59"/>
        <v/>
      </c>
      <c r="H89" s="47" t="str">
        <f t="shared" si="59"/>
        <v/>
      </c>
      <c r="I89" s="47" t="str">
        <f t="shared" si="59"/>
        <v/>
      </c>
      <c r="J89" s="47" t="str">
        <f t="shared" si="59"/>
        <v/>
      </c>
      <c r="K89" s="47" t="str">
        <f t="shared" si="59"/>
        <v/>
      </c>
      <c r="L89" s="47" t="str">
        <f t="shared" si="59"/>
        <v/>
      </c>
      <c r="M89" s="47" t="str">
        <f t="shared" si="59"/>
        <v/>
      </c>
      <c r="N89" s="47" t="str">
        <f t="shared" si="59"/>
        <v/>
      </c>
      <c r="O89" s="47" t="str">
        <f t="shared" si="59"/>
        <v/>
      </c>
      <c r="P89" s="47" t="str">
        <f t="shared" si="59"/>
        <v/>
      </c>
      <c r="Q89" s="47" t="str">
        <f t="shared" si="59"/>
        <v/>
      </c>
      <c r="R89" s="47" t="str">
        <f t="shared" si="59"/>
        <v/>
      </c>
      <c r="S89" s="47" t="str">
        <f t="shared" si="59"/>
        <v/>
      </c>
      <c r="T89" s="47" t="str">
        <f t="shared" si="59"/>
        <v/>
      </c>
      <c r="U89" s="47" t="str">
        <f t="shared" si="59"/>
        <v/>
      </c>
      <c r="V89" s="50"/>
      <c r="W89" s="47" t="str">
        <f t="shared" si="11"/>
        <v/>
      </c>
      <c r="X89" s="47" t="e">
        <f t="shared" si="12"/>
        <v>#NUM!</v>
      </c>
      <c r="Y89" s="47" t="str">
        <f>IF(A89="","",-VLOOKUP(A89,'from RC summer'!A$31:B$40,2,FALSE))</f>
        <v/>
      </c>
      <c r="Z89" s="47">
        <f t="shared" si="35"/>
        <v>0</v>
      </c>
      <c r="AA89" s="48">
        <f t="shared" si="13"/>
        <v>0</v>
      </c>
      <c r="AB89" s="49" t="str">
        <f t="shared" si="14"/>
        <v/>
      </c>
      <c r="AC89" s="50"/>
      <c r="AD89" s="86"/>
      <c r="AE89" s="37">
        <f t="shared" si="16"/>
        <v>0</v>
      </c>
      <c r="AF89" s="23">
        <f t="shared" si="55"/>
        <v>0</v>
      </c>
      <c r="AG89" s="24">
        <f t="shared" si="18"/>
        <v>0</v>
      </c>
      <c r="AH89" s="24">
        <f t="shared" si="19"/>
        <v>0</v>
      </c>
      <c r="AI89" s="24">
        <f t="shared" si="20"/>
        <v>0</v>
      </c>
      <c r="AJ89" s="24">
        <f t="shared" si="21"/>
        <v>0</v>
      </c>
      <c r="AK89" s="25">
        <f t="shared" si="22"/>
        <v>0</v>
      </c>
      <c r="AL89" s="23">
        <f t="shared" si="23"/>
        <v>0</v>
      </c>
      <c r="AM89" s="24">
        <f t="shared" si="24"/>
        <v>0</v>
      </c>
      <c r="AN89" s="24">
        <f t="shared" si="25"/>
        <v>0</v>
      </c>
      <c r="AO89" s="24">
        <f t="shared" si="26"/>
        <v>0</v>
      </c>
      <c r="AP89" s="24">
        <f t="shared" si="27"/>
        <v>0</v>
      </c>
      <c r="AQ89" s="24">
        <f t="shared" si="28"/>
        <v>0</v>
      </c>
      <c r="AR89" s="35">
        <f t="shared" si="29"/>
        <v>0</v>
      </c>
      <c r="AS89" s="40">
        <f t="shared" si="30"/>
        <v>0</v>
      </c>
      <c r="AT89" s="37">
        <f t="shared" si="31"/>
        <v>0</v>
      </c>
      <c r="AU89" s="36" t="str">
        <f t="shared" si="32"/>
        <v/>
      </c>
      <c r="AV89" s="36" t="str">
        <f t="shared" si="33"/>
        <v/>
      </c>
      <c r="AW89" s="46">
        <f t="shared" si="36"/>
        <v>0</v>
      </c>
      <c r="AX89" s="37">
        <f t="shared" si="37"/>
        <v>0</v>
      </c>
    </row>
    <row r="90" spans="1:50" x14ac:dyDescent="0.2">
      <c r="A90" s="49" t="str">
        <f t="shared" si="6"/>
        <v/>
      </c>
      <c r="B90" s="50"/>
      <c r="C90" s="50"/>
      <c r="D90" s="47" t="str">
        <f t="shared" ref="D90:U90" si="60">IF(OR(D57="dnf",D57="dsq",D57="ocs",D57="raf",D57="dns",D57="noquiz"),D$62+1,IF(D57="dnc",IF($AR90=D$64,"bye",D$62+1),IF(D57="tlx",MAX(D57:D81)+1,D57)))</f>
        <v/>
      </c>
      <c r="E90" s="47" t="str">
        <f t="shared" si="60"/>
        <v/>
      </c>
      <c r="F90" s="47" t="str">
        <f t="shared" si="60"/>
        <v/>
      </c>
      <c r="G90" s="47" t="str">
        <f t="shared" si="60"/>
        <v/>
      </c>
      <c r="H90" s="47" t="str">
        <f t="shared" si="60"/>
        <v/>
      </c>
      <c r="I90" s="47" t="str">
        <f t="shared" si="60"/>
        <v/>
      </c>
      <c r="J90" s="47" t="str">
        <f t="shared" si="60"/>
        <v/>
      </c>
      <c r="K90" s="47" t="str">
        <f t="shared" si="60"/>
        <v/>
      </c>
      <c r="L90" s="47" t="str">
        <f t="shared" si="60"/>
        <v/>
      </c>
      <c r="M90" s="47" t="str">
        <f t="shared" si="60"/>
        <v/>
      </c>
      <c r="N90" s="47" t="str">
        <f t="shared" si="60"/>
        <v/>
      </c>
      <c r="O90" s="47" t="str">
        <f t="shared" si="60"/>
        <v/>
      </c>
      <c r="P90" s="47" t="str">
        <f t="shared" si="60"/>
        <v/>
      </c>
      <c r="Q90" s="47" t="str">
        <f t="shared" si="60"/>
        <v/>
      </c>
      <c r="R90" s="47" t="str">
        <f t="shared" si="60"/>
        <v/>
      </c>
      <c r="S90" s="47" t="str">
        <f t="shared" si="60"/>
        <v/>
      </c>
      <c r="T90" s="47" t="str">
        <f t="shared" si="60"/>
        <v/>
      </c>
      <c r="U90" s="47" t="str">
        <f t="shared" si="60"/>
        <v/>
      </c>
      <c r="V90" s="50"/>
      <c r="W90" s="47" t="str">
        <f t="shared" si="11"/>
        <v/>
      </c>
      <c r="X90" s="47" t="e">
        <f t="shared" si="12"/>
        <v>#NUM!</v>
      </c>
      <c r="Y90" s="47" t="str">
        <f>IF(A90="","",-VLOOKUP(A90,'from RC summer'!A$31:B$40,2,FALSE))</f>
        <v/>
      </c>
      <c r="Z90" s="47">
        <f t="shared" si="35"/>
        <v>0</v>
      </c>
      <c r="AA90" s="48">
        <f t="shared" si="13"/>
        <v>0</v>
      </c>
      <c r="AB90" s="49" t="str">
        <f t="shared" si="14"/>
        <v/>
      </c>
      <c r="AC90" s="50"/>
      <c r="AD90" s="86"/>
      <c r="AE90" s="37">
        <f t="shared" si="16"/>
        <v>0</v>
      </c>
      <c r="AF90" s="23">
        <f t="shared" si="55"/>
        <v>0</v>
      </c>
      <c r="AG90" s="24">
        <f t="shared" si="18"/>
        <v>0</v>
      </c>
      <c r="AH90" s="24">
        <f t="shared" si="19"/>
        <v>0</v>
      </c>
      <c r="AI90" s="24">
        <f t="shared" si="20"/>
        <v>0</v>
      </c>
      <c r="AJ90" s="24">
        <f t="shared" si="21"/>
        <v>0</v>
      </c>
      <c r="AK90" s="25">
        <f t="shared" si="22"/>
        <v>0</v>
      </c>
      <c r="AL90" s="23">
        <f t="shared" si="23"/>
        <v>0</v>
      </c>
      <c r="AM90" s="24">
        <f t="shared" si="24"/>
        <v>0</v>
      </c>
      <c r="AN90" s="24">
        <f t="shared" si="25"/>
        <v>0</v>
      </c>
      <c r="AO90" s="24">
        <f t="shared" si="26"/>
        <v>0</v>
      </c>
      <c r="AP90" s="24">
        <f t="shared" si="27"/>
        <v>0</v>
      </c>
      <c r="AQ90" s="24">
        <f t="shared" si="28"/>
        <v>0</v>
      </c>
      <c r="AR90" s="35">
        <f t="shared" si="29"/>
        <v>0</v>
      </c>
      <c r="AS90" s="40">
        <f t="shared" si="30"/>
        <v>0</v>
      </c>
      <c r="AT90" s="37">
        <f t="shared" si="31"/>
        <v>0</v>
      </c>
      <c r="AU90" s="36" t="str">
        <f t="shared" si="32"/>
        <v/>
      </c>
      <c r="AV90" s="36" t="str">
        <f t="shared" si="33"/>
        <v/>
      </c>
      <c r="AW90" s="46">
        <f t="shared" si="36"/>
        <v>0</v>
      </c>
      <c r="AX90" s="37">
        <f t="shared" si="37"/>
        <v>0</v>
      </c>
    </row>
    <row r="91" spans="1:50" x14ac:dyDescent="0.2">
      <c r="A91" s="49"/>
      <c r="B91" s="50"/>
      <c r="C91" s="50"/>
      <c r="D91" s="47" t="str">
        <f t="shared" ref="D91:U91" si="61">IF(OR(D58="dnf",D58="dsq",D58="ocs",D58="raf",D58="dns",D58="noquiz"),D$62+1,IF(D58="dnc",IF($AR91=D$64,"bye",D$62+1),IF(D58="tlx",MAX(D58:D82)+1,D58)))</f>
        <v/>
      </c>
      <c r="E91" s="47" t="str">
        <f t="shared" si="61"/>
        <v/>
      </c>
      <c r="F91" s="47" t="str">
        <f t="shared" si="61"/>
        <v/>
      </c>
      <c r="G91" s="47" t="str">
        <f t="shared" si="61"/>
        <v/>
      </c>
      <c r="H91" s="47" t="str">
        <f t="shared" si="61"/>
        <v/>
      </c>
      <c r="I91" s="47" t="str">
        <f t="shared" si="61"/>
        <v/>
      </c>
      <c r="J91" s="47" t="str">
        <f t="shared" si="61"/>
        <v/>
      </c>
      <c r="K91" s="47" t="str">
        <f t="shared" si="61"/>
        <v/>
      </c>
      <c r="L91" s="47" t="str">
        <f t="shared" si="61"/>
        <v/>
      </c>
      <c r="M91" s="47" t="str">
        <f t="shared" si="61"/>
        <v/>
      </c>
      <c r="N91" s="47" t="str">
        <f t="shared" si="61"/>
        <v/>
      </c>
      <c r="O91" s="47" t="str">
        <f t="shared" si="61"/>
        <v/>
      </c>
      <c r="P91" s="47" t="str">
        <f t="shared" si="61"/>
        <v/>
      </c>
      <c r="Q91" s="47" t="str">
        <f t="shared" si="61"/>
        <v/>
      </c>
      <c r="R91" s="47" t="str">
        <f t="shared" si="61"/>
        <v/>
      </c>
      <c r="S91" s="47" t="str">
        <f t="shared" si="61"/>
        <v/>
      </c>
      <c r="T91" s="47" t="str">
        <f t="shared" si="61"/>
        <v/>
      </c>
      <c r="U91" s="47" t="str">
        <f t="shared" si="61"/>
        <v/>
      </c>
      <c r="V91" s="50"/>
      <c r="W91" s="47" t="str">
        <f t="shared" si="11"/>
        <v/>
      </c>
      <c r="X91" s="47" t="e">
        <f t="shared" si="12"/>
        <v>#NUM!</v>
      </c>
      <c r="Y91" s="47" t="str">
        <f>IF(A91="","",-VLOOKUP(A91,'from RC summer'!A$31:B$40,2,FALSE))</f>
        <v/>
      </c>
      <c r="Z91" s="47">
        <f t="shared" si="35"/>
        <v>0</v>
      </c>
      <c r="AA91" s="48">
        <f t="shared" si="13"/>
        <v>0</v>
      </c>
      <c r="AB91" s="49" t="str">
        <f t="shared" si="14"/>
        <v/>
      </c>
      <c r="AC91" s="50"/>
      <c r="AD91" s="86"/>
      <c r="AE91" s="37">
        <f t="shared" si="16"/>
        <v>0</v>
      </c>
      <c r="AF91" s="26">
        <f t="shared" si="55"/>
        <v>0</v>
      </c>
      <c r="AG91" s="27">
        <f t="shared" si="18"/>
        <v>0</v>
      </c>
      <c r="AH91" s="27">
        <f t="shared" si="19"/>
        <v>0</v>
      </c>
      <c r="AI91" s="27">
        <f t="shared" si="20"/>
        <v>0</v>
      </c>
      <c r="AJ91" s="27">
        <f t="shared" si="21"/>
        <v>0</v>
      </c>
      <c r="AK91" s="28">
        <f t="shared" si="22"/>
        <v>0</v>
      </c>
      <c r="AL91" s="26">
        <f t="shared" si="23"/>
        <v>0</v>
      </c>
      <c r="AM91" s="27">
        <f t="shared" si="24"/>
        <v>0</v>
      </c>
      <c r="AN91" s="27">
        <f t="shared" si="25"/>
        <v>0</v>
      </c>
      <c r="AO91" s="27">
        <f t="shared" si="26"/>
        <v>0</v>
      </c>
      <c r="AP91" s="27">
        <f t="shared" si="27"/>
        <v>0</v>
      </c>
      <c r="AQ91" s="27">
        <f t="shared" si="28"/>
        <v>0</v>
      </c>
      <c r="AR91" s="35">
        <f t="shared" si="29"/>
        <v>0</v>
      </c>
      <c r="AS91" s="40">
        <f t="shared" si="30"/>
        <v>0</v>
      </c>
      <c r="AT91" s="37">
        <f t="shared" si="31"/>
        <v>0</v>
      </c>
      <c r="AU91" s="36" t="str">
        <f t="shared" si="32"/>
        <v/>
      </c>
      <c r="AV91" s="36" t="str">
        <f t="shared" si="33"/>
        <v/>
      </c>
      <c r="AW91" s="46">
        <f t="shared" si="36"/>
        <v>0</v>
      </c>
      <c r="AX91" s="43">
        <f t="shared" si="37"/>
        <v>0</v>
      </c>
    </row>
    <row r="92" spans="1:50" s="14" customFormat="1" x14ac:dyDescent="0.2">
      <c r="A92" s="83"/>
      <c r="B92" s="56"/>
      <c r="Y92" s="228"/>
    </row>
    <row r="93" spans="1:50" s="38" customFormat="1" x14ac:dyDescent="0.2">
      <c r="A93" s="58"/>
      <c r="B93" s="51"/>
      <c r="AK93" s="39"/>
    </row>
    <row r="94" spans="1:50" s="38" customFormat="1" x14ac:dyDescent="0.2">
      <c r="A94" s="124"/>
      <c r="B94" s="8" t="s">
        <v>88</v>
      </c>
      <c r="C94" s="124" t="s">
        <v>89</v>
      </c>
      <c r="AK94" s="39"/>
    </row>
    <row r="95" spans="1:50" s="38" customFormat="1" x14ac:dyDescent="0.2">
      <c r="A95" s="124"/>
      <c r="B95" s="86"/>
      <c r="C95" s="124"/>
      <c r="AK95" s="39"/>
    </row>
    <row r="96" spans="1:50" s="38" customFormat="1" ht="24.95" customHeight="1" x14ac:dyDescent="0.35">
      <c r="A96" s="58"/>
      <c r="B96" s="122" t="s">
        <v>84</v>
      </c>
      <c r="C96" s="123"/>
      <c r="D96" s="123"/>
      <c r="E96" s="123"/>
      <c r="F96" s="123"/>
      <c r="G96" s="123"/>
      <c r="H96" s="123"/>
      <c r="I96" s="123"/>
      <c r="J96" s="123"/>
      <c r="K96" s="123"/>
      <c r="L96" s="123"/>
      <c r="M96" s="123"/>
      <c r="N96" s="123"/>
      <c r="O96" s="123"/>
      <c r="W96" s="1" t="s">
        <v>58</v>
      </c>
      <c r="X96" s="1" t="s">
        <v>5</v>
      </c>
      <c r="Y96" s="1"/>
      <c r="Z96" s="1" t="s">
        <v>8</v>
      </c>
      <c r="AA96" s="1" t="s">
        <v>6</v>
      </c>
    </row>
    <row r="97" spans="1:50" s="38" customFormat="1" x14ac:dyDescent="0.2">
      <c r="A97" s="58" t="s">
        <v>75</v>
      </c>
      <c r="B97" s="38" t="s">
        <v>74</v>
      </c>
      <c r="C97" s="38" t="s">
        <v>76</v>
      </c>
      <c r="D97" s="57">
        <f t="shared" ref="D97:U97" si="62">D66</f>
        <v>40717</v>
      </c>
      <c r="E97" s="57">
        <f t="shared" si="62"/>
        <v>40717</v>
      </c>
      <c r="F97" s="57">
        <f t="shared" si="62"/>
        <v>40717</v>
      </c>
      <c r="G97" s="57">
        <f t="shared" si="62"/>
        <v>40724</v>
      </c>
      <c r="H97" s="57">
        <f t="shared" si="62"/>
        <v>40724</v>
      </c>
      <c r="I97" s="57">
        <f t="shared" si="62"/>
        <v>40724</v>
      </c>
      <c r="J97" s="57">
        <f t="shared" si="62"/>
        <v>40731</v>
      </c>
      <c r="K97" s="57">
        <f t="shared" si="62"/>
        <v>40731</v>
      </c>
      <c r="L97" s="57">
        <f t="shared" si="62"/>
        <v>40731</v>
      </c>
      <c r="M97" s="57">
        <f t="shared" si="62"/>
        <v>40738</v>
      </c>
      <c r="N97" s="57">
        <f t="shared" si="62"/>
        <v>40738</v>
      </c>
      <c r="O97" s="57">
        <f t="shared" si="62"/>
        <v>40738</v>
      </c>
      <c r="P97" s="57">
        <f t="shared" si="62"/>
        <v>40745</v>
      </c>
      <c r="Q97" s="57">
        <f t="shared" si="62"/>
        <v>40745</v>
      </c>
      <c r="R97" s="57">
        <f t="shared" si="62"/>
        <v>40745</v>
      </c>
      <c r="S97" s="57">
        <f t="shared" si="62"/>
        <v>40752</v>
      </c>
      <c r="T97" s="57">
        <f t="shared" si="62"/>
        <v>40752</v>
      </c>
      <c r="U97" s="57">
        <f t="shared" si="62"/>
        <v>40752</v>
      </c>
      <c r="V97" s="58" t="s">
        <v>7</v>
      </c>
      <c r="W97" s="58" t="s">
        <v>4</v>
      </c>
      <c r="X97" s="58" t="s">
        <v>49</v>
      </c>
      <c r="Y97" s="58" t="str">
        <f>Y66</f>
        <v>Quiz Bonus Points</v>
      </c>
      <c r="Z97" s="58" t="s">
        <v>9</v>
      </c>
      <c r="AA97" s="58" t="s">
        <v>7</v>
      </c>
      <c r="AB97" s="58" t="s">
        <v>16</v>
      </c>
      <c r="AC97" s="84" t="s">
        <v>74</v>
      </c>
      <c r="AR97" s="58"/>
      <c r="AS97" s="58"/>
      <c r="AT97" s="58"/>
      <c r="AU97" s="58"/>
      <c r="AV97" s="58"/>
      <c r="AW97" s="58"/>
      <c r="AX97" s="58"/>
    </row>
    <row r="98" spans="1:50" x14ac:dyDescent="0.2">
      <c r="A98" s="53">
        <f t="shared" ref="A98:AA113" si="63">IF($AE67&gt;0,INDEX(A$67:A$91,$AE67),"")</f>
        <v>1151</v>
      </c>
      <c r="B98" s="52" t="str">
        <f t="shared" si="63"/>
        <v>FKA</v>
      </c>
      <c r="C98" s="52" t="str">
        <f t="shared" si="63"/>
        <v>Beckwith</v>
      </c>
      <c r="D98" s="54">
        <f t="shared" si="63"/>
        <v>1</v>
      </c>
      <c r="E98" s="54">
        <f t="shared" si="63"/>
        <v>1</v>
      </c>
      <c r="F98" s="54" t="str">
        <f t="shared" si="63"/>
        <v/>
      </c>
      <c r="G98" s="54">
        <f t="shared" si="63"/>
        <v>6</v>
      </c>
      <c r="H98" s="54">
        <f t="shared" si="63"/>
        <v>2</v>
      </c>
      <c r="I98" s="54" t="str">
        <f t="shared" si="63"/>
        <v/>
      </c>
      <c r="J98" s="54">
        <f t="shared" si="63"/>
        <v>6</v>
      </c>
      <c r="K98" s="54">
        <f t="shared" si="63"/>
        <v>3</v>
      </c>
      <c r="L98" s="54">
        <f t="shared" si="63"/>
        <v>1</v>
      </c>
      <c r="M98" s="54">
        <f t="shared" si="63"/>
        <v>3</v>
      </c>
      <c r="N98" s="54">
        <f t="shared" si="63"/>
        <v>3</v>
      </c>
      <c r="O98" s="54" t="str">
        <f t="shared" si="63"/>
        <v/>
      </c>
      <c r="P98" s="54">
        <f t="shared" si="63"/>
        <v>1</v>
      </c>
      <c r="Q98" s="54">
        <f t="shared" si="63"/>
        <v>2</v>
      </c>
      <c r="R98" s="54">
        <f t="shared" si="63"/>
        <v>1</v>
      </c>
      <c r="S98" s="54">
        <f t="shared" si="63"/>
        <v>5</v>
      </c>
      <c r="T98" s="54">
        <f t="shared" si="63"/>
        <v>2</v>
      </c>
      <c r="U98" s="54" t="str">
        <f t="shared" si="63"/>
        <v/>
      </c>
      <c r="V98" s="54">
        <f t="shared" si="63"/>
        <v>0</v>
      </c>
      <c r="W98" s="54">
        <f t="shared" si="63"/>
        <v>37</v>
      </c>
      <c r="X98" s="54">
        <f t="shared" si="63"/>
        <v>6</v>
      </c>
      <c r="Y98" s="54">
        <f t="shared" si="63"/>
        <v>-6</v>
      </c>
      <c r="Z98" s="54">
        <f t="shared" si="63"/>
        <v>25</v>
      </c>
      <c r="AA98" s="55">
        <f t="shared" si="63"/>
        <v>25.00102</v>
      </c>
      <c r="AB98" s="53">
        <f>IF(ScoredBoats&gt;0,1,"")</f>
        <v>1</v>
      </c>
      <c r="AC98" s="52" t="str">
        <f t="shared" ref="AC98:AC122" si="64">IF($AE67&gt;0,INDEX(AC$67:AC$91,$AE67),"")</f>
        <v>FKA</v>
      </c>
      <c r="AD98" s="13"/>
    </row>
    <row r="99" spans="1:50" x14ac:dyDescent="0.2">
      <c r="A99" s="53">
        <f t="shared" ref="A99:AA99" si="65">IF($AE68&gt;0,INDEX(A$67:A$91,$AE68),"")</f>
        <v>667</v>
      </c>
      <c r="B99" s="52" t="str">
        <f t="shared" si="65"/>
        <v>Pressure</v>
      </c>
      <c r="C99" s="52" t="str">
        <f t="shared" si="65"/>
        <v>G/W Nickerson</v>
      </c>
      <c r="D99" s="54">
        <f t="shared" si="65"/>
        <v>3</v>
      </c>
      <c r="E99" s="54">
        <f t="shared" si="65"/>
        <v>3</v>
      </c>
      <c r="F99" s="54" t="str">
        <f t="shared" si="65"/>
        <v/>
      </c>
      <c r="G99" s="54">
        <f t="shared" si="65"/>
        <v>2</v>
      </c>
      <c r="H99" s="54">
        <f t="shared" si="65"/>
        <v>1</v>
      </c>
      <c r="I99" s="54" t="str">
        <f t="shared" si="65"/>
        <v/>
      </c>
      <c r="J99" s="54">
        <f t="shared" si="65"/>
        <v>1</v>
      </c>
      <c r="K99" s="54">
        <f t="shared" si="65"/>
        <v>1</v>
      </c>
      <c r="L99" s="54">
        <f t="shared" si="65"/>
        <v>2</v>
      </c>
      <c r="M99" s="54">
        <f t="shared" si="65"/>
        <v>1</v>
      </c>
      <c r="N99" s="54">
        <f t="shared" si="65"/>
        <v>5</v>
      </c>
      <c r="O99" s="54" t="str">
        <f t="shared" si="65"/>
        <v/>
      </c>
      <c r="P99" s="54">
        <f t="shared" si="65"/>
        <v>5</v>
      </c>
      <c r="Q99" s="54">
        <f t="shared" si="65"/>
        <v>4</v>
      </c>
      <c r="R99" s="54">
        <f t="shared" si="65"/>
        <v>5</v>
      </c>
      <c r="S99" s="54">
        <f t="shared" si="65"/>
        <v>1</v>
      </c>
      <c r="T99" s="54">
        <f t="shared" si="65"/>
        <v>4</v>
      </c>
      <c r="U99" s="54" t="str">
        <f t="shared" si="65"/>
        <v/>
      </c>
      <c r="V99" s="54">
        <f t="shared" si="65"/>
        <v>0</v>
      </c>
      <c r="W99" s="54">
        <f t="shared" si="65"/>
        <v>38</v>
      </c>
      <c r="X99" s="54">
        <f t="shared" si="65"/>
        <v>5</v>
      </c>
      <c r="Y99" s="54">
        <f t="shared" si="63"/>
        <v>-6</v>
      </c>
      <c r="Z99" s="54">
        <f t="shared" si="65"/>
        <v>27</v>
      </c>
      <c r="AA99" s="55">
        <f t="shared" si="65"/>
        <v>27.002039999999997</v>
      </c>
      <c r="AB99" s="53">
        <f t="shared" ref="AB99:AB122" si="66">IF(AB98&lt;ScoredBoats,AB98+1,"")</f>
        <v>2</v>
      </c>
      <c r="AC99" s="52" t="str">
        <f t="shared" si="64"/>
        <v>Pressure</v>
      </c>
      <c r="AD99" s="13"/>
    </row>
    <row r="100" spans="1:50" x14ac:dyDescent="0.2">
      <c r="A100" s="53">
        <f t="shared" ref="A100:AA100" si="67">IF($AE69&gt;0,INDEX(A$67:A$91,$AE69),"")</f>
        <v>1153</v>
      </c>
      <c r="B100" s="52" t="str">
        <f t="shared" si="67"/>
        <v>Gostosa</v>
      </c>
      <c r="C100" s="52" t="str">
        <f t="shared" si="67"/>
        <v>Hayes/Kirchhoff</v>
      </c>
      <c r="D100" s="54">
        <f t="shared" si="67"/>
        <v>2</v>
      </c>
      <c r="E100" s="54">
        <f t="shared" si="67"/>
        <v>2</v>
      </c>
      <c r="F100" s="54" t="str">
        <f t="shared" si="67"/>
        <v/>
      </c>
      <c r="G100" s="54">
        <f t="shared" si="67"/>
        <v>1</v>
      </c>
      <c r="H100" s="54">
        <f t="shared" si="67"/>
        <v>4</v>
      </c>
      <c r="I100" s="54" t="str">
        <f t="shared" si="67"/>
        <v/>
      </c>
      <c r="J100" s="54">
        <f t="shared" si="67"/>
        <v>5</v>
      </c>
      <c r="K100" s="54">
        <f t="shared" si="67"/>
        <v>5</v>
      </c>
      <c r="L100" s="54">
        <f t="shared" si="67"/>
        <v>4</v>
      </c>
      <c r="M100" s="54">
        <f t="shared" si="67"/>
        <v>2</v>
      </c>
      <c r="N100" s="54">
        <f t="shared" si="67"/>
        <v>6</v>
      </c>
      <c r="O100" s="54" t="str">
        <f t="shared" si="67"/>
        <v/>
      </c>
      <c r="P100" s="54">
        <f t="shared" si="67"/>
        <v>3</v>
      </c>
      <c r="Q100" s="54">
        <f t="shared" si="67"/>
        <v>1</v>
      </c>
      <c r="R100" s="54">
        <f t="shared" si="67"/>
        <v>2</v>
      </c>
      <c r="S100" s="54">
        <f t="shared" si="67"/>
        <v>2</v>
      </c>
      <c r="T100" s="54">
        <f t="shared" si="67"/>
        <v>1</v>
      </c>
      <c r="U100" s="54" t="str">
        <f t="shared" si="67"/>
        <v/>
      </c>
      <c r="V100" s="54">
        <f t="shared" si="67"/>
        <v>0</v>
      </c>
      <c r="W100" s="54">
        <f t="shared" si="67"/>
        <v>40</v>
      </c>
      <c r="X100" s="54">
        <f t="shared" si="67"/>
        <v>6</v>
      </c>
      <c r="Y100" s="54">
        <f t="shared" si="63"/>
        <v>-6</v>
      </c>
      <c r="Z100" s="54">
        <f t="shared" si="67"/>
        <v>28</v>
      </c>
      <c r="AA100" s="55">
        <f t="shared" si="67"/>
        <v>28.00301</v>
      </c>
      <c r="AB100" s="53">
        <f t="shared" si="66"/>
        <v>3</v>
      </c>
      <c r="AC100" s="52" t="str">
        <f t="shared" si="64"/>
        <v>Gostosa</v>
      </c>
      <c r="AD100" s="13"/>
    </row>
    <row r="101" spans="1:50" x14ac:dyDescent="0.2">
      <c r="A101" s="53">
        <f t="shared" ref="A101:AA101" si="68">IF($AE70&gt;0,INDEX(A$67:A$91,$AE70),"")</f>
        <v>584</v>
      </c>
      <c r="B101" s="52" t="str">
        <f t="shared" si="68"/>
        <v>He's Baaack!</v>
      </c>
      <c r="C101" s="52" t="str">
        <f t="shared" si="68"/>
        <v>Knowles</v>
      </c>
      <c r="D101" s="54" t="str">
        <f t="shared" si="68"/>
        <v>bye</v>
      </c>
      <c r="E101" s="54" t="str">
        <f t="shared" si="68"/>
        <v>bye</v>
      </c>
      <c r="F101" s="54" t="str">
        <f t="shared" si="68"/>
        <v/>
      </c>
      <c r="G101" s="54">
        <f t="shared" si="68"/>
        <v>7</v>
      </c>
      <c r="H101" s="54">
        <f t="shared" si="68"/>
        <v>6</v>
      </c>
      <c r="I101" s="54" t="str">
        <f t="shared" si="68"/>
        <v/>
      </c>
      <c r="J101" s="54">
        <f t="shared" si="68"/>
        <v>2</v>
      </c>
      <c r="K101" s="54">
        <f t="shared" si="68"/>
        <v>4</v>
      </c>
      <c r="L101" s="54">
        <f t="shared" si="68"/>
        <v>3</v>
      </c>
      <c r="M101" s="54">
        <f t="shared" si="68"/>
        <v>5</v>
      </c>
      <c r="N101" s="54">
        <f t="shared" si="68"/>
        <v>4</v>
      </c>
      <c r="O101" s="54" t="str">
        <f t="shared" si="68"/>
        <v/>
      </c>
      <c r="P101" s="54">
        <f t="shared" si="68"/>
        <v>4</v>
      </c>
      <c r="Q101" s="54">
        <f t="shared" si="68"/>
        <v>5</v>
      </c>
      <c r="R101" s="54">
        <f t="shared" si="68"/>
        <v>4</v>
      </c>
      <c r="S101" s="54">
        <f t="shared" si="68"/>
        <v>4</v>
      </c>
      <c r="T101" s="54">
        <f t="shared" si="68"/>
        <v>5</v>
      </c>
      <c r="U101" s="54" t="str">
        <f t="shared" si="68"/>
        <v/>
      </c>
      <c r="V101" s="54">
        <f t="shared" si="68"/>
        <v>2</v>
      </c>
      <c r="W101" s="54">
        <f t="shared" si="68"/>
        <v>53</v>
      </c>
      <c r="X101" s="54">
        <f t="shared" si="68"/>
        <v>7</v>
      </c>
      <c r="Y101" s="54">
        <f t="shared" si="63"/>
        <v>-5</v>
      </c>
      <c r="Z101" s="54">
        <f t="shared" si="68"/>
        <v>41</v>
      </c>
      <c r="AA101" s="55">
        <f t="shared" si="68"/>
        <v>48.461605454545449</v>
      </c>
      <c r="AB101" s="53">
        <f t="shared" si="66"/>
        <v>4</v>
      </c>
      <c r="AC101" s="52" t="str">
        <f t="shared" si="64"/>
        <v>He's Baaack!</v>
      </c>
      <c r="AD101" s="13"/>
    </row>
    <row r="102" spans="1:50" x14ac:dyDescent="0.2">
      <c r="A102" s="53">
        <f t="shared" ref="A102:AA102" si="69">IF($AE71&gt;0,INDEX(A$67:A$91,$AE71),"")</f>
        <v>82</v>
      </c>
      <c r="B102" s="52" t="str">
        <f t="shared" si="69"/>
        <v>Blues Power</v>
      </c>
      <c r="C102" s="52" t="str">
        <f t="shared" si="69"/>
        <v>Lemaire</v>
      </c>
      <c r="D102" s="54">
        <f t="shared" si="69"/>
        <v>4</v>
      </c>
      <c r="E102" s="54">
        <f t="shared" si="69"/>
        <v>4</v>
      </c>
      <c r="F102" s="54" t="str">
        <f t="shared" si="69"/>
        <v/>
      </c>
      <c r="G102" s="54">
        <f t="shared" si="69"/>
        <v>3</v>
      </c>
      <c r="H102" s="54">
        <f t="shared" si="69"/>
        <v>5</v>
      </c>
      <c r="I102" s="54" t="str">
        <f t="shared" si="69"/>
        <v/>
      </c>
      <c r="J102" s="54">
        <f t="shared" si="69"/>
        <v>3</v>
      </c>
      <c r="K102" s="54">
        <f t="shared" si="69"/>
        <v>2</v>
      </c>
      <c r="L102" s="54">
        <f t="shared" si="69"/>
        <v>3.7</v>
      </c>
      <c r="M102" s="54">
        <f t="shared" si="69"/>
        <v>6</v>
      </c>
      <c r="N102" s="54">
        <f t="shared" si="69"/>
        <v>2</v>
      </c>
      <c r="O102" s="54" t="str">
        <f t="shared" si="69"/>
        <v/>
      </c>
      <c r="P102" s="54">
        <f t="shared" si="69"/>
        <v>7</v>
      </c>
      <c r="Q102" s="54">
        <f t="shared" si="69"/>
        <v>6</v>
      </c>
      <c r="R102" s="54">
        <f t="shared" si="69"/>
        <v>6</v>
      </c>
      <c r="S102" s="54">
        <f t="shared" si="69"/>
        <v>3</v>
      </c>
      <c r="T102" s="54">
        <f t="shared" si="69"/>
        <v>8</v>
      </c>
      <c r="U102" s="54" t="str">
        <f t="shared" si="69"/>
        <v/>
      </c>
      <c r="V102" s="54">
        <f t="shared" si="69"/>
        <v>0</v>
      </c>
      <c r="W102" s="54">
        <f t="shared" si="69"/>
        <v>62.7</v>
      </c>
      <c r="X102" s="54">
        <f t="shared" si="69"/>
        <v>8</v>
      </c>
      <c r="Y102" s="54">
        <f t="shared" si="63"/>
        <v>-6</v>
      </c>
      <c r="Z102" s="54">
        <f t="shared" si="69"/>
        <v>48.7</v>
      </c>
      <c r="AA102" s="55">
        <f t="shared" si="69"/>
        <v>48.705090000000006</v>
      </c>
      <c r="AB102" s="53">
        <f t="shared" si="66"/>
        <v>5</v>
      </c>
      <c r="AC102" s="52" t="str">
        <f t="shared" si="64"/>
        <v>Blues Power</v>
      </c>
      <c r="AD102" s="13"/>
    </row>
    <row r="103" spans="1:50" x14ac:dyDescent="0.2">
      <c r="A103" s="53">
        <f t="shared" ref="A103:AA103" si="70">IF($AE72&gt;0,INDEX(A$67:A$91,$AE72),"")</f>
        <v>154</v>
      </c>
      <c r="B103" s="52" t="str">
        <f t="shared" si="70"/>
        <v>Panic-A-Track</v>
      </c>
      <c r="C103" s="52" t="str">
        <f t="shared" si="70"/>
        <v>Gilchrist</v>
      </c>
      <c r="D103" s="54">
        <f t="shared" si="70"/>
        <v>7</v>
      </c>
      <c r="E103" s="54">
        <f t="shared" si="70"/>
        <v>7</v>
      </c>
      <c r="F103" s="54" t="str">
        <f t="shared" si="70"/>
        <v/>
      </c>
      <c r="G103" s="54">
        <f t="shared" si="70"/>
        <v>5</v>
      </c>
      <c r="H103" s="54">
        <f t="shared" si="70"/>
        <v>7</v>
      </c>
      <c r="I103" s="54" t="str">
        <f t="shared" si="70"/>
        <v/>
      </c>
      <c r="J103" s="54">
        <f t="shared" si="70"/>
        <v>4</v>
      </c>
      <c r="K103" s="54">
        <f t="shared" si="70"/>
        <v>6</v>
      </c>
      <c r="L103" s="54">
        <f t="shared" si="70"/>
        <v>6</v>
      </c>
      <c r="M103" s="54">
        <f t="shared" si="70"/>
        <v>4</v>
      </c>
      <c r="N103" s="54">
        <f t="shared" si="70"/>
        <v>1</v>
      </c>
      <c r="O103" s="54" t="str">
        <f t="shared" si="70"/>
        <v/>
      </c>
      <c r="P103" s="54" t="str">
        <f t="shared" si="70"/>
        <v>bye</v>
      </c>
      <c r="Q103" s="54" t="str">
        <f t="shared" si="70"/>
        <v>bye</v>
      </c>
      <c r="R103" s="54" t="str">
        <f t="shared" si="70"/>
        <v>bye</v>
      </c>
      <c r="S103" s="54">
        <f t="shared" si="70"/>
        <v>6</v>
      </c>
      <c r="T103" s="54">
        <f t="shared" si="70"/>
        <v>6</v>
      </c>
      <c r="U103" s="54" t="str">
        <f t="shared" si="70"/>
        <v/>
      </c>
      <c r="V103" s="54">
        <f t="shared" si="70"/>
        <v>3</v>
      </c>
      <c r="W103" s="54">
        <f t="shared" si="70"/>
        <v>59</v>
      </c>
      <c r="X103" s="54">
        <f t="shared" si="70"/>
        <v>7</v>
      </c>
      <c r="Y103" s="54">
        <f t="shared" si="63"/>
        <v>-4</v>
      </c>
      <c r="Z103" s="54">
        <f t="shared" si="70"/>
        <v>48</v>
      </c>
      <c r="AA103" s="55">
        <f t="shared" si="70"/>
        <v>62.404069999999997</v>
      </c>
      <c r="AB103" s="53">
        <f t="shared" si="66"/>
        <v>6</v>
      </c>
      <c r="AC103" s="52" t="str">
        <f t="shared" si="64"/>
        <v>Panic-A-Track</v>
      </c>
      <c r="AD103" s="13"/>
    </row>
    <row r="104" spans="1:50" x14ac:dyDescent="0.2">
      <c r="A104" s="53">
        <f t="shared" ref="A104:AA104" si="71">IF($AE73&gt;0,INDEX(A$67:A$91,$AE73),"")</f>
        <v>485</v>
      </c>
      <c r="B104" s="52" t="str">
        <f t="shared" si="71"/>
        <v>Argo III</v>
      </c>
      <c r="C104" s="52" t="str">
        <f t="shared" si="71"/>
        <v>C. Nickerson</v>
      </c>
      <c r="D104" s="54">
        <f t="shared" si="71"/>
        <v>5</v>
      </c>
      <c r="E104" s="54">
        <f t="shared" si="71"/>
        <v>5</v>
      </c>
      <c r="F104" s="54" t="str">
        <f t="shared" si="71"/>
        <v/>
      </c>
      <c r="G104" s="54">
        <f t="shared" si="71"/>
        <v>4</v>
      </c>
      <c r="H104" s="54">
        <f t="shared" si="71"/>
        <v>3</v>
      </c>
      <c r="I104" s="54" t="str">
        <f t="shared" si="71"/>
        <v/>
      </c>
      <c r="J104" s="54">
        <f t="shared" si="71"/>
        <v>9</v>
      </c>
      <c r="K104" s="54">
        <f t="shared" si="71"/>
        <v>9</v>
      </c>
      <c r="L104" s="54">
        <f t="shared" si="71"/>
        <v>9</v>
      </c>
      <c r="M104" s="54">
        <f t="shared" si="71"/>
        <v>8</v>
      </c>
      <c r="N104" s="54">
        <f t="shared" si="71"/>
        <v>8</v>
      </c>
      <c r="O104" s="54" t="str">
        <f t="shared" si="71"/>
        <v/>
      </c>
      <c r="P104" s="54">
        <f t="shared" si="71"/>
        <v>2</v>
      </c>
      <c r="Q104" s="54">
        <f t="shared" si="71"/>
        <v>3</v>
      </c>
      <c r="R104" s="54">
        <f t="shared" si="71"/>
        <v>3</v>
      </c>
      <c r="S104" s="54" t="str">
        <f t="shared" si="71"/>
        <v>bye</v>
      </c>
      <c r="T104" s="54" t="str">
        <f t="shared" si="71"/>
        <v>bye</v>
      </c>
      <c r="U104" s="54" t="str">
        <f t="shared" si="71"/>
        <v/>
      </c>
      <c r="V104" s="54">
        <f t="shared" si="71"/>
        <v>2</v>
      </c>
      <c r="W104" s="54">
        <f t="shared" si="71"/>
        <v>68</v>
      </c>
      <c r="X104" s="54">
        <f t="shared" si="71"/>
        <v>9</v>
      </c>
      <c r="Y104" s="54">
        <f t="shared" si="63"/>
        <v>-2</v>
      </c>
      <c r="Z104" s="54">
        <f t="shared" si="71"/>
        <v>57</v>
      </c>
      <c r="AA104" s="55">
        <f t="shared" si="71"/>
        <v>67.369686363636362</v>
      </c>
      <c r="AB104" s="53">
        <f t="shared" si="66"/>
        <v>7</v>
      </c>
      <c r="AC104" s="52" t="str">
        <f t="shared" si="64"/>
        <v>Argo III</v>
      </c>
      <c r="AD104" s="13"/>
    </row>
    <row r="105" spans="1:50" x14ac:dyDescent="0.2">
      <c r="A105" s="53">
        <f t="shared" ref="A105:AA105" si="72">IF($AE74&gt;0,INDEX(A$67:A$91,$AE74),"")</f>
        <v>249</v>
      </c>
      <c r="B105" s="52" t="str">
        <f t="shared" si="72"/>
        <v>Dolce</v>
      </c>
      <c r="C105" s="52" t="str">
        <f t="shared" si="72"/>
        <v>Sonn</v>
      </c>
      <c r="D105" s="54" t="str">
        <f t="shared" si="72"/>
        <v>bye</v>
      </c>
      <c r="E105" s="54" t="str">
        <f t="shared" si="72"/>
        <v>bye</v>
      </c>
      <c r="F105" s="54" t="str">
        <f t="shared" si="72"/>
        <v/>
      </c>
      <c r="G105" s="54">
        <f t="shared" si="72"/>
        <v>8</v>
      </c>
      <c r="H105" s="54">
        <f t="shared" si="72"/>
        <v>8</v>
      </c>
      <c r="I105" s="54" t="str">
        <f t="shared" si="72"/>
        <v/>
      </c>
      <c r="J105" s="54">
        <f t="shared" si="72"/>
        <v>7</v>
      </c>
      <c r="K105" s="54">
        <f t="shared" si="72"/>
        <v>7</v>
      </c>
      <c r="L105" s="54">
        <f t="shared" si="72"/>
        <v>5</v>
      </c>
      <c r="M105" s="54">
        <f t="shared" si="72"/>
        <v>7</v>
      </c>
      <c r="N105" s="54">
        <f t="shared" si="72"/>
        <v>7</v>
      </c>
      <c r="O105" s="54" t="str">
        <f t="shared" si="72"/>
        <v/>
      </c>
      <c r="P105" s="54">
        <f t="shared" si="72"/>
        <v>8</v>
      </c>
      <c r="Q105" s="54">
        <f t="shared" si="72"/>
        <v>8</v>
      </c>
      <c r="R105" s="54">
        <f t="shared" si="72"/>
        <v>8</v>
      </c>
      <c r="S105" s="54">
        <f t="shared" si="72"/>
        <v>7</v>
      </c>
      <c r="T105" s="54">
        <f t="shared" si="72"/>
        <v>7</v>
      </c>
      <c r="U105" s="54" t="str">
        <f t="shared" si="72"/>
        <v/>
      </c>
      <c r="V105" s="54">
        <f t="shared" si="72"/>
        <v>2</v>
      </c>
      <c r="W105" s="54">
        <f t="shared" si="72"/>
        <v>87</v>
      </c>
      <c r="X105" s="54">
        <f t="shared" si="72"/>
        <v>8</v>
      </c>
      <c r="Y105" s="54">
        <f t="shared" si="63"/>
        <v>-5</v>
      </c>
      <c r="Z105" s="54">
        <f t="shared" si="72"/>
        <v>74</v>
      </c>
      <c r="AA105" s="55">
        <f t="shared" si="72"/>
        <v>87.463625454545451</v>
      </c>
      <c r="AB105" s="53">
        <f t="shared" si="66"/>
        <v>8</v>
      </c>
      <c r="AC105" s="52" t="str">
        <f t="shared" si="64"/>
        <v>Dolce</v>
      </c>
      <c r="AD105" s="13"/>
    </row>
    <row r="106" spans="1:50" x14ac:dyDescent="0.2">
      <c r="A106" s="53">
        <f t="shared" ref="A106:AA106" si="73">IF($AE75&gt;0,INDEX(A$67:A$91,$AE75),"")</f>
        <v>676</v>
      </c>
      <c r="B106" s="52" t="str">
        <f t="shared" si="73"/>
        <v>Paradox</v>
      </c>
      <c r="C106" s="52" t="str">
        <f t="shared" si="73"/>
        <v>Stowe</v>
      </c>
      <c r="D106" s="54">
        <f t="shared" si="73"/>
        <v>7</v>
      </c>
      <c r="E106" s="54">
        <f t="shared" si="73"/>
        <v>7</v>
      </c>
      <c r="F106" s="54" t="str">
        <f t="shared" si="73"/>
        <v/>
      </c>
      <c r="G106" s="54">
        <f t="shared" si="73"/>
        <v>10</v>
      </c>
      <c r="H106" s="54">
        <f t="shared" si="73"/>
        <v>10</v>
      </c>
      <c r="I106" s="54" t="str">
        <f t="shared" si="73"/>
        <v/>
      </c>
      <c r="J106" s="54">
        <f t="shared" si="73"/>
        <v>9</v>
      </c>
      <c r="K106" s="54">
        <f t="shared" si="73"/>
        <v>9</v>
      </c>
      <c r="L106" s="54">
        <f t="shared" si="73"/>
        <v>9</v>
      </c>
      <c r="M106" s="54">
        <f t="shared" si="73"/>
        <v>8</v>
      </c>
      <c r="N106" s="54">
        <f t="shared" si="73"/>
        <v>8</v>
      </c>
      <c r="O106" s="54" t="str">
        <f t="shared" si="73"/>
        <v/>
      </c>
      <c r="P106" s="54">
        <f t="shared" si="73"/>
        <v>6</v>
      </c>
      <c r="Q106" s="54">
        <f t="shared" si="73"/>
        <v>7</v>
      </c>
      <c r="R106" s="54">
        <f t="shared" si="73"/>
        <v>7</v>
      </c>
      <c r="S106" s="54">
        <f t="shared" si="73"/>
        <v>8</v>
      </c>
      <c r="T106" s="54">
        <f t="shared" si="73"/>
        <v>3</v>
      </c>
      <c r="U106" s="54" t="str">
        <f t="shared" si="73"/>
        <v/>
      </c>
      <c r="V106" s="54">
        <f t="shared" si="73"/>
        <v>0</v>
      </c>
      <c r="W106" s="54">
        <f t="shared" si="73"/>
        <v>108</v>
      </c>
      <c r="X106" s="54">
        <f t="shared" si="73"/>
        <v>10</v>
      </c>
      <c r="Y106" s="54">
        <f t="shared" si="63"/>
        <v>-2</v>
      </c>
      <c r="Z106" s="54">
        <f t="shared" si="73"/>
        <v>96</v>
      </c>
      <c r="AA106" s="55">
        <f t="shared" si="73"/>
        <v>96.008029999999991</v>
      </c>
      <c r="AB106" s="53">
        <f t="shared" si="66"/>
        <v>9</v>
      </c>
      <c r="AC106" s="52" t="str">
        <f t="shared" si="64"/>
        <v>Paradox</v>
      </c>
      <c r="AD106" s="13"/>
    </row>
    <row r="107" spans="1:50" x14ac:dyDescent="0.2">
      <c r="A107" s="53">
        <f t="shared" ref="A107:AA107" si="74">IF($AE76&gt;0,INDEX(A$67:A$91,$AE76),"")</f>
        <v>1325</v>
      </c>
      <c r="B107" s="52" t="str">
        <f t="shared" si="74"/>
        <v>Bad Dog</v>
      </c>
      <c r="C107" s="52" t="str">
        <f t="shared" si="74"/>
        <v>Morrison</v>
      </c>
      <c r="D107" s="54">
        <f t="shared" si="74"/>
        <v>6</v>
      </c>
      <c r="E107" s="54">
        <f t="shared" si="74"/>
        <v>6</v>
      </c>
      <c r="F107" s="54" t="str">
        <f t="shared" si="74"/>
        <v/>
      </c>
      <c r="G107" s="54">
        <f t="shared" si="74"/>
        <v>9</v>
      </c>
      <c r="H107" s="54">
        <f t="shared" si="74"/>
        <v>9</v>
      </c>
      <c r="I107" s="54" t="str">
        <f t="shared" si="74"/>
        <v/>
      </c>
      <c r="J107" s="54">
        <f t="shared" si="74"/>
        <v>8</v>
      </c>
      <c r="K107" s="54">
        <f t="shared" si="74"/>
        <v>8</v>
      </c>
      <c r="L107" s="54">
        <f t="shared" si="74"/>
        <v>9</v>
      </c>
      <c r="M107" s="54">
        <f t="shared" si="74"/>
        <v>8</v>
      </c>
      <c r="N107" s="54">
        <f t="shared" si="74"/>
        <v>8</v>
      </c>
      <c r="O107" s="54" t="str">
        <f t="shared" si="74"/>
        <v/>
      </c>
      <c r="P107" s="54">
        <f t="shared" si="74"/>
        <v>9</v>
      </c>
      <c r="Q107" s="54">
        <f t="shared" si="74"/>
        <v>9</v>
      </c>
      <c r="R107" s="54">
        <f t="shared" si="74"/>
        <v>9</v>
      </c>
      <c r="S107" s="54">
        <f t="shared" si="74"/>
        <v>9</v>
      </c>
      <c r="T107" s="54">
        <f t="shared" si="74"/>
        <v>9</v>
      </c>
      <c r="U107" s="54" t="str">
        <f t="shared" si="74"/>
        <v/>
      </c>
      <c r="V107" s="54">
        <f t="shared" si="74"/>
        <v>0</v>
      </c>
      <c r="W107" s="54">
        <f t="shared" si="74"/>
        <v>116</v>
      </c>
      <c r="X107" s="54">
        <f t="shared" si="74"/>
        <v>9</v>
      </c>
      <c r="Y107" s="54">
        <f t="shared" si="63"/>
        <v>-4</v>
      </c>
      <c r="Z107" s="54">
        <f t="shared" si="74"/>
        <v>103</v>
      </c>
      <c r="AA107" s="55">
        <f t="shared" si="74"/>
        <v>103.01010000000001</v>
      </c>
      <c r="AB107" s="53">
        <f t="shared" si="66"/>
        <v>10</v>
      </c>
      <c r="AC107" s="52" t="str">
        <f t="shared" si="64"/>
        <v>Bad Dog</v>
      </c>
      <c r="AD107" s="13"/>
    </row>
    <row r="108" spans="1:50" x14ac:dyDescent="0.2">
      <c r="A108" s="53" t="str">
        <f t="shared" ref="A108:AA108" si="75">IF($AE77&gt;0,INDEX(A$67:A$91,$AE77),"")</f>
        <v/>
      </c>
      <c r="B108" s="52" t="str">
        <f t="shared" si="75"/>
        <v/>
      </c>
      <c r="C108" s="52" t="str">
        <f t="shared" si="75"/>
        <v/>
      </c>
      <c r="D108" s="215" t="str">
        <f t="shared" si="75"/>
        <v/>
      </c>
      <c r="E108" s="215" t="str">
        <f t="shared" si="75"/>
        <v/>
      </c>
      <c r="F108" s="215" t="str">
        <f t="shared" si="75"/>
        <v/>
      </c>
      <c r="G108" s="215" t="str">
        <f t="shared" si="75"/>
        <v/>
      </c>
      <c r="H108" s="215" t="str">
        <f t="shared" si="75"/>
        <v/>
      </c>
      <c r="I108" s="215" t="str">
        <f t="shared" si="75"/>
        <v/>
      </c>
      <c r="J108" s="215" t="str">
        <f t="shared" si="75"/>
        <v/>
      </c>
      <c r="K108" s="215" t="str">
        <f t="shared" si="75"/>
        <v/>
      </c>
      <c r="L108" s="215" t="str">
        <f t="shared" si="75"/>
        <v/>
      </c>
      <c r="M108" s="215" t="str">
        <f t="shared" si="75"/>
        <v/>
      </c>
      <c r="N108" s="215" t="str">
        <f t="shared" si="75"/>
        <v/>
      </c>
      <c r="O108" s="215" t="str">
        <f t="shared" si="75"/>
        <v/>
      </c>
      <c r="P108" s="215" t="str">
        <f t="shared" si="75"/>
        <v/>
      </c>
      <c r="Q108" s="215" t="str">
        <f t="shared" si="75"/>
        <v/>
      </c>
      <c r="R108" s="215" t="str">
        <f t="shared" si="75"/>
        <v/>
      </c>
      <c r="S108" s="215" t="str">
        <f t="shared" si="75"/>
        <v/>
      </c>
      <c r="T108" s="215" t="str">
        <f t="shared" si="75"/>
        <v/>
      </c>
      <c r="U108" s="215" t="str">
        <f t="shared" si="75"/>
        <v/>
      </c>
      <c r="V108" s="54" t="str">
        <f t="shared" si="75"/>
        <v/>
      </c>
      <c r="W108" s="54" t="str">
        <f t="shared" si="75"/>
        <v/>
      </c>
      <c r="X108" s="54" t="str">
        <f t="shared" si="75"/>
        <v/>
      </c>
      <c r="Y108" s="54" t="str">
        <f t="shared" si="63"/>
        <v/>
      </c>
      <c r="Z108" s="54" t="str">
        <f t="shared" si="75"/>
        <v/>
      </c>
      <c r="AA108" s="55" t="str">
        <f t="shared" si="75"/>
        <v/>
      </c>
      <c r="AB108" s="53" t="str">
        <f t="shared" si="66"/>
        <v/>
      </c>
      <c r="AC108" s="52" t="str">
        <f t="shared" si="64"/>
        <v/>
      </c>
      <c r="AD108" s="13"/>
    </row>
    <row r="109" spans="1:50" x14ac:dyDescent="0.2">
      <c r="A109" s="53" t="str">
        <f t="shared" ref="A109:AA109" si="76">IF($AE78&gt;0,INDEX(A$67:A$91,$AE78),"")</f>
        <v/>
      </c>
      <c r="B109" s="52" t="str">
        <f t="shared" si="76"/>
        <v/>
      </c>
      <c r="C109" s="52" t="str">
        <f t="shared" si="76"/>
        <v/>
      </c>
      <c r="D109" s="215" t="str">
        <f t="shared" si="76"/>
        <v/>
      </c>
      <c r="E109" s="215" t="str">
        <f t="shared" si="76"/>
        <v/>
      </c>
      <c r="F109" s="215" t="str">
        <f t="shared" si="76"/>
        <v/>
      </c>
      <c r="G109" s="215" t="str">
        <f t="shared" si="76"/>
        <v/>
      </c>
      <c r="H109" s="215" t="str">
        <f t="shared" si="76"/>
        <v/>
      </c>
      <c r="I109" s="215" t="str">
        <f t="shared" si="76"/>
        <v/>
      </c>
      <c r="J109" s="215" t="str">
        <f t="shared" si="76"/>
        <v/>
      </c>
      <c r="K109" s="215" t="str">
        <f t="shared" si="76"/>
        <v/>
      </c>
      <c r="L109" s="215" t="str">
        <f t="shared" si="76"/>
        <v/>
      </c>
      <c r="M109" s="215" t="str">
        <f t="shared" si="76"/>
        <v/>
      </c>
      <c r="N109" s="215" t="str">
        <f t="shared" si="76"/>
        <v/>
      </c>
      <c r="O109" s="215" t="str">
        <f t="shared" si="76"/>
        <v/>
      </c>
      <c r="P109" s="215" t="str">
        <f t="shared" si="76"/>
        <v/>
      </c>
      <c r="Q109" s="215" t="str">
        <f t="shared" si="76"/>
        <v/>
      </c>
      <c r="R109" s="215" t="str">
        <f t="shared" si="76"/>
        <v/>
      </c>
      <c r="S109" s="215" t="str">
        <f t="shared" si="76"/>
        <v/>
      </c>
      <c r="T109" s="215" t="str">
        <f t="shared" si="76"/>
        <v/>
      </c>
      <c r="U109" s="215" t="str">
        <f t="shared" si="76"/>
        <v/>
      </c>
      <c r="V109" s="54" t="str">
        <f t="shared" si="76"/>
        <v/>
      </c>
      <c r="W109" s="54" t="str">
        <f t="shared" si="76"/>
        <v/>
      </c>
      <c r="X109" s="54" t="str">
        <f t="shared" si="76"/>
        <v/>
      </c>
      <c r="Y109" s="54" t="str">
        <f t="shared" si="63"/>
        <v/>
      </c>
      <c r="Z109" s="54" t="str">
        <f t="shared" si="76"/>
        <v/>
      </c>
      <c r="AA109" s="55" t="str">
        <f t="shared" si="76"/>
        <v/>
      </c>
      <c r="AB109" s="53" t="str">
        <f t="shared" si="66"/>
        <v/>
      </c>
      <c r="AC109" s="52" t="str">
        <f t="shared" si="64"/>
        <v/>
      </c>
      <c r="AD109" s="13"/>
    </row>
    <row r="110" spans="1:50" x14ac:dyDescent="0.2">
      <c r="A110" s="53" t="str">
        <f t="shared" ref="A110:AA110" si="77">IF($AE79&gt;0,INDEX(A$67:A$91,$AE79),"")</f>
        <v/>
      </c>
      <c r="B110" s="52" t="str">
        <f t="shared" si="77"/>
        <v/>
      </c>
      <c r="C110" s="52" t="str">
        <f t="shared" si="77"/>
        <v/>
      </c>
      <c r="D110" s="215" t="str">
        <f t="shared" si="77"/>
        <v/>
      </c>
      <c r="E110" s="215" t="str">
        <f t="shared" si="77"/>
        <v/>
      </c>
      <c r="F110" s="215" t="str">
        <f t="shared" si="77"/>
        <v/>
      </c>
      <c r="G110" s="215" t="str">
        <f t="shared" si="77"/>
        <v/>
      </c>
      <c r="H110" s="215" t="str">
        <f t="shared" si="77"/>
        <v/>
      </c>
      <c r="I110" s="215" t="str">
        <f t="shared" si="77"/>
        <v/>
      </c>
      <c r="J110" s="215" t="str">
        <f t="shared" si="77"/>
        <v/>
      </c>
      <c r="K110" s="215" t="str">
        <f t="shared" si="77"/>
        <v/>
      </c>
      <c r="L110" s="215" t="str">
        <f t="shared" si="77"/>
        <v/>
      </c>
      <c r="M110" s="215" t="str">
        <f t="shared" si="77"/>
        <v/>
      </c>
      <c r="N110" s="215" t="str">
        <f t="shared" si="77"/>
        <v/>
      </c>
      <c r="O110" s="215" t="str">
        <f t="shared" si="77"/>
        <v/>
      </c>
      <c r="P110" s="215" t="str">
        <f t="shared" si="77"/>
        <v/>
      </c>
      <c r="Q110" s="215" t="str">
        <f t="shared" si="77"/>
        <v/>
      </c>
      <c r="R110" s="215" t="str">
        <f t="shared" si="77"/>
        <v/>
      </c>
      <c r="S110" s="215" t="str">
        <f t="shared" si="77"/>
        <v/>
      </c>
      <c r="T110" s="215" t="str">
        <f t="shared" si="77"/>
        <v/>
      </c>
      <c r="U110" s="215" t="str">
        <f t="shared" si="77"/>
        <v/>
      </c>
      <c r="V110" s="54" t="str">
        <f t="shared" si="77"/>
        <v/>
      </c>
      <c r="W110" s="54" t="str">
        <f t="shared" si="77"/>
        <v/>
      </c>
      <c r="X110" s="54" t="str">
        <f t="shared" si="77"/>
        <v/>
      </c>
      <c r="Y110" s="54" t="str">
        <f t="shared" si="63"/>
        <v/>
      </c>
      <c r="Z110" s="54" t="str">
        <f t="shared" si="77"/>
        <v/>
      </c>
      <c r="AA110" s="55" t="str">
        <f t="shared" si="77"/>
        <v/>
      </c>
      <c r="AB110" s="53" t="str">
        <f t="shared" si="66"/>
        <v/>
      </c>
      <c r="AC110" s="52" t="str">
        <f t="shared" si="64"/>
        <v/>
      </c>
      <c r="AD110" s="13"/>
    </row>
    <row r="111" spans="1:50" x14ac:dyDescent="0.2">
      <c r="A111" s="53" t="str">
        <f t="shared" ref="A111:AA111" si="78">IF($AE80&gt;0,INDEX(A$67:A$91,$AE80),"")</f>
        <v/>
      </c>
      <c r="B111" s="52" t="str">
        <f t="shared" si="78"/>
        <v/>
      </c>
      <c r="C111" s="52" t="str">
        <f t="shared" si="78"/>
        <v/>
      </c>
      <c r="D111" s="215" t="str">
        <f t="shared" si="78"/>
        <v/>
      </c>
      <c r="E111" s="215" t="str">
        <f t="shared" si="78"/>
        <v/>
      </c>
      <c r="F111" s="215" t="str">
        <f t="shared" si="78"/>
        <v/>
      </c>
      <c r="G111" s="215" t="str">
        <f t="shared" si="78"/>
        <v/>
      </c>
      <c r="H111" s="215" t="str">
        <f t="shared" si="78"/>
        <v/>
      </c>
      <c r="I111" s="215" t="str">
        <f t="shared" si="78"/>
        <v/>
      </c>
      <c r="J111" s="215" t="str">
        <f t="shared" si="78"/>
        <v/>
      </c>
      <c r="K111" s="215" t="str">
        <f t="shared" si="78"/>
        <v/>
      </c>
      <c r="L111" s="215" t="str">
        <f t="shared" si="78"/>
        <v/>
      </c>
      <c r="M111" s="215" t="str">
        <f t="shared" si="78"/>
        <v/>
      </c>
      <c r="N111" s="215" t="str">
        <f t="shared" si="78"/>
        <v/>
      </c>
      <c r="O111" s="215" t="str">
        <f t="shared" si="78"/>
        <v/>
      </c>
      <c r="P111" s="215" t="str">
        <f t="shared" si="78"/>
        <v/>
      </c>
      <c r="Q111" s="215" t="str">
        <f t="shared" si="78"/>
        <v/>
      </c>
      <c r="R111" s="215" t="str">
        <f t="shared" si="78"/>
        <v/>
      </c>
      <c r="S111" s="215" t="str">
        <f t="shared" si="78"/>
        <v/>
      </c>
      <c r="T111" s="215" t="str">
        <f t="shared" si="78"/>
        <v/>
      </c>
      <c r="U111" s="215" t="str">
        <f t="shared" si="78"/>
        <v/>
      </c>
      <c r="V111" s="54" t="str">
        <f t="shared" si="78"/>
        <v/>
      </c>
      <c r="W111" s="54" t="str">
        <f t="shared" si="78"/>
        <v/>
      </c>
      <c r="X111" s="54" t="str">
        <f t="shared" si="78"/>
        <v/>
      </c>
      <c r="Y111" s="54" t="str">
        <f t="shared" si="63"/>
        <v/>
      </c>
      <c r="Z111" s="54" t="str">
        <f t="shared" si="78"/>
        <v/>
      </c>
      <c r="AA111" s="55" t="str">
        <f t="shared" si="78"/>
        <v/>
      </c>
      <c r="AB111" s="53" t="str">
        <f t="shared" si="66"/>
        <v/>
      </c>
      <c r="AC111" s="52" t="str">
        <f t="shared" si="64"/>
        <v/>
      </c>
      <c r="AD111" s="13"/>
    </row>
    <row r="112" spans="1:50" x14ac:dyDescent="0.2">
      <c r="A112" s="53" t="str">
        <f t="shared" ref="A112:AA112" si="79">IF($AE81&gt;0,INDEX(A$67:A$91,$AE81),"")</f>
        <v/>
      </c>
      <c r="B112" s="52" t="str">
        <f t="shared" si="79"/>
        <v/>
      </c>
      <c r="C112" s="52" t="str">
        <f t="shared" si="79"/>
        <v/>
      </c>
      <c r="D112" s="215" t="str">
        <f t="shared" si="79"/>
        <v/>
      </c>
      <c r="E112" s="215" t="str">
        <f t="shared" si="79"/>
        <v/>
      </c>
      <c r="F112" s="215" t="str">
        <f t="shared" si="79"/>
        <v/>
      </c>
      <c r="G112" s="215" t="str">
        <f t="shared" si="79"/>
        <v/>
      </c>
      <c r="H112" s="215" t="str">
        <f t="shared" si="79"/>
        <v/>
      </c>
      <c r="I112" s="215" t="str">
        <f t="shared" si="79"/>
        <v/>
      </c>
      <c r="J112" s="215" t="str">
        <f t="shared" si="79"/>
        <v/>
      </c>
      <c r="K112" s="215" t="str">
        <f t="shared" si="79"/>
        <v/>
      </c>
      <c r="L112" s="215" t="str">
        <f t="shared" si="79"/>
        <v/>
      </c>
      <c r="M112" s="215" t="str">
        <f t="shared" si="79"/>
        <v/>
      </c>
      <c r="N112" s="215" t="str">
        <f t="shared" si="79"/>
        <v/>
      </c>
      <c r="O112" s="215" t="str">
        <f t="shared" si="79"/>
        <v/>
      </c>
      <c r="P112" s="215" t="str">
        <f t="shared" si="79"/>
        <v/>
      </c>
      <c r="Q112" s="215" t="str">
        <f t="shared" si="79"/>
        <v/>
      </c>
      <c r="R112" s="215" t="str">
        <f t="shared" si="79"/>
        <v/>
      </c>
      <c r="S112" s="215" t="str">
        <f t="shared" si="79"/>
        <v/>
      </c>
      <c r="T112" s="215" t="str">
        <f t="shared" si="79"/>
        <v/>
      </c>
      <c r="U112" s="215" t="str">
        <f t="shared" si="79"/>
        <v/>
      </c>
      <c r="V112" s="54" t="str">
        <f t="shared" si="79"/>
        <v/>
      </c>
      <c r="W112" s="54" t="str">
        <f t="shared" si="79"/>
        <v/>
      </c>
      <c r="X112" s="54" t="str">
        <f t="shared" si="79"/>
        <v/>
      </c>
      <c r="Y112" s="54" t="str">
        <f t="shared" si="63"/>
        <v/>
      </c>
      <c r="Z112" s="54" t="str">
        <f t="shared" si="79"/>
        <v/>
      </c>
      <c r="AA112" s="55" t="str">
        <f t="shared" si="79"/>
        <v/>
      </c>
      <c r="AB112" s="53" t="str">
        <f t="shared" si="66"/>
        <v/>
      </c>
      <c r="AC112" s="52" t="str">
        <f t="shared" si="64"/>
        <v/>
      </c>
      <c r="AD112" s="13"/>
    </row>
    <row r="113" spans="1:30" x14ac:dyDescent="0.2">
      <c r="A113" s="53" t="str">
        <f t="shared" ref="A113:AA113" si="80">IF($AE82&gt;0,INDEX(A$67:A$91,$AE82),"")</f>
        <v/>
      </c>
      <c r="B113" s="52" t="str">
        <f t="shared" si="80"/>
        <v/>
      </c>
      <c r="C113" s="52" t="str">
        <f t="shared" si="80"/>
        <v/>
      </c>
      <c r="D113" s="215" t="str">
        <f t="shared" si="80"/>
        <v/>
      </c>
      <c r="E113" s="215" t="str">
        <f t="shared" si="80"/>
        <v/>
      </c>
      <c r="F113" s="215" t="str">
        <f t="shared" si="80"/>
        <v/>
      </c>
      <c r="G113" s="215" t="str">
        <f t="shared" si="80"/>
        <v/>
      </c>
      <c r="H113" s="215" t="str">
        <f t="shared" si="80"/>
        <v/>
      </c>
      <c r="I113" s="215" t="str">
        <f t="shared" si="80"/>
        <v/>
      </c>
      <c r="J113" s="215" t="str">
        <f t="shared" si="80"/>
        <v/>
      </c>
      <c r="K113" s="215" t="str">
        <f t="shared" si="80"/>
        <v/>
      </c>
      <c r="L113" s="215" t="str">
        <f t="shared" si="80"/>
        <v/>
      </c>
      <c r="M113" s="215" t="str">
        <f t="shared" si="80"/>
        <v/>
      </c>
      <c r="N113" s="215" t="str">
        <f t="shared" si="80"/>
        <v/>
      </c>
      <c r="O113" s="215" t="str">
        <f t="shared" si="80"/>
        <v/>
      </c>
      <c r="P113" s="215" t="str">
        <f t="shared" si="80"/>
        <v/>
      </c>
      <c r="Q113" s="215" t="str">
        <f t="shared" si="80"/>
        <v/>
      </c>
      <c r="R113" s="215" t="str">
        <f t="shared" si="80"/>
        <v/>
      </c>
      <c r="S113" s="215" t="str">
        <f t="shared" si="80"/>
        <v/>
      </c>
      <c r="T113" s="215" t="str">
        <f t="shared" si="80"/>
        <v/>
      </c>
      <c r="U113" s="215" t="str">
        <f t="shared" si="80"/>
        <v/>
      </c>
      <c r="V113" s="54" t="str">
        <f t="shared" si="80"/>
        <v/>
      </c>
      <c r="W113" s="54" t="str">
        <f t="shared" si="80"/>
        <v/>
      </c>
      <c r="X113" s="54" t="str">
        <f t="shared" si="80"/>
        <v/>
      </c>
      <c r="Y113" s="54" t="str">
        <f t="shared" si="63"/>
        <v/>
      </c>
      <c r="Z113" s="54" t="str">
        <f t="shared" si="80"/>
        <v/>
      </c>
      <c r="AA113" s="55" t="str">
        <f t="shared" si="80"/>
        <v/>
      </c>
      <c r="AB113" s="53" t="str">
        <f t="shared" si="66"/>
        <v/>
      </c>
      <c r="AC113" s="52" t="str">
        <f t="shared" si="64"/>
        <v/>
      </c>
      <c r="AD113" s="13"/>
    </row>
    <row r="114" spans="1:30" x14ac:dyDescent="0.2">
      <c r="A114" s="53" t="str">
        <f t="shared" ref="A114:AA122" si="81">IF($AE83&gt;0,INDEX(A$67:A$91,$AE83),"")</f>
        <v/>
      </c>
      <c r="B114" s="52" t="str">
        <f t="shared" si="81"/>
        <v/>
      </c>
      <c r="C114" s="52" t="str">
        <f t="shared" si="81"/>
        <v/>
      </c>
      <c r="D114" s="215" t="str">
        <f t="shared" si="81"/>
        <v/>
      </c>
      <c r="E114" s="215" t="str">
        <f t="shared" si="81"/>
        <v/>
      </c>
      <c r="F114" s="215" t="str">
        <f t="shared" si="81"/>
        <v/>
      </c>
      <c r="G114" s="215" t="str">
        <f t="shared" si="81"/>
        <v/>
      </c>
      <c r="H114" s="215" t="str">
        <f t="shared" si="81"/>
        <v/>
      </c>
      <c r="I114" s="215" t="str">
        <f t="shared" si="81"/>
        <v/>
      </c>
      <c r="J114" s="215" t="str">
        <f t="shared" si="81"/>
        <v/>
      </c>
      <c r="K114" s="215" t="str">
        <f t="shared" si="81"/>
        <v/>
      </c>
      <c r="L114" s="215" t="str">
        <f t="shared" si="81"/>
        <v/>
      </c>
      <c r="M114" s="215" t="str">
        <f t="shared" si="81"/>
        <v/>
      </c>
      <c r="N114" s="215" t="str">
        <f t="shared" si="81"/>
        <v/>
      </c>
      <c r="O114" s="215" t="str">
        <f t="shared" si="81"/>
        <v/>
      </c>
      <c r="P114" s="215" t="str">
        <f t="shared" si="81"/>
        <v/>
      </c>
      <c r="Q114" s="215" t="str">
        <f t="shared" si="81"/>
        <v/>
      </c>
      <c r="R114" s="215" t="str">
        <f t="shared" si="81"/>
        <v/>
      </c>
      <c r="S114" s="215" t="str">
        <f t="shared" si="81"/>
        <v/>
      </c>
      <c r="T114" s="215" t="str">
        <f t="shared" si="81"/>
        <v/>
      </c>
      <c r="U114" s="215" t="str">
        <f t="shared" si="81"/>
        <v/>
      </c>
      <c r="V114" s="54" t="str">
        <f t="shared" si="81"/>
        <v/>
      </c>
      <c r="W114" s="54" t="str">
        <f t="shared" si="81"/>
        <v/>
      </c>
      <c r="X114" s="54" t="str">
        <f t="shared" si="81"/>
        <v/>
      </c>
      <c r="Y114" s="54" t="str">
        <f t="shared" si="81"/>
        <v/>
      </c>
      <c r="Z114" s="54" t="str">
        <f t="shared" si="81"/>
        <v/>
      </c>
      <c r="AA114" s="55" t="str">
        <f t="shared" si="81"/>
        <v/>
      </c>
      <c r="AB114" s="53" t="str">
        <f t="shared" si="66"/>
        <v/>
      </c>
      <c r="AC114" s="52" t="str">
        <f t="shared" si="64"/>
        <v/>
      </c>
      <c r="AD114" s="13"/>
    </row>
    <row r="115" spans="1:30" x14ac:dyDescent="0.2">
      <c r="A115" s="53" t="str">
        <f t="shared" ref="A115:AA115" si="82">IF($AE84&gt;0,INDEX(A$67:A$91,$AE84),"")</f>
        <v/>
      </c>
      <c r="B115" s="52" t="str">
        <f t="shared" si="82"/>
        <v/>
      </c>
      <c r="C115" s="52" t="str">
        <f t="shared" si="82"/>
        <v/>
      </c>
      <c r="D115" s="215" t="str">
        <f t="shared" si="82"/>
        <v/>
      </c>
      <c r="E115" s="215" t="str">
        <f t="shared" si="82"/>
        <v/>
      </c>
      <c r="F115" s="215" t="str">
        <f t="shared" si="82"/>
        <v/>
      </c>
      <c r="G115" s="215" t="str">
        <f t="shared" si="82"/>
        <v/>
      </c>
      <c r="H115" s="215" t="str">
        <f t="shared" si="82"/>
        <v/>
      </c>
      <c r="I115" s="215" t="str">
        <f t="shared" si="82"/>
        <v/>
      </c>
      <c r="J115" s="215" t="str">
        <f t="shared" si="82"/>
        <v/>
      </c>
      <c r="K115" s="215" t="str">
        <f t="shared" si="82"/>
        <v/>
      </c>
      <c r="L115" s="215" t="str">
        <f t="shared" si="82"/>
        <v/>
      </c>
      <c r="M115" s="215" t="str">
        <f t="shared" si="82"/>
        <v/>
      </c>
      <c r="N115" s="215" t="str">
        <f t="shared" si="82"/>
        <v/>
      </c>
      <c r="O115" s="215" t="str">
        <f t="shared" si="82"/>
        <v/>
      </c>
      <c r="P115" s="215" t="str">
        <f t="shared" si="82"/>
        <v/>
      </c>
      <c r="Q115" s="215" t="str">
        <f t="shared" si="82"/>
        <v/>
      </c>
      <c r="R115" s="215" t="str">
        <f t="shared" si="82"/>
        <v/>
      </c>
      <c r="S115" s="215" t="str">
        <f t="shared" si="82"/>
        <v/>
      </c>
      <c r="T115" s="215" t="str">
        <f t="shared" si="82"/>
        <v/>
      </c>
      <c r="U115" s="215" t="str">
        <f t="shared" si="82"/>
        <v/>
      </c>
      <c r="V115" s="54" t="str">
        <f t="shared" si="82"/>
        <v/>
      </c>
      <c r="W115" s="54" t="str">
        <f t="shared" si="82"/>
        <v/>
      </c>
      <c r="X115" s="54" t="str">
        <f t="shared" si="82"/>
        <v/>
      </c>
      <c r="Y115" s="54" t="str">
        <f t="shared" si="81"/>
        <v/>
      </c>
      <c r="Z115" s="54" t="str">
        <f t="shared" si="82"/>
        <v/>
      </c>
      <c r="AA115" s="55" t="str">
        <f t="shared" si="82"/>
        <v/>
      </c>
      <c r="AB115" s="53" t="str">
        <f t="shared" si="66"/>
        <v/>
      </c>
      <c r="AC115" s="52" t="str">
        <f t="shared" si="64"/>
        <v/>
      </c>
      <c r="AD115" s="13"/>
    </row>
    <row r="116" spans="1:30" x14ac:dyDescent="0.2">
      <c r="A116" s="53" t="str">
        <f t="shared" ref="A116:AA116" si="83">IF($AE85&gt;0,INDEX(A$67:A$91,$AE85),"")</f>
        <v/>
      </c>
      <c r="B116" s="52" t="str">
        <f t="shared" si="83"/>
        <v/>
      </c>
      <c r="C116" s="52" t="str">
        <f t="shared" si="83"/>
        <v/>
      </c>
      <c r="D116" s="215" t="str">
        <f t="shared" si="83"/>
        <v/>
      </c>
      <c r="E116" s="215" t="str">
        <f t="shared" si="83"/>
        <v/>
      </c>
      <c r="F116" s="215" t="str">
        <f t="shared" si="83"/>
        <v/>
      </c>
      <c r="G116" s="215" t="str">
        <f t="shared" si="83"/>
        <v/>
      </c>
      <c r="H116" s="215" t="str">
        <f t="shared" si="83"/>
        <v/>
      </c>
      <c r="I116" s="215" t="str">
        <f t="shared" si="83"/>
        <v/>
      </c>
      <c r="J116" s="215" t="str">
        <f t="shared" si="83"/>
        <v/>
      </c>
      <c r="K116" s="215" t="str">
        <f t="shared" si="83"/>
        <v/>
      </c>
      <c r="L116" s="215" t="str">
        <f t="shared" si="83"/>
        <v/>
      </c>
      <c r="M116" s="215" t="str">
        <f t="shared" si="83"/>
        <v/>
      </c>
      <c r="N116" s="215" t="str">
        <f t="shared" si="83"/>
        <v/>
      </c>
      <c r="O116" s="215" t="str">
        <f t="shared" si="83"/>
        <v/>
      </c>
      <c r="P116" s="215" t="str">
        <f t="shared" si="83"/>
        <v/>
      </c>
      <c r="Q116" s="215" t="str">
        <f t="shared" si="83"/>
        <v/>
      </c>
      <c r="R116" s="215" t="str">
        <f t="shared" si="83"/>
        <v/>
      </c>
      <c r="S116" s="215" t="str">
        <f t="shared" si="83"/>
        <v/>
      </c>
      <c r="T116" s="215" t="str">
        <f t="shared" si="83"/>
        <v/>
      </c>
      <c r="U116" s="215" t="str">
        <f t="shared" si="83"/>
        <v/>
      </c>
      <c r="V116" s="54" t="str">
        <f t="shared" si="83"/>
        <v/>
      </c>
      <c r="W116" s="54" t="str">
        <f t="shared" si="83"/>
        <v/>
      </c>
      <c r="X116" s="54" t="str">
        <f t="shared" si="83"/>
        <v/>
      </c>
      <c r="Y116" s="54" t="str">
        <f t="shared" si="81"/>
        <v/>
      </c>
      <c r="Z116" s="54" t="str">
        <f t="shared" si="83"/>
        <v/>
      </c>
      <c r="AA116" s="55" t="str">
        <f t="shared" si="83"/>
        <v/>
      </c>
      <c r="AB116" s="53" t="str">
        <f t="shared" si="66"/>
        <v/>
      </c>
      <c r="AC116" s="52" t="str">
        <f t="shared" si="64"/>
        <v/>
      </c>
      <c r="AD116" s="13"/>
    </row>
    <row r="117" spans="1:30" x14ac:dyDescent="0.2">
      <c r="A117" s="53" t="str">
        <f t="shared" ref="A117:AA117" si="84">IF($AE86&gt;0,INDEX(A$67:A$91,$AE86),"")</f>
        <v/>
      </c>
      <c r="B117" s="52" t="str">
        <f t="shared" si="84"/>
        <v/>
      </c>
      <c r="C117" s="52" t="str">
        <f t="shared" si="84"/>
        <v/>
      </c>
      <c r="D117" s="215" t="str">
        <f t="shared" si="84"/>
        <v/>
      </c>
      <c r="E117" s="215" t="str">
        <f t="shared" si="84"/>
        <v/>
      </c>
      <c r="F117" s="215" t="str">
        <f t="shared" si="84"/>
        <v/>
      </c>
      <c r="G117" s="215" t="str">
        <f t="shared" si="84"/>
        <v/>
      </c>
      <c r="H117" s="215" t="str">
        <f t="shared" si="84"/>
        <v/>
      </c>
      <c r="I117" s="215" t="str">
        <f t="shared" si="84"/>
        <v/>
      </c>
      <c r="J117" s="215" t="str">
        <f t="shared" si="84"/>
        <v/>
      </c>
      <c r="K117" s="215" t="str">
        <f t="shared" si="84"/>
        <v/>
      </c>
      <c r="L117" s="215" t="str">
        <f t="shared" si="84"/>
        <v/>
      </c>
      <c r="M117" s="215" t="str">
        <f t="shared" si="84"/>
        <v/>
      </c>
      <c r="N117" s="215" t="str">
        <f t="shared" si="84"/>
        <v/>
      </c>
      <c r="O117" s="215" t="str">
        <f t="shared" si="84"/>
        <v/>
      </c>
      <c r="P117" s="215" t="str">
        <f t="shared" si="84"/>
        <v/>
      </c>
      <c r="Q117" s="215" t="str">
        <f t="shared" si="84"/>
        <v/>
      </c>
      <c r="R117" s="215" t="str">
        <f t="shared" si="84"/>
        <v/>
      </c>
      <c r="S117" s="215" t="str">
        <f t="shared" si="84"/>
        <v/>
      </c>
      <c r="T117" s="215" t="str">
        <f t="shared" si="84"/>
        <v/>
      </c>
      <c r="U117" s="215" t="str">
        <f t="shared" si="84"/>
        <v/>
      </c>
      <c r="V117" s="54" t="str">
        <f t="shared" si="84"/>
        <v/>
      </c>
      <c r="W117" s="54" t="str">
        <f t="shared" si="84"/>
        <v/>
      </c>
      <c r="X117" s="54" t="str">
        <f t="shared" si="84"/>
        <v/>
      </c>
      <c r="Y117" s="54" t="str">
        <f t="shared" si="81"/>
        <v/>
      </c>
      <c r="Z117" s="54" t="str">
        <f t="shared" si="84"/>
        <v/>
      </c>
      <c r="AA117" s="55" t="str">
        <f t="shared" si="84"/>
        <v/>
      </c>
      <c r="AB117" s="53" t="str">
        <f t="shared" si="66"/>
        <v/>
      </c>
      <c r="AC117" s="52" t="str">
        <f t="shared" si="64"/>
        <v/>
      </c>
      <c r="AD117" s="13"/>
    </row>
    <row r="118" spans="1:30" x14ac:dyDescent="0.2">
      <c r="A118" s="53" t="str">
        <f t="shared" ref="A118:AA118" si="85">IF($AE87&gt;0,INDEX(A$67:A$91,$AE87),"")</f>
        <v/>
      </c>
      <c r="B118" s="52" t="str">
        <f t="shared" si="85"/>
        <v/>
      </c>
      <c r="C118" s="52" t="str">
        <f t="shared" si="85"/>
        <v/>
      </c>
      <c r="D118" s="215" t="str">
        <f t="shared" si="85"/>
        <v/>
      </c>
      <c r="E118" s="215" t="str">
        <f t="shared" si="85"/>
        <v/>
      </c>
      <c r="F118" s="215" t="str">
        <f t="shared" si="85"/>
        <v/>
      </c>
      <c r="G118" s="215" t="str">
        <f t="shared" si="85"/>
        <v/>
      </c>
      <c r="H118" s="215" t="str">
        <f t="shared" si="85"/>
        <v/>
      </c>
      <c r="I118" s="215" t="str">
        <f t="shared" si="85"/>
        <v/>
      </c>
      <c r="J118" s="215" t="str">
        <f t="shared" si="85"/>
        <v/>
      </c>
      <c r="K118" s="215" t="str">
        <f t="shared" si="85"/>
        <v/>
      </c>
      <c r="L118" s="215" t="str">
        <f t="shared" si="85"/>
        <v/>
      </c>
      <c r="M118" s="215" t="str">
        <f t="shared" si="85"/>
        <v/>
      </c>
      <c r="N118" s="215" t="str">
        <f t="shared" si="85"/>
        <v/>
      </c>
      <c r="O118" s="215" t="str">
        <f t="shared" si="85"/>
        <v/>
      </c>
      <c r="P118" s="215" t="str">
        <f t="shared" si="85"/>
        <v/>
      </c>
      <c r="Q118" s="215" t="str">
        <f t="shared" si="85"/>
        <v/>
      </c>
      <c r="R118" s="215" t="str">
        <f t="shared" si="85"/>
        <v/>
      </c>
      <c r="S118" s="215" t="str">
        <f t="shared" si="85"/>
        <v/>
      </c>
      <c r="T118" s="215" t="str">
        <f t="shared" si="85"/>
        <v/>
      </c>
      <c r="U118" s="215" t="str">
        <f t="shared" si="85"/>
        <v/>
      </c>
      <c r="V118" s="54" t="str">
        <f t="shared" si="85"/>
        <v/>
      </c>
      <c r="W118" s="54" t="str">
        <f t="shared" si="85"/>
        <v/>
      </c>
      <c r="X118" s="54" t="str">
        <f t="shared" si="85"/>
        <v/>
      </c>
      <c r="Y118" s="54" t="str">
        <f t="shared" si="81"/>
        <v/>
      </c>
      <c r="Z118" s="54" t="str">
        <f t="shared" si="85"/>
        <v/>
      </c>
      <c r="AA118" s="55" t="str">
        <f t="shared" si="85"/>
        <v/>
      </c>
      <c r="AB118" s="53" t="str">
        <f t="shared" si="66"/>
        <v/>
      </c>
      <c r="AC118" s="52" t="str">
        <f t="shared" si="64"/>
        <v/>
      </c>
      <c r="AD118" s="13"/>
    </row>
    <row r="119" spans="1:30" x14ac:dyDescent="0.2">
      <c r="A119" s="53" t="str">
        <f t="shared" ref="A119:AA119" si="86">IF($AE88&gt;0,INDEX(A$67:A$91,$AE88),"")</f>
        <v/>
      </c>
      <c r="B119" s="52" t="str">
        <f t="shared" si="86"/>
        <v/>
      </c>
      <c r="C119" s="52" t="str">
        <f t="shared" si="86"/>
        <v/>
      </c>
      <c r="D119" s="215" t="str">
        <f t="shared" si="86"/>
        <v/>
      </c>
      <c r="E119" s="215" t="str">
        <f t="shared" si="86"/>
        <v/>
      </c>
      <c r="F119" s="215" t="str">
        <f t="shared" si="86"/>
        <v/>
      </c>
      <c r="G119" s="215" t="str">
        <f t="shared" si="86"/>
        <v/>
      </c>
      <c r="H119" s="215" t="str">
        <f t="shared" si="86"/>
        <v/>
      </c>
      <c r="I119" s="215" t="str">
        <f t="shared" si="86"/>
        <v/>
      </c>
      <c r="J119" s="215" t="str">
        <f t="shared" si="86"/>
        <v/>
      </c>
      <c r="K119" s="215" t="str">
        <f t="shared" si="86"/>
        <v/>
      </c>
      <c r="L119" s="215" t="str">
        <f t="shared" si="86"/>
        <v/>
      </c>
      <c r="M119" s="215" t="str">
        <f t="shared" si="86"/>
        <v/>
      </c>
      <c r="N119" s="215" t="str">
        <f t="shared" si="86"/>
        <v/>
      </c>
      <c r="O119" s="215" t="str">
        <f t="shared" si="86"/>
        <v/>
      </c>
      <c r="P119" s="215" t="str">
        <f t="shared" si="86"/>
        <v/>
      </c>
      <c r="Q119" s="215" t="str">
        <f t="shared" si="86"/>
        <v/>
      </c>
      <c r="R119" s="215" t="str">
        <f t="shared" si="86"/>
        <v/>
      </c>
      <c r="S119" s="215" t="str">
        <f t="shared" si="86"/>
        <v/>
      </c>
      <c r="T119" s="215" t="str">
        <f t="shared" si="86"/>
        <v/>
      </c>
      <c r="U119" s="215" t="str">
        <f t="shared" si="86"/>
        <v/>
      </c>
      <c r="V119" s="54" t="str">
        <f t="shared" si="86"/>
        <v/>
      </c>
      <c r="W119" s="54" t="str">
        <f t="shared" si="86"/>
        <v/>
      </c>
      <c r="X119" s="54" t="str">
        <f t="shared" si="86"/>
        <v/>
      </c>
      <c r="Y119" s="54" t="str">
        <f t="shared" si="81"/>
        <v/>
      </c>
      <c r="Z119" s="54" t="str">
        <f t="shared" si="86"/>
        <v/>
      </c>
      <c r="AA119" s="55" t="str">
        <f t="shared" si="86"/>
        <v/>
      </c>
      <c r="AB119" s="53" t="str">
        <f t="shared" si="66"/>
        <v/>
      </c>
      <c r="AC119" s="52" t="str">
        <f t="shared" si="64"/>
        <v/>
      </c>
      <c r="AD119" s="13"/>
    </row>
    <row r="120" spans="1:30" x14ac:dyDescent="0.2">
      <c r="A120" s="53" t="str">
        <f t="shared" ref="A120:AA120" si="87">IF($AE89&gt;0,INDEX(A$67:A$91,$AE89),"")</f>
        <v/>
      </c>
      <c r="B120" s="52" t="str">
        <f t="shared" si="87"/>
        <v/>
      </c>
      <c r="C120" s="52" t="str">
        <f t="shared" si="87"/>
        <v/>
      </c>
      <c r="D120" s="215" t="str">
        <f t="shared" si="87"/>
        <v/>
      </c>
      <c r="E120" s="215" t="str">
        <f t="shared" si="87"/>
        <v/>
      </c>
      <c r="F120" s="215" t="str">
        <f t="shared" si="87"/>
        <v/>
      </c>
      <c r="G120" s="215" t="str">
        <f t="shared" si="87"/>
        <v/>
      </c>
      <c r="H120" s="215" t="str">
        <f t="shared" si="87"/>
        <v/>
      </c>
      <c r="I120" s="215" t="str">
        <f t="shared" si="87"/>
        <v/>
      </c>
      <c r="J120" s="215" t="str">
        <f t="shared" si="87"/>
        <v/>
      </c>
      <c r="K120" s="215" t="str">
        <f t="shared" si="87"/>
        <v/>
      </c>
      <c r="L120" s="215" t="str">
        <f t="shared" si="87"/>
        <v/>
      </c>
      <c r="M120" s="215" t="str">
        <f t="shared" si="87"/>
        <v/>
      </c>
      <c r="N120" s="215" t="str">
        <f t="shared" si="87"/>
        <v/>
      </c>
      <c r="O120" s="215" t="str">
        <f t="shared" si="87"/>
        <v/>
      </c>
      <c r="P120" s="215" t="str">
        <f t="shared" si="87"/>
        <v/>
      </c>
      <c r="Q120" s="215" t="str">
        <f t="shared" si="87"/>
        <v/>
      </c>
      <c r="R120" s="215" t="str">
        <f t="shared" si="87"/>
        <v/>
      </c>
      <c r="S120" s="215" t="str">
        <f t="shared" si="87"/>
        <v/>
      </c>
      <c r="T120" s="215" t="str">
        <f t="shared" si="87"/>
        <v/>
      </c>
      <c r="U120" s="215" t="str">
        <f t="shared" si="87"/>
        <v/>
      </c>
      <c r="V120" s="54" t="str">
        <f t="shared" si="87"/>
        <v/>
      </c>
      <c r="W120" s="54" t="str">
        <f t="shared" si="87"/>
        <v/>
      </c>
      <c r="X120" s="54" t="str">
        <f t="shared" si="87"/>
        <v/>
      </c>
      <c r="Y120" s="54" t="str">
        <f t="shared" si="81"/>
        <v/>
      </c>
      <c r="Z120" s="54" t="str">
        <f t="shared" si="87"/>
        <v/>
      </c>
      <c r="AA120" s="55" t="str">
        <f t="shared" si="87"/>
        <v/>
      </c>
      <c r="AB120" s="53" t="str">
        <f t="shared" si="66"/>
        <v/>
      </c>
      <c r="AC120" s="52" t="str">
        <f t="shared" si="64"/>
        <v/>
      </c>
      <c r="AD120" s="13"/>
    </row>
    <row r="121" spans="1:30" x14ac:dyDescent="0.2">
      <c r="A121" s="53" t="str">
        <f t="shared" ref="A121:AA121" si="88">IF($AE90&gt;0,INDEX(A$67:A$91,$AE90),"")</f>
        <v/>
      </c>
      <c r="B121" s="52" t="str">
        <f t="shared" si="88"/>
        <v/>
      </c>
      <c r="C121" s="52" t="str">
        <f t="shared" si="88"/>
        <v/>
      </c>
      <c r="D121" s="215" t="str">
        <f t="shared" si="88"/>
        <v/>
      </c>
      <c r="E121" s="215" t="str">
        <f t="shared" si="88"/>
        <v/>
      </c>
      <c r="F121" s="215" t="str">
        <f t="shared" si="88"/>
        <v/>
      </c>
      <c r="G121" s="215" t="str">
        <f t="shared" si="88"/>
        <v/>
      </c>
      <c r="H121" s="215" t="str">
        <f t="shared" si="88"/>
        <v/>
      </c>
      <c r="I121" s="215" t="str">
        <f t="shared" si="88"/>
        <v/>
      </c>
      <c r="J121" s="215" t="str">
        <f t="shared" si="88"/>
        <v/>
      </c>
      <c r="K121" s="215" t="str">
        <f t="shared" si="88"/>
        <v/>
      </c>
      <c r="L121" s="215" t="str">
        <f t="shared" si="88"/>
        <v/>
      </c>
      <c r="M121" s="215" t="str">
        <f t="shared" si="88"/>
        <v/>
      </c>
      <c r="N121" s="215" t="str">
        <f t="shared" si="88"/>
        <v/>
      </c>
      <c r="O121" s="215" t="str">
        <f t="shared" si="88"/>
        <v/>
      </c>
      <c r="P121" s="215" t="str">
        <f t="shared" si="88"/>
        <v/>
      </c>
      <c r="Q121" s="215" t="str">
        <f t="shared" si="88"/>
        <v/>
      </c>
      <c r="R121" s="215" t="str">
        <f t="shared" si="88"/>
        <v/>
      </c>
      <c r="S121" s="215" t="str">
        <f t="shared" si="88"/>
        <v/>
      </c>
      <c r="T121" s="215" t="str">
        <f t="shared" si="88"/>
        <v/>
      </c>
      <c r="U121" s="215" t="str">
        <f t="shared" si="88"/>
        <v/>
      </c>
      <c r="V121" s="54" t="str">
        <f t="shared" si="88"/>
        <v/>
      </c>
      <c r="W121" s="54" t="str">
        <f t="shared" si="88"/>
        <v/>
      </c>
      <c r="X121" s="54" t="str">
        <f t="shared" si="88"/>
        <v/>
      </c>
      <c r="Y121" s="54" t="str">
        <f t="shared" si="81"/>
        <v/>
      </c>
      <c r="Z121" s="54" t="str">
        <f t="shared" si="88"/>
        <v/>
      </c>
      <c r="AA121" s="55" t="str">
        <f t="shared" si="88"/>
        <v/>
      </c>
      <c r="AB121" s="53" t="str">
        <f t="shared" si="66"/>
        <v/>
      </c>
      <c r="AC121" s="52" t="str">
        <f t="shared" si="64"/>
        <v/>
      </c>
      <c r="AD121" s="13"/>
    </row>
    <row r="122" spans="1:30" x14ac:dyDescent="0.2">
      <c r="A122" s="53" t="str">
        <f t="shared" ref="A122:AA122" si="89">IF($AE91&gt;0,INDEX(A$67:A$91,$AE91),"")</f>
        <v/>
      </c>
      <c r="B122" s="52" t="str">
        <f t="shared" si="89"/>
        <v/>
      </c>
      <c r="C122" s="52" t="str">
        <f t="shared" si="89"/>
        <v/>
      </c>
      <c r="D122" s="215" t="str">
        <f t="shared" si="89"/>
        <v/>
      </c>
      <c r="E122" s="215" t="str">
        <f t="shared" si="89"/>
        <v/>
      </c>
      <c r="F122" s="215" t="str">
        <f t="shared" si="89"/>
        <v/>
      </c>
      <c r="G122" s="215" t="str">
        <f t="shared" si="89"/>
        <v/>
      </c>
      <c r="H122" s="215" t="str">
        <f t="shared" si="89"/>
        <v/>
      </c>
      <c r="I122" s="215" t="str">
        <f t="shared" si="89"/>
        <v/>
      </c>
      <c r="J122" s="215" t="str">
        <f t="shared" si="89"/>
        <v/>
      </c>
      <c r="K122" s="215" t="str">
        <f t="shared" si="89"/>
        <v/>
      </c>
      <c r="L122" s="215" t="str">
        <f t="shared" si="89"/>
        <v/>
      </c>
      <c r="M122" s="215" t="str">
        <f t="shared" si="89"/>
        <v/>
      </c>
      <c r="N122" s="215" t="str">
        <f t="shared" si="89"/>
        <v/>
      </c>
      <c r="O122" s="215" t="str">
        <f t="shared" si="89"/>
        <v/>
      </c>
      <c r="P122" s="215" t="str">
        <f t="shared" si="89"/>
        <v/>
      </c>
      <c r="Q122" s="215" t="str">
        <f t="shared" si="89"/>
        <v/>
      </c>
      <c r="R122" s="215" t="str">
        <f t="shared" si="89"/>
        <v/>
      </c>
      <c r="S122" s="215" t="str">
        <f t="shared" si="89"/>
        <v/>
      </c>
      <c r="T122" s="215" t="str">
        <f t="shared" si="89"/>
        <v/>
      </c>
      <c r="U122" s="215" t="str">
        <f t="shared" si="89"/>
        <v/>
      </c>
      <c r="V122" s="54" t="str">
        <f t="shared" si="89"/>
        <v/>
      </c>
      <c r="W122" s="54" t="str">
        <f t="shared" si="89"/>
        <v/>
      </c>
      <c r="X122" s="54" t="str">
        <f t="shared" si="89"/>
        <v/>
      </c>
      <c r="Y122" s="54" t="str">
        <f t="shared" si="81"/>
        <v/>
      </c>
      <c r="Z122" s="54" t="str">
        <f t="shared" si="89"/>
        <v/>
      </c>
      <c r="AA122" s="55" t="str">
        <f t="shared" si="89"/>
        <v/>
      </c>
      <c r="AB122" s="53" t="str">
        <f t="shared" si="66"/>
        <v/>
      </c>
      <c r="AC122" s="52" t="str">
        <f t="shared" si="64"/>
        <v/>
      </c>
      <c r="AD122" s="13"/>
    </row>
    <row r="123" spans="1:30" x14ac:dyDescent="0.2">
      <c r="B123" s="8" t="s">
        <v>28</v>
      </c>
    </row>
  </sheetData>
  <mergeCells count="3">
    <mergeCell ref="B1:W2"/>
    <mergeCell ref="B3:W13"/>
    <mergeCell ref="K28:AB28"/>
  </mergeCells>
  <phoneticPr fontId="0" type="noConversion"/>
  <pageMargins left="0.75" right="0.75" top="1" bottom="1" header="0.5" footer="0.5"/>
  <pageSetup orientation="landscape" horizontalDpi="300" verticalDpi="300" r:id="rId1"/>
  <headerFooter alignWithMargins="0"/>
  <drawing r:id="rId2"/>
  <legacyDrawing r:id="rId3"/>
  <controls>
    <mc:AlternateContent xmlns:mc="http://schemas.openxmlformats.org/markup-compatibility/2006">
      <mc:Choice Requires="x14">
        <control shapeId="2061" r:id="rId4" name="TextBox1">
          <controlPr defaultSize="0" autoLine="0" autoPict="0" r:id="rId5">
            <anchor moveWithCells="1">
              <from>
                <xdr:col>21</xdr:col>
                <xdr:colOff>171450</xdr:colOff>
                <xdr:row>20</xdr:row>
                <xdr:rowOff>0</xdr:rowOff>
              </from>
              <to>
                <xdr:col>30</xdr:col>
                <xdr:colOff>114300</xdr:colOff>
                <xdr:row>20</xdr:row>
                <xdr:rowOff>0</xdr:rowOff>
              </to>
            </anchor>
          </controlPr>
        </control>
      </mc:Choice>
      <mc:Fallback>
        <control shapeId="2061" r:id="rId4" name="Text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X123"/>
  <sheetViews>
    <sheetView topLeftCell="A63" zoomScale="110" zoomScaleNormal="110" workbookViewId="0">
      <selection activeCell="C105" sqref="C105"/>
    </sheetView>
    <sheetView topLeftCell="A43" workbookViewId="1">
      <selection activeCell="D67" sqref="D67"/>
    </sheetView>
  </sheetViews>
  <sheetFormatPr defaultRowHeight="12.75" x14ac:dyDescent="0.2"/>
  <cols>
    <col min="1" max="1" width="9.140625" style="1"/>
    <col min="2" max="3" width="15.7109375" customWidth="1"/>
    <col min="4" max="21" width="5.28515625" customWidth="1"/>
    <col min="22" max="22" width="7.28515625" customWidth="1"/>
    <col min="23" max="23" width="6.7109375" customWidth="1"/>
    <col min="24" max="24" width="6.42578125" customWidth="1"/>
    <col min="25" max="25" width="6.42578125" style="229" customWidth="1"/>
    <col min="27" max="27" width="9.85546875" customWidth="1"/>
    <col min="28" max="28" width="11" customWidth="1"/>
    <col min="29" max="29" width="16.42578125" customWidth="1"/>
    <col min="30" max="31" width="6.7109375" customWidth="1"/>
    <col min="32" max="43" width="3.7109375" customWidth="1"/>
    <col min="44" max="44" width="6.28515625" customWidth="1"/>
    <col min="45" max="45" width="20.140625" customWidth="1"/>
    <col min="46" max="46" width="11.7109375" customWidth="1"/>
    <col min="47" max="47" width="7.140625" customWidth="1"/>
    <col min="48" max="48" width="6" customWidth="1"/>
    <col min="49" max="49" width="9.5703125" customWidth="1"/>
  </cols>
  <sheetData>
    <row r="1" spans="2:27" x14ac:dyDescent="0.2">
      <c r="B1" s="238" t="s">
        <v>24</v>
      </c>
      <c r="C1" s="239"/>
      <c r="D1" s="239"/>
      <c r="E1" s="239"/>
      <c r="F1" s="239"/>
      <c r="G1" s="239"/>
      <c r="H1" s="239"/>
      <c r="I1" s="239"/>
      <c r="J1" s="239"/>
      <c r="K1" s="239"/>
      <c r="L1" s="239"/>
      <c r="M1" s="239"/>
      <c r="N1" s="239"/>
      <c r="O1" s="239"/>
      <c r="P1" s="239"/>
      <c r="Q1" s="239"/>
      <c r="R1" s="239"/>
      <c r="S1" s="239"/>
      <c r="T1" s="239"/>
      <c r="U1" s="239"/>
      <c r="V1" s="239"/>
      <c r="W1" s="240"/>
    </row>
    <row r="2" spans="2:27" x14ac:dyDescent="0.2">
      <c r="B2" s="241"/>
      <c r="C2" s="242"/>
      <c r="D2" s="242"/>
      <c r="E2" s="242"/>
      <c r="F2" s="242"/>
      <c r="G2" s="242"/>
      <c r="H2" s="242"/>
      <c r="I2" s="242"/>
      <c r="J2" s="242"/>
      <c r="K2" s="242"/>
      <c r="L2" s="242"/>
      <c r="M2" s="242"/>
      <c r="N2" s="242"/>
      <c r="O2" s="242"/>
      <c r="P2" s="242"/>
      <c r="Q2" s="242"/>
      <c r="R2" s="242"/>
      <c r="S2" s="242"/>
      <c r="T2" s="242"/>
      <c r="U2" s="242"/>
      <c r="V2" s="242"/>
      <c r="W2" s="243"/>
    </row>
    <row r="3" spans="2:27" ht="12.75" customHeight="1" x14ac:dyDescent="0.2">
      <c r="B3" s="244" t="s">
        <v>91</v>
      </c>
      <c r="C3" s="245"/>
      <c r="D3" s="245"/>
      <c r="E3" s="245"/>
      <c r="F3" s="245"/>
      <c r="G3" s="245"/>
      <c r="H3" s="245"/>
      <c r="I3" s="245"/>
      <c r="J3" s="245"/>
      <c r="K3" s="245"/>
      <c r="L3" s="245"/>
      <c r="M3" s="245"/>
      <c r="N3" s="245"/>
      <c r="O3" s="245"/>
      <c r="P3" s="245"/>
      <c r="Q3" s="245"/>
      <c r="R3" s="245"/>
      <c r="S3" s="245"/>
      <c r="T3" s="245"/>
      <c r="U3" s="245"/>
      <c r="V3" s="245"/>
      <c r="W3" s="244"/>
    </row>
    <row r="4" spans="2:27" x14ac:dyDescent="0.2">
      <c r="B4" s="244"/>
      <c r="C4" s="245"/>
      <c r="D4" s="245"/>
      <c r="E4" s="245"/>
      <c r="F4" s="245"/>
      <c r="G4" s="245"/>
      <c r="H4" s="245"/>
      <c r="I4" s="245"/>
      <c r="J4" s="245"/>
      <c r="K4" s="245"/>
      <c r="L4" s="245"/>
      <c r="M4" s="245"/>
      <c r="N4" s="245"/>
      <c r="O4" s="245"/>
      <c r="P4" s="245"/>
      <c r="Q4" s="245"/>
      <c r="R4" s="245"/>
      <c r="S4" s="245"/>
      <c r="T4" s="245"/>
      <c r="U4" s="245"/>
      <c r="V4" s="245"/>
      <c r="W4" s="244"/>
    </row>
    <row r="5" spans="2:27" x14ac:dyDescent="0.2">
      <c r="B5" s="244"/>
      <c r="C5" s="245"/>
      <c r="D5" s="245"/>
      <c r="E5" s="245"/>
      <c r="F5" s="245"/>
      <c r="G5" s="245"/>
      <c r="H5" s="245"/>
      <c r="I5" s="245"/>
      <c r="J5" s="245"/>
      <c r="K5" s="245"/>
      <c r="L5" s="245"/>
      <c r="M5" s="245"/>
      <c r="N5" s="245"/>
      <c r="O5" s="245"/>
      <c r="P5" s="245"/>
      <c r="Q5" s="245"/>
      <c r="R5" s="245"/>
      <c r="S5" s="245"/>
      <c r="T5" s="245"/>
      <c r="U5" s="245"/>
      <c r="V5" s="245"/>
      <c r="W5" s="244"/>
    </row>
    <row r="6" spans="2:27" x14ac:dyDescent="0.2">
      <c r="B6" s="244"/>
      <c r="C6" s="245"/>
      <c r="D6" s="245"/>
      <c r="E6" s="245"/>
      <c r="F6" s="245"/>
      <c r="G6" s="245"/>
      <c r="H6" s="245"/>
      <c r="I6" s="245"/>
      <c r="J6" s="245"/>
      <c r="K6" s="245"/>
      <c r="L6" s="245"/>
      <c r="M6" s="245"/>
      <c r="N6" s="245"/>
      <c r="O6" s="245"/>
      <c r="P6" s="245"/>
      <c r="Q6" s="245"/>
      <c r="R6" s="245"/>
      <c r="S6" s="245"/>
      <c r="T6" s="245"/>
      <c r="U6" s="245"/>
      <c r="V6" s="245"/>
      <c r="W6" s="244"/>
    </row>
    <row r="7" spans="2:27" x14ac:dyDescent="0.2">
      <c r="B7" s="244"/>
      <c r="C7" s="245"/>
      <c r="D7" s="245"/>
      <c r="E7" s="245"/>
      <c r="F7" s="245"/>
      <c r="G7" s="245"/>
      <c r="H7" s="245"/>
      <c r="I7" s="245"/>
      <c r="J7" s="245"/>
      <c r="K7" s="245"/>
      <c r="L7" s="245"/>
      <c r="M7" s="245"/>
      <c r="N7" s="245"/>
      <c r="O7" s="245"/>
      <c r="P7" s="245"/>
      <c r="Q7" s="245"/>
      <c r="R7" s="245"/>
      <c r="S7" s="245"/>
      <c r="T7" s="245"/>
      <c r="U7" s="245"/>
      <c r="V7" s="245"/>
      <c r="W7" s="244"/>
    </row>
    <row r="8" spans="2:27" x14ac:dyDescent="0.2">
      <c r="B8" s="244"/>
      <c r="C8" s="245"/>
      <c r="D8" s="245"/>
      <c r="E8" s="245"/>
      <c r="F8" s="245"/>
      <c r="G8" s="245"/>
      <c r="H8" s="245"/>
      <c r="I8" s="245"/>
      <c r="J8" s="245"/>
      <c r="K8" s="245"/>
      <c r="L8" s="245"/>
      <c r="M8" s="245"/>
      <c r="N8" s="245"/>
      <c r="O8" s="245"/>
      <c r="P8" s="245"/>
      <c r="Q8" s="245"/>
      <c r="R8" s="245"/>
      <c r="S8" s="245"/>
      <c r="T8" s="245"/>
      <c r="U8" s="245"/>
      <c r="V8" s="245"/>
      <c r="W8" s="244"/>
    </row>
    <row r="9" spans="2:27" x14ac:dyDescent="0.2">
      <c r="B9" s="244"/>
      <c r="C9" s="245"/>
      <c r="D9" s="245"/>
      <c r="E9" s="245"/>
      <c r="F9" s="245"/>
      <c r="G9" s="245"/>
      <c r="H9" s="245"/>
      <c r="I9" s="245"/>
      <c r="J9" s="245"/>
      <c r="K9" s="245"/>
      <c r="L9" s="245"/>
      <c r="M9" s="245"/>
      <c r="N9" s="245"/>
      <c r="O9" s="245"/>
      <c r="P9" s="245"/>
      <c r="Q9" s="245"/>
      <c r="R9" s="245"/>
      <c r="S9" s="245"/>
      <c r="T9" s="245"/>
      <c r="U9" s="245"/>
      <c r="V9" s="245"/>
      <c r="W9" s="244"/>
    </row>
    <row r="10" spans="2:27" x14ac:dyDescent="0.2">
      <c r="B10" s="244"/>
      <c r="C10" s="244"/>
      <c r="D10" s="244"/>
      <c r="E10" s="244"/>
      <c r="F10" s="244"/>
      <c r="G10" s="244"/>
      <c r="H10" s="244"/>
      <c r="I10" s="244"/>
      <c r="J10" s="244"/>
      <c r="K10" s="244"/>
      <c r="L10" s="244"/>
      <c r="M10" s="244"/>
      <c r="N10" s="244"/>
      <c r="O10" s="244"/>
      <c r="P10" s="244"/>
      <c r="Q10" s="244"/>
      <c r="R10" s="244"/>
      <c r="S10" s="244"/>
      <c r="T10" s="244"/>
      <c r="U10" s="244"/>
      <c r="V10" s="244"/>
      <c r="W10" s="244"/>
    </row>
    <row r="11" spans="2:27" x14ac:dyDescent="0.2">
      <c r="B11" s="246"/>
      <c r="C11" s="246"/>
      <c r="D11" s="246"/>
      <c r="E11" s="246"/>
      <c r="F11" s="246"/>
      <c r="G11" s="246"/>
      <c r="H11" s="246"/>
      <c r="I11" s="246"/>
      <c r="J11" s="246"/>
      <c r="K11" s="246"/>
      <c r="L11" s="246"/>
      <c r="M11" s="246"/>
      <c r="N11" s="246"/>
      <c r="O11" s="246"/>
      <c r="P11" s="246"/>
      <c r="Q11" s="246"/>
      <c r="R11" s="246"/>
      <c r="S11" s="246"/>
      <c r="T11" s="246"/>
      <c r="U11" s="246"/>
      <c r="V11" s="246"/>
      <c r="W11" s="246"/>
    </row>
    <row r="12" spans="2:27" x14ac:dyDescent="0.2">
      <c r="B12" s="246"/>
      <c r="C12" s="246"/>
      <c r="D12" s="246"/>
      <c r="E12" s="246"/>
      <c r="F12" s="246"/>
      <c r="G12" s="246"/>
      <c r="H12" s="246"/>
      <c r="I12" s="246"/>
      <c r="J12" s="246"/>
      <c r="K12" s="246"/>
      <c r="L12" s="246"/>
      <c r="M12" s="246"/>
      <c r="N12" s="246"/>
      <c r="O12" s="246"/>
      <c r="P12" s="246"/>
      <c r="Q12" s="246"/>
      <c r="R12" s="246"/>
      <c r="S12" s="246"/>
      <c r="T12" s="246"/>
      <c r="U12" s="246"/>
      <c r="V12" s="246"/>
      <c r="W12" s="246"/>
    </row>
    <row r="13" spans="2:27" x14ac:dyDescent="0.2">
      <c r="B13" s="246"/>
      <c r="C13" s="246"/>
      <c r="D13" s="246"/>
      <c r="E13" s="246"/>
      <c r="F13" s="246"/>
      <c r="G13" s="246"/>
      <c r="H13" s="246"/>
      <c r="I13" s="246"/>
      <c r="J13" s="246"/>
      <c r="K13" s="246"/>
      <c r="L13" s="246"/>
      <c r="M13" s="246"/>
      <c r="N13" s="246"/>
      <c r="O13" s="246"/>
      <c r="P13" s="246"/>
      <c r="Q13" s="246"/>
      <c r="R13" s="246"/>
      <c r="S13" s="246"/>
      <c r="T13" s="246"/>
      <c r="U13" s="246"/>
      <c r="V13" s="246"/>
      <c r="W13" s="246"/>
    </row>
    <row r="14" spans="2:27" x14ac:dyDescent="0.2">
      <c r="B14" s="179"/>
      <c r="C14" s="130"/>
      <c r="D14" s="130"/>
      <c r="E14" s="130"/>
      <c r="F14" s="130"/>
      <c r="G14" s="130"/>
      <c r="H14" s="130"/>
      <c r="I14" s="130"/>
      <c r="J14" s="130"/>
      <c r="K14" s="130"/>
      <c r="L14" s="130"/>
      <c r="M14" s="130"/>
      <c r="N14" s="130"/>
      <c r="O14" s="130"/>
      <c r="P14" s="130"/>
      <c r="Q14" s="130"/>
      <c r="R14" s="130"/>
      <c r="S14" s="130"/>
      <c r="T14" s="130"/>
      <c r="U14" s="130"/>
      <c r="V14" s="130"/>
      <c r="W14" s="130"/>
    </row>
    <row r="15" spans="2:27" x14ac:dyDescent="0.2">
      <c r="B15" s="130"/>
      <c r="C15" s="130"/>
      <c r="D15" s="130"/>
      <c r="E15" s="130"/>
      <c r="F15" s="130"/>
      <c r="G15" s="130"/>
      <c r="H15" s="130"/>
      <c r="I15" s="130"/>
      <c r="J15" s="130"/>
      <c r="K15" s="130"/>
      <c r="L15" s="130"/>
      <c r="M15" s="130"/>
      <c r="N15" s="130"/>
      <c r="O15" s="130"/>
      <c r="P15" s="130"/>
      <c r="Q15" s="130"/>
      <c r="R15" s="130"/>
      <c r="S15" s="130"/>
      <c r="T15" s="130"/>
      <c r="U15" s="130"/>
      <c r="V15" s="130"/>
      <c r="W15" s="130"/>
    </row>
    <row r="16" spans="2:27" x14ac:dyDescent="0.2">
      <c r="B16" s="8" t="s">
        <v>90</v>
      </c>
      <c r="C16" s="7">
        <v>2011</v>
      </c>
      <c r="Z16" s="153"/>
      <c r="AA16" s="153"/>
    </row>
    <row r="17" spans="1:30" x14ac:dyDescent="0.2">
      <c r="B17" s="8" t="s">
        <v>26</v>
      </c>
      <c r="C17" s="7" t="s">
        <v>131</v>
      </c>
      <c r="Z17" s="153"/>
      <c r="AA17" s="153"/>
    </row>
    <row r="18" spans="1:30" x14ac:dyDescent="0.2">
      <c r="B18" s="8" t="s">
        <v>27</v>
      </c>
      <c r="C18" s="120">
        <v>40753</v>
      </c>
      <c r="D18" t="s">
        <v>35</v>
      </c>
      <c r="Z18" s="153"/>
      <c r="AA18" s="153"/>
    </row>
    <row r="19" spans="1:30" x14ac:dyDescent="0.2">
      <c r="B19" s="8"/>
      <c r="Z19" s="153"/>
      <c r="AA19" s="153"/>
    </row>
    <row r="20" spans="1:30" x14ac:dyDescent="0.2">
      <c r="B20" s="8"/>
      <c r="Z20" s="153"/>
      <c r="AA20" s="153"/>
    </row>
    <row r="21" spans="1:30" ht="15.75" x14ac:dyDescent="0.25">
      <c r="B21" s="8" t="s">
        <v>15</v>
      </c>
      <c r="C21" s="7">
        <v>11</v>
      </c>
      <c r="F21" s="236" t="s">
        <v>278</v>
      </c>
      <c r="Z21" s="153"/>
      <c r="AA21" s="153"/>
    </row>
    <row r="22" spans="1:30" x14ac:dyDescent="0.2">
      <c r="B22" s="8" t="s">
        <v>29</v>
      </c>
      <c r="C22" s="7"/>
      <c r="D22" s="211"/>
      <c r="F22" s="217"/>
      <c r="G22" s="86"/>
      <c r="H22" s="86"/>
      <c r="I22" s="86"/>
      <c r="J22" s="86"/>
      <c r="K22" s="86"/>
      <c r="L22" s="86"/>
      <c r="M22" s="86"/>
      <c r="N22" s="86"/>
      <c r="O22" s="86"/>
      <c r="Z22" s="153"/>
      <c r="AA22" s="153"/>
      <c r="AB22" s="87">
        <v>82</v>
      </c>
      <c r="AC22" s="81" t="s">
        <v>200</v>
      </c>
      <c r="AD22" s="82" t="s">
        <v>86</v>
      </c>
    </row>
    <row r="23" spans="1:30" x14ac:dyDescent="0.2">
      <c r="B23" s="8" t="s">
        <v>29</v>
      </c>
      <c r="C23" s="7"/>
      <c r="D23" s="212"/>
      <c r="Z23" s="153"/>
      <c r="AA23" s="153"/>
      <c r="AB23" s="87">
        <v>205</v>
      </c>
      <c r="AC23" s="81" t="s">
        <v>105</v>
      </c>
      <c r="AD23" s="82" t="s">
        <v>201</v>
      </c>
    </row>
    <row r="24" spans="1:30" ht="13.5" thickBot="1" x14ac:dyDescent="0.25">
      <c r="B24" s="8" t="s">
        <v>29</v>
      </c>
      <c r="C24" s="7"/>
      <c r="Z24" s="153"/>
      <c r="AA24" s="153"/>
      <c r="AB24" s="88">
        <v>154</v>
      </c>
      <c r="AC24" s="89" t="s">
        <v>204</v>
      </c>
      <c r="AD24" s="90" t="s">
        <v>205</v>
      </c>
    </row>
    <row r="25" spans="1:30" x14ac:dyDescent="0.2">
      <c r="B25" s="8" t="s">
        <v>29</v>
      </c>
      <c r="C25" s="7"/>
      <c r="Z25" s="153"/>
      <c r="AA25" s="153"/>
      <c r="AB25" s="87">
        <v>97</v>
      </c>
      <c r="AC25" s="81" t="s">
        <v>1</v>
      </c>
      <c r="AD25" s="82" t="s">
        <v>40</v>
      </c>
    </row>
    <row r="26" spans="1:30" x14ac:dyDescent="0.2">
      <c r="B26" s="8" t="s">
        <v>29</v>
      </c>
      <c r="C26" s="7" t="s">
        <v>102</v>
      </c>
      <c r="D26" s="229" t="s">
        <v>101</v>
      </c>
      <c r="Z26" s="153"/>
      <c r="AA26" s="153"/>
      <c r="AB26" s="93">
        <v>158</v>
      </c>
      <c r="AC26" s="94" t="s">
        <v>14</v>
      </c>
      <c r="AD26" s="95" t="s">
        <v>92</v>
      </c>
    </row>
    <row r="27" spans="1:30" x14ac:dyDescent="0.2">
      <c r="C27" s="10"/>
    </row>
    <row r="28" spans="1:30" x14ac:dyDescent="0.2">
      <c r="B28" s="8" t="s">
        <v>3</v>
      </c>
      <c r="C28" s="10">
        <f>COUNT(D63:U63)</f>
        <v>7</v>
      </c>
      <c r="D28" t="s">
        <v>36</v>
      </c>
      <c r="E28" t="s">
        <v>37</v>
      </c>
    </row>
    <row r="29" spans="1:30" x14ac:dyDescent="0.2">
      <c r="B29" s="8" t="s">
        <v>23</v>
      </c>
      <c r="C29" s="1">
        <f>IF(Races_Sailed&gt;6,1,0)</f>
        <v>1</v>
      </c>
      <c r="D29" t="s">
        <v>36</v>
      </c>
      <c r="E29" t="s">
        <v>37</v>
      </c>
    </row>
    <row r="30" spans="1:30" ht="35.25" thickBot="1" x14ac:dyDescent="0.5">
      <c r="B30" s="8" t="s">
        <v>87</v>
      </c>
      <c r="C30" s="124" t="s">
        <v>89</v>
      </c>
      <c r="K30" s="181"/>
    </row>
    <row r="31" spans="1:30" x14ac:dyDescent="0.2">
      <c r="D31" s="69" t="s">
        <v>17</v>
      </c>
      <c r="E31" s="70"/>
      <c r="F31" s="70"/>
      <c r="G31" s="69" t="s">
        <v>18</v>
      </c>
      <c r="H31" s="70"/>
      <c r="I31" s="77"/>
      <c r="J31" s="70" t="s">
        <v>19</v>
      </c>
      <c r="K31" s="70"/>
      <c r="L31" s="70"/>
      <c r="M31" s="69" t="s">
        <v>20</v>
      </c>
      <c r="N31" s="70"/>
      <c r="O31" s="77"/>
      <c r="P31" s="70" t="s">
        <v>21</v>
      </c>
      <c r="Q31" s="70"/>
      <c r="R31" s="70"/>
      <c r="S31" s="78" t="s">
        <v>22</v>
      </c>
      <c r="T31" s="71"/>
      <c r="U31" s="72"/>
    </row>
    <row r="32" spans="1:30" ht="13.5" thickBot="1" x14ac:dyDescent="0.25">
      <c r="A32" s="132" t="s">
        <v>100</v>
      </c>
      <c r="B32" s="131"/>
      <c r="C32" s="1"/>
      <c r="D32" s="73">
        <v>1</v>
      </c>
      <c r="E32" s="58">
        <v>2</v>
      </c>
      <c r="F32" s="58">
        <v>3</v>
      </c>
      <c r="G32" s="73">
        <v>1</v>
      </c>
      <c r="H32" s="58">
        <v>2</v>
      </c>
      <c r="I32" s="74">
        <v>3</v>
      </c>
      <c r="J32" s="58">
        <v>1</v>
      </c>
      <c r="K32" s="58">
        <v>2</v>
      </c>
      <c r="L32" s="58">
        <v>3</v>
      </c>
      <c r="M32" s="73">
        <v>1</v>
      </c>
      <c r="N32" s="58">
        <v>2</v>
      </c>
      <c r="O32" s="74">
        <v>3</v>
      </c>
      <c r="P32" s="58">
        <v>1</v>
      </c>
      <c r="Q32" s="58">
        <v>2</v>
      </c>
      <c r="R32" s="58">
        <v>3</v>
      </c>
      <c r="S32" s="73">
        <v>1</v>
      </c>
      <c r="T32" s="58">
        <v>2</v>
      </c>
      <c r="U32" s="74">
        <v>3</v>
      </c>
      <c r="V32" s="1"/>
      <c r="W32" s="1"/>
    </row>
    <row r="33" spans="1:23" ht="13.5" thickBot="1" x14ac:dyDescent="0.25">
      <c r="A33" s="91" t="s">
        <v>75</v>
      </c>
      <c r="B33" s="92" t="s">
        <v>74</v>
      </c>
      <c r="C33" s="92" t="s">
        <v>76</v>
      </c>
      <c r="D33" s="125">
        <f>C18</f>
        <v>40753</v>
      </c>
      <c r="E33" s="126">
        <f>D33</f>
        <v>40753</v>
      </c>
      <c r="F33" s="127">
        <f>E33</f>
        <v>40753</v>
      </c>
      <c r="G33" s="128">
        <f>F33+6</f>
        <v>40759</v>
      </c>
      <c r="H33" s="126">
        <f>G33</f>
        <v>40759</v>
      </c>
      <c r="I33" s="129">
        <f>H33</f>
        <v>40759</v>
      </c>
      <c r="J33" s="125">
        <f>I33+7</f>
        <v>40766</v>
      </c>
      <c r="K33" s="125">
        <f>J33</f>
        <v>40766</v>
      </c>
      <c r="L33" s="125">
        <f>K33</f>
        <v>40766</v>
      </c>
      <c r="M33" s="125">
        <f t="shared" ref="M33" si="0">L33+7</f>
        <v>40773</v>
      </c>
      <c r="N33" s="125">
        <f t="shared" ref="N33:O33" si="1">M33</f>
        <v>40773</v>
      </c>
      <c r="O33" s="125">
        <f t="shared" si="1"/>
        <v>40773</v>
      </c>
      <c r="P33" s="125">
        <f t="shared" ref="P33" si="2">O33+7</f>
        <v>40780</v>
      </c>
      <c r="Q33" s="125">
        <f t="shared" ref="Q33:R33" si="3">P33</f>
        <v>40780</v>
      </c>
      <c r="R33" s="125">
        <f t="shared" si="3"/>
        <v>40780</v>
      </c>
      <c r="S33" s="125">
        <f t="shared" ref="S33" si="4">R33+7</f>
        <v>40787</v>
      </c>
      <c r="T33" s="125">
        <f t="shared" ref="T33:U33" si="5">S33</f>
        <v>40787</v>
      </c>
      <c r="U33" s="125">
        <f t="shared" si="5"/>
        <v>40787</v>
      </c>
      <c r="V33" s="1"/>
      <c r="W33" s="1"/>
    </row>
    <row r="34" spans="1:23" ht="13.5" thickBot="1" x14ac:dyDescent="0.25">
      <c r="A34" s="101">
        <v>484</v>
      </c>
      <c r="B34" s="101" t="s">
        <v>13</v>
      </c>
      <c r="C34" s="101" t="s">
        <v>94</v>
      </c>
      <c r="D34" s="60" t="s">
        <v>232</v>
      </c>
      <c r="E34" s="60" t="str">
        <f>IF(AND(COUNT($A34),'from RC fall'!C$7&gt;0),IFERROR(MATCH($A34,'from RC fall'!C$8:C$25,0),"dnc"),"")</f>
        <v/>
      </c>
      <c r="F34" s="60" t="str">
        <f>IF(AND(COUNT($A34),'from RC fall'!D$7&gt;0),IFERROR(MATCH($A34,'from RC fall'!D$8:D$25,0),"dnc"),"")</f>
        <v/>
      </c>
      <c r="G34" s="60">
        <f>IF(AND(COUNT($A34),'from RC fall'!E$7&gt;0),IFERROR(MATCH($A34,'from RC fall'!E$8:E$25,0),"dnc"),"")</f>
        <v>9</v>
      </c>
      <c r="H34" s="60">
        <f>IF(AND(COUNT($A34),'from RC fall'!F$7&gt;0),IFERROR(MATCH($A34,'from RC fall'!F$8:F$25,0),"dnc"),"")</f>
        <v>9</v>
      </c>
      <c r="I34" s="60" t="str">
        <f>IF(AND(COUNT($A34),'from RC fall'!G$7&gt;0),IFERROR(MATCH($A34,'from RC fall'!G$8:G$25,0),"dnc"),"")</f>
        <v/>
      </c>
      <c r="J34" s="60">
        <f>IF(AND(COUNT($A34),'from RC fall'!H$7&gt;0),IFERROR(MATCH($A34,'from RC fall'!H$8:H$25,0),"dnc"),"")</f>
        <v>9</v>
      </c>
      <c r="K34" s="60">
        <f>IF(AND(COUNT($A34),'from RC fall'!I$7&gt;0),IFERROR(MATCH($A34,'from RC fall'!I$8:I$25,0),"dnc"),"")</f>
        <v>9</v>
      </c>
      <c r="L34" s="60" t="str">
        <f>IF(AND(COUNT($A34),'from RC fall'!J$7&gt;0),IFERROR(MATCH($A34,'from RC fall'!J$8:J$25,0),"dnc"),"")</f>
        <v/>
      </c>
      <c r="M34" s="60">
        <f>IF(AND(COUNT($A34),'from RC fall'!K$7&gt;0),IFERROR(MATCH($A34,'from RC fall'!K$8:K$25,0),"dnc"),"")</f>
        <v>8</v>
      </c>
      <c r="N34" s="60">
        <f>IF(AND(COUNT($A34),'from RC fall'!L$7&gt;0),IFERROR(MATCH($A34,'from RC fall'!L$8:L$25,0),"dnc"),"")</f>
        <v>8</v>
      </c>
      <c r="O34" s="60" t="str">
        <f>IF(AND(COUNT($A34),'from RC fall'!M$7&gt;0),IFERROR(MATCH($A34,'from RC fall'!M$8:M$25,0),"dnc"),"")</f>
        <v/>
      </c>
      <c r="P34" s="60" t="str">
        <f>IF(AND(COUNT($A34),'from RC fall'!N$7&gt;0),IFERROR(MATCH($A34,'from RC fall'!N$8:N$25,0),"dnc"),"")</f>
        <v/>
      </c>
      <c r="Q34" s="60" t="str">
        <f>IF(AND(COUNT($A34),'from RC fall'!O$7&gt;0),IFERROR(MATCH($A34,'from RC fall'!O$8:O$25,0),"dnc"),"")</f>
        <v/>
      </c>
      <c r="R34" s="60" t="str">
        <f>IF(AND(COUNT($A34),'from RC fall'!P$7&gt;0),IFERROR(MATCH($A34,'from RC fall'!P$8:P$25,0),"dnc"),"")</f>
        <v/>
      </c>
      <c r="S34" s="60" t="str">
        <f>IF(AND(COUNT($A34),'from RC fall'!Q$7&gt;0),IFERROR(MATCH($A34,'from RC fall'!Q$8:Q$25,0),"dnc"),"")</f>
        <v/>
      </c>
      <c r="T34" s="60" t="str">
        <f>IF(AND(COUNT($A34),'from RC fall'!R$7&gt;0),IFERROR(MATCH($A34,'from RC fall'!R$8:R$25,0),"dnc"),"")</f>
        <v/>
      </c>
      <c r="U34" s="60" t="str">
        <f>IF(AND(COUNT($A34),'from RC fall'!S$7&gt;0),IFERROR(MATCH($A34,'from RC fall'!S$8:S$25,0),"dnc"),"")</f>
        <v/>
      </c>
      <c r="V34" t="str">
        <f t="shared" ref="V34:V58" si="6">IF(B34=0,"",B34)</f>
        <v>Jolly Mon</v>
      </c>
    </row>
    <row r="35" spans="1:23" ht="13.5" thickBot="1" x14ac:dyDescent="0.25">
      <c r="A35" s="101">
        <v>584</v>
      </c>
      <c r="B35" s="101" t="s">
        <v>198</v>
      </c>
      <c r="C35" s="101" t="s">
        <v>38</v>
      </c>
      <c r="D35" s="60">
        <f>IF(AND(COUNT($A35),'from RC fall'!B$7&gt;0),IFERROR(MATCH($A35,'from RC fall'!B$8:B$25,0),"dnc"),"")</f>
        <v>7</v>
      </c>
      <c r="E35" s="60" t="str">
        <f>IF(AND(COUNT($A35),'from RC fall'!C$7&gt;0),IFERROR(MATCH($A35,'from RC fall'!C$8:C$25,0),"dnc"),"")</f>
        <v/>
      </c>
      <c r="F35" s="60" t="str">
        <f>IF(AND(COUNT($A35),'from RC fall'!D$7&gt;0),IFERROR(MATCH($A35,'from RC fall'!D$8:D$25,0),"dnc"),"")</f>
        <v/>
      </c>
      <c r="G35" s="60">
        <f>IF(AND(COUNT($A35),'from RC fall'!E$7&gt;0),IFERROR(MATCH($A35,'from RC fall'!E$8:E$25,0),"dnc"),"")</f>
        <v>5</v>
      </c>
      <c r="H35" s="60">
        <f>IF(AND(COUNT($A35),'from RC fall'!F$7&gt;0),IFERROR(MATCH($A35,'from RC fall'!F$8:F$25,0),"dnc"),"")</f>
        <v>2</v>
      </c>
      <c r="I35" s="60" t="str">
        <f>IF(AND(COUNT($A35),'from RC fall'!G$7&gt;0),IFERROR(MATCH($A35,'from RC fall'!G$8:G$25,0),"dnc"),"")</f>
        <v/>
      </c>
      <c r="J35" s="60">
        <f>IF(AND(COUNT($A35),'from RC fall'!H$7&gt;0),IFERROR(MATCH($A35,'from RC fall'!H$8:H$25,0),"dnc"),"")</f>
        <v>2</v>
      </c>
      <c r="K35" s="60">
        <f>IF(AND(COUNT($A35),'from RC fall'!I$7&gt;0),IFERROR(MATCH($A35,'from RC fall'!I$8:I$25,0),"dnc"),"")</f>
        <v>4</v>
      </c>
      <c r="L35" s="60" t="str">
        <f>IF(AND(COUNT($A35),'from RC fall'!J$7&gt;0),IFERROR(MATCH($A35,'from RC fall'!J$8:J$25,0),"dnc"),"")</f>
        <v/>
      </c>
      <c r="M35" s="60">
        <f>IF(AND(COUNT($A35),'from RC fall'!K$7&gt;0),IFERROR(MATCH($A35,'from RC fall'!K$8:K$25,0),"dnc"),"")</f>
        <v>5</v>
      </c>
      <c r="N35" s="60">
        <f>IF(AND(COUNT($A35),'from RC fall'!L$7&gt;0),IFERROR(MATCH($A35,'from RC fall'!L$8:L$25,0),"dnc"),"")</f>
        <v>5</v>
      </c>
      <c r="O35" s="60" t="str">
        <f>IF(AND(COUNT($A35),'from RC fall'!M$7&gt;0),IFERROR(MATCH($A35,'from RC fall'!M$8:M$25,0),"dnc"),"")</f>
        <v/>
      </c>
      <c r="P35" s="60" t="str">
        <f>IF(AND(COUNT($A35),'from RC fall'!N$7&gt;0),IFERROR(MATCH($A35,'from RC fall'!N$8:N$25,0),"dnc"),"")</f>
        <v/>
      </c>
      <c r="Q35" s="60" t="str">
        <f>IF(AND(COUNT($A35),'from RC fall'!O$7&gt;0),IFERROR(MATCH($A35,'from RC fall'!O$8:O$25,0),"dnc"),"")</f>
        <v/>
      </c>
      <c r="R35" s="60" t="str">
        <f>IF(AND(COUNT($A35),'from RC fall'!P$7&gt;0),IFERROR(MATCH($A35,'from RC fall'!P$8:P$25,0),"dnc"),"")</f>
        <v/>
      </c>
      <c r="S35" s="60" t="str">
        <f>IF(AND(COUNT($A35),'from RC fall'!Q$7&gt;0),IFERROR(MATCH($A35,'from RC fall'!Q$8:Q$25,0),"dnc"),"")</f>
        <v/>
      </c>
      <c r="T35" s="60" t="str">
        <f>IF(AND(COUNT($A35),'from RC fall'!R$7&gt;0),IFERROR(MATCH($A35,'from RC fall'!R$8:R$25,0),"dnc"),"")</f>
        <v/>
      </c>
      <c r="U35" s="60" t="str">
        <f>IF(AND(COUNT($A35),'from RC fall'!S$7&gt;0),IFERROR(MATCH($A35,'from RC fall'!S$8:S$25,0),"dnc"),"")</f>
        <v/>
      </c>
      <c r="V35" t="str">
        <f t="shared" si="6"/>
        <v>He's Baaack!</v>
      </c>
    </row>
    <row r="36" spans="1:23" ht="13.5" thickBot="1" x14ac:dyDescent="0.25">
      <c r="A36" s="101">
        <v>1151</v>
      </c>
      <c r="B36" s="101" t="s">
        <v>57</v>
      </c>
      <c r="C36" s="101" t="s">
        <v>42</v>
      </c>
      <c r="D36" s="60">
        <f>IF(AND(COUNT($A36),'from RC fall'!B$7&gt;0),IFERROR(MATCH($A36,'from RC fall'!B$8:B$25,0),"dnc"),"")</f>
        <v>4</v>
      </c>
      <c r="E36" s="60" t="str">
        <f>IF(AND(COUNT($A36),'from RC fall'!C$7&gt;0),IFERROR(MATCH($A36,'from RC fall'!C$8:C$25,0),"dnc"),"")</f>
        <v/>
      </c>
      <c r="F36" s="60" t="str">
        <f>IF(AND(COUNT($A36),'from RC fall'!D$7&gt;0),IFERROR(MATCH($A36,'from RC fall'!D$8:D$25,0),"dnc"),"")</f>
        <v/>
      </c>
      <c r="G36" s="60">
        <f>IF(AND(COUNT($A36),'from RC fall'!E$7&gt;0),IFERROR(MATCH($A36,'from RC fall'!E$8:E$25,0),"dnc"),"")</f>
        <v>6</v>
      </c>
      <c r="H36" s="60">
        <f>IF(AND(COUNT($A36),'from RC fall'!F$7&gt;0),IFERROR(MATCH($A36,'from RC fall'!F$8:F$25,0),"dnc"),"")</f>
        <v>1</v>
      </c>
      <c r="I36" s="60" t="str">
        <f>IF(AND(COUNT($A36),'from RC fall'!G$7&gt;0),IFERROR(MATCH($A36,'from RC fall'!G$8:G$25,0),"dnc"),"")</f>
        <v/>
      </c>
      <c r="J36" s="60">
        <f>IF(AND(COUNT($A36),'from RC fall'!H$7&gt;0),IFERROR(MATCH($A36,'from RC fall'!H$8:H$25,0),"dnc"),"")</f>
        <v>4</v>
      </c>
      <c r="K36" s="60">
        <f>IF(AND(COUNT($A36),'from RC fall'!I$7&gt;0),IFERROR(MATCH($A36,'from RC fall'!I$8:I$25,0),"dnc"),"")</f>
        <v>2</v>
      </c>
      <c r="L36" s="60" t="str">
        <f>IF(AND(COUNT($A36),'from RC fall'!J$7&gt;0),IFERROR(MATCH($A36,'from RC fall'!J$8:J$25,0),"dnc"),"")</f>
        <v/>
      </c>
      <c r="M36" s="60">
        <f>IF(AND(COUNT($A36),'from RC fall'!K$7&gt;0),IFERROR(MATCH($A36,'from RC fall'!K$8:K$25,0),"dnc"),"")</f>
        <v>2</v>
      </c>
      <c r="N36" s="60">
        <f>IF(AND(COUNT($A36),'from RC fall'!L$7&gt;0),IFERROR(MATCH($A36,'from RC fall'!L$8:L$25,0),"dnc"),"")</f>
        <v>2</v>
      </c>
      <c r="O36" s="60" t="str">
        <f>IF(AND(COUNT($A36),'from RC fall'!M$7&gt;0),IFERROR(MATCH($A36,'from RC fall'!M$8:M$25,0),"dnc"),"")</f>
        <v/>
      </c>
      <c r="P36" s="60" t="str">
        <f>IF(AND(COUNT($A36),'from RC fall'!N$7&gt;0),IFERROR(MATCH($A36,'from RC fall'!N$8:N$25,0),"dnc"),"")</f>
        <v/>
      </c>
      <c r="Q36" s="60" t="str">
        <f>IF(AND(COUNT($A36),'from RC fall'!O$7&gt;0),IFERROR(MATCH($A36,'from RC fall'!O$8:O$25,0),"dnc"),"")</f>
        <v/>
      </c>
      <c r="R36" s="60" t="str">
        <f>IF(AND(COUNT($A36),'from RC fall'!P$7&gt;0),IFERROR(MATCH($A36,'from RC fall'!P$8:P$25,0),"dnc"),"")</f>
        <v/>
      </c>
      <c r="S36" s="60" t="str">
        <f>IF(AND(COUNT($A36),'from RC fall'!Q$7&gt;0),IFERROR(MATCH($A36,'from RC fall'!Q$8:Q$25,0),"dnc"),"")</f>
        <v/>
      </c>
      <c r="T36" s="60" t="str">
        <f>IF(AND(COUNT($A36),'from RC fall'!R$7&gt;0),IFERROR(MATCH($A36,'from RC fall'!R$8:R$25,0),"dnc"),"")</f>
        <v/>
      </c>
      <c r="U36" s="60" t="str">
        <f>IF(AND(COUNT($A36),'from RC fall'!S$7&gt;0),IFERROR(MATCH($A36,'from RC fall'!S$8:S$25,0),"dnc"),"")</f>
        <v/>
      </c>
      <c r="V36" t="str">
        <f t="shared" si="6"/>
        <v>FKA</v>
      </c>
    </row>
    <row r="37" spans="1:23" ht="13.5" thickBot="1" x14ac:dyDescent="0.25">
      <c r="A37" s="101"/>
      <c r="B37" s="101"/>
      <c r="C37" s="101"/>
      <c r="D37" s="60"/>
      <c r="E37" s="60" t="str">
        <f>IF(AND(COUNT($A37),'from RC fall'!C$7&gt;0),IFERROR(MATCH($A37,'from RC fall'!C$8:C$25,0),"dnc"),"")</f>
        <v/>
      </c>
      <c r="F37" s="60" t="str">
        <f>IF(AND(COUNT($A37),'from RC fall'!D$7&gt;0),IFERROR(MATCH($A37,'from RC fall'!D$8:D$25,0),"dnc"),"")</f>
        <v/>
      </c>
      <c r="G37" s="60" t="str">
        <f>IF(AND(COUNT($A37),'from RC fall'!E$7&gt;0),IFERROR(MATCH($A37,'from RC fall'!E$8:E$25,0),"dnc"),"")</f>
        <v/>
      </c>
      <c r="H37" s="60" t="str">
        <f>IF(AND(COUNT($A37),'from RC fall'!F$7&gt;0),IFERROR(MATCH($A37,'from RC fall'!F$8:F$25,0),"dnc"),"")</f>
        <v/>
      </c>
      <c r="I37" s="60" t="str">
        <f>IF(AND(COUNT($A37),'from RC fall'!G$7&gt;0),IFERROR(MATCH($A37,'from RC fall'!G$8:G$25,0),"dnc"),"")</f>
        <v/>
      </c>
      <c r="J37" s="60" t="str">
        <f>IF(AND(COUNT($A37),'from RC fall'!H$7&gt;0),IFERROR(MATCH($A37,'from RC fall'!H$8:H$25,0),"dnc"),"")</f>
        <v/>
      </c>
      <c r="K37" s="60" t="str">
        <f>IF(AND(COUNT($A37),'from RC fall'!I$7&gt;0),IFERROR(MATCH($A37,'from RC fall'!I$8:I$25,0),"dnc"),"")</f>
        <v/>
      </c>
      <c r="L37" s="60" t="str">
        <f>IF(AND(COUNT($A37),'from RC fall'!J$7&gt;0),IFERROR(MATCH($A37,'from RC fall'!J$8:J$25,0),"dnc"),"")</f>
        <v/>
      </c>
      <c r="M37" s="60" t="str">
        <f>IF(AND(COUNT($A37),'from RC fall'!K$7&gt;0),IFERROR(MATCH($A37,'from RC fall'!K$8:K$25,0),"dnc"),"")</f>
        <v/>
      </c>
      <c r="N37" s="60" t="str">
        <f>IF(AND(COUNT($A37),'from RC fall'!L$7&gt;0),IFERROR(MATCH($A37,'from RC fall'!L$8:L$25,0),"dnc"),"")</f>
        <v/>
      </c>
      <c r="O37" s="60" t="str">
        <f>IF(AND(COUNT($A37),'from RC fall'!M$7&gt;0),IFERROR(MATCH($A37,'from RC fall'!M$8:M$25,0),"dnc"),"")</f>
        <v/>
      </c>
      <c r="P37" s="60" t="str">
        <f>IF(AND(COUNT($A37),'from RC fall'!N$7&gt;0),IFERROR(MATCH($A37,'from RC fall'!N$8:N$25,0),"dnc"),"")</f>
        <v/>
      </c>
      <c r="Q37" s="60" t="str">
        <f>IF(AND(COUNT($A37),'from RC fall'!O$7&gt;0),IFERROR(MATCH($A37,'from RC fall'!O$8:O$25,0),"dnc"),"")</f>
        <v/>
      </c>
      <c r="R37" s="60" t="str">
        <f>IF(AND(COUNT($A37),'from RC fall'!P$7&gt;0),IFERROR(MATCH($A37,'from RC fall'!P$8:P$25,0),"dnc"),"")</f>
        <v/>
      </c>
      <c r="S37" s="60" t="str">
        <f>IF(AND(COUNT($A37),'from RC fall'!Q$7&gt;0),IFERROR(MATCH($A37,'from RC fall'!Q$8:Q$25,0),"dnc"),"")</f>
        <v/>
      </c>
      <c r="T37" s="60" t="str">
        <f>IF(AND(COUNT($A37),'from RC fall'!R$7&gt;0),IFERROR(MATCH($A37,'from RC fall'!R$8:R$25,0),"dnc"),"")</f>
        <v/>
      </c>
      <c r="U37" s="60" t="str">
        <f>IF(AND(COUNT($A37),'from RC fall'!S$7&gt;0),IFERROR(MATCH($A37,'from RC fall'!S$8:S$25,0),"dnc"),"")</f>
        <v/>
      </c>
      <c r="V37" t="str">
        <f t="shared" si="6"/>
        <v/>
      </c>
    </row>
    <row r="38" spans="1:23" ht="13.5" thickBot="1" x14ac:dyDescent="0.25">
      <c r="A38" s="101">
        <v>249</v>
      </c>
      <c r="B38" s="101" t="s">
        <v>0</v>
      </c>
      <c r="C38" s="101" t="s">
        <v>39</v>
      </c>
      <c r="D38" s="60">
        <f>IF(AND(COUNT($A38),'from RC fall'!B$7&gt;0),IFERROR(MATCH($A38,'from RC fall'!B$8:B$25,0),"dnc"),"")</f>
        <v>6</v>
      </c>
      <c r="E38" s="60" t="str">
        <f>IF(AND(COUNT($A38),'from RC fall'!C$7&gt;0),IFERROR(MATCH($A38,'from RC fall'!C$8:C$25,0),"dnc"),"")</f>
        <v/>
      </c>
      <c r="F38" s="60" t="str">
        <f>IF(AND(COUNT($A38),'from RC fall'!D$7&gt;0),IFERROR(MATCH($A38,'from RC fall'!D$8:D$25,0),"dnc"),"")</f>
        <v/>
      </c>
      <c r="G38" s="60">
        <f>IF(AND(COUNT($A38),'from RC fall'!E$7&gt;0),IFERROR(MATCH($A38,'from RC fall'!E$8:E$25,0),"dnc"),"")</f>
        <v>4</v>
      </c>
      <c r="H38" s="60">
        <f>IF(AND(COUNT($A38),'from RC fall'!F$7&gt;0),IFERROR(MATCH($A38,'from RC fall'!F$8:F$25,0),"dnc"),"")</f>
        <v>5</v>
      </c>
      <c r="I38" s="60" t="str">
        <f>IF(AND(COUNT($A38),'from RC fall'!G$7&gt;0),IFERROR(MATCH($A38,'from RC fall'!G$8:G$25,0),"dnc"),"")</f>
        <v/>
      </c>
      <c r="J38" s="60">
        <f>IF(AND(COUNT($A38),'from RC fall'!H$7&gt;0),IFERROR(MATCH($A38,'from RC fall'!H$8:H$25,0),"dnc"),"")</f>
        <v>8</v>
      </c>
      <c r="K38" s="60">
        <f>IF(AND(COUNT($A38),'from RC fall'!I$7&gt;0),IFERROR(MATCH($A38,'from RC fall'!I$8:I$25,0),"dnc"),"")</f>
        <v>6</v>
      </c>
      <c r="L38" s="60" t="str">
        <f>IF(AND(COUNT($A38),'from RC fall'!J$7&gt;0),IFERROR(MATCH($A38,'from RC fall'!J$8:J$25,0),"dnc"),"")</f>
        <v/>
      </c>
      <c r="M38" s="60">
        <f>IF(AND(COUNT($A38),'from RC fall'!K$7&gt;0),IFERROR(MATCH($A38,'from RC fall'!K$8:K$25,0),"dnc"),"")</f>
        <v>7</v>
      </c>
      <c r="N38" s="60">
        <f>IF(AND(COUNT($A38),'from RC fall'!L$7&gt;0),IFERROR(MATCH($A38,'from RC fall'!L$8:L$25,0),"dnc"),"")</f>
        <v>6</v>
      </c>
      <c r="O38" s="60" t="str">
        <f>IF(AND(COUNT($A38),'from RC fall'!M$7&gt;0),IFERROR(MATCH($A38,'from RC fall'!M$8:M$25,0),"dnc"),"")</f>
        <v/>
      </c>
      <c r="P38" s="60" t="str">
        <f>IF(AND(COUNT($A38),'from RC fall'!N$7&gt;0),IFERROR(MATCH($A38,'from RC fall'!N$8:N$25,0),"dnc"),"")</f>
        <v/>
      </c>
      <c r="Q38" s="60" t="str">
        <f>IF(AND(COUNT($A38),'from RC fall'!O$7&gt;0),IFERROR(MATCH($A38,'from RC fall'!O$8:O$25,0),"dnc"),"")</f>
        <v/>
      </c>
      <c r="R38" s="60" t="str">
        <f>IF(AND(COUNT($A38),'from RC fall'!P$7&gt;0),IFERROR(MATCH($A38,'from RC fall'!P$8:P$25,0),"dnc"),"")</f>
        <v/>
      </c>
      <c r="S38" s="60" t="str">
        <f>IF(AND(COUNT($A38),'from RC fall'!Q$7&gt;0),IFERROR(MATCH($A38,'from RC fall'!Q$8:Q$25,0),"dnc"),"")</f>
        <v/>
      </c>
      <c r="T38" s="60" t="str">
        <f>IF(AND(COUNT($A38),'from RC fall'!R$7&gt;0),IFERROR(MATCH($A38,'from RC fall'!R$8:R$25,0),"dnc"),"")</f>
        <v/>
      </c>
      <c r="U38" s="60" t="str">
        <f>IF(AND(COUNT($A38),'from RC fall'!S$7&gt;0),IFERROR(MATCH($A38,'from RC fall'!S$8:S$25,0),"dnc"),"")</f>
        <v/>
      </c>
      <c r="V38" t="str">
        <f t="shared" si="6"/>
        <v>Dolce</v>
      </c>
    </row>
    <row r="39" spans="1:23" ht="13.5" thickBot="1" x14ac:dyDescent="0.25">
      <c r="A39" s="101">
        <v>1153</v>
      </c>
      <c r="B39" s="101" t="s">
        <v>2</v>
      </c>
      <c r="C39" s="101" t="s">
        <v>93</v>
      </c>
      <c r="D39" s="60">
        <f>IF(AND(COUNT($A39),'from RC fall'!B$7&gt;0),IFERROR(MATCH($A39,'from RC fall'!B$8:B$25,0),"dnc"),"")</f>
        <v>2</v>
      </c>
      <c r="E39" s="60" t="str">
        <f>IF(AND(COUNT($A39),'from RC fall'!C$7&gt;0),IFERROR(MATCH($A39,'from RC fall'!C$8:C$25,0),"dnc"),"")</f>
        <v/>
      </c>
      <c r="F39" s="60" t="str">
        <f>IF(AND(COUNT($A39),'from RC fall'!D$7&gt;0),IFERROR(MATCH($A39,'from RC fall'!D$8:D$25,0),"dnc"),"")</f>
        <v/>
      </c>
      <c r="G39" s="60" t="str">
        <f>IF(AND(COUNT($A39),'from RC fall'!E$7&gt;0),IFERROR(MATCH($A39,'from RC fall'!E$8:E$25,0),"dnc"),"")</f>
        <v>dnc</v>
      </c>
      <c r="H39" s="60" t="str">
        <f>IF(AND(COUNT($A39),'from RC fall'!F$7&gt;0),IFERROR(MATCH($A39,'from RC fall'!F$8:F$25,0),"dnc"),"")</f>
        <v>dnc</v>
      </c>
      <c r="I39" s="60" t="str">
        <f>IF(AND(COUNT($A39),'from RC fall'!G$7&gt;0),IFERROR(MATCH($A39,'from RC fall'!G$8:G$25,0),"dnc"),"")</f>
        <v/>
      </c>
      <c r="J39" s="60">
        <f>IF(AND(COUNT($A39),'from RC fall'!H$7&gt;0),IFERROR(MATCH($A39,'from RC fall'!H$8:H$25,0),"dnc"),"")</f>
        <v>1</v>
      </c>
      <c r="K39" s="60">
        <f>IF(AND(COUNT($A39),'from RC fall'!I$7&gt;0),IFERROR(MATCH($A39,'from RC fall'!I$8:I$25,0),"dnc"),"")</f>
        <v>1</v>
      </c>
      <c r="L39" s="60" t="str">
        <f>IF(AND(COUNT($A39),'from RC fall'!J$7&gt;0),IFERROR(MATCH($A39,'from RC fall'!J$8:J$25,0),"dnc"),"")</f>
        <v/>
      </c>
      <c r="M39" s="60">
        <f>IF(AND(COUNT($A39),'from RC fall'!K$7&gt;0),IFERROR(MATCH($A39,'from RC fall'!K$8:K$25,0),"dnc"),"")</f>
        <v>4</v>
      </c>
      <c r="N39" s="60">
        <f>IF(AND(COUNT($A39),'from RC fall'!L$7&gt;0),IFERROR(MATCH($A39,'from RC fall'!L$8:L$25,0),"dnc"),"")</f>
        <v>3</v>
      </c>
      <c r="O39" s="60" t="str">
        <f>IF(AND(COUNT($A39),'from RC fall'!M$7&gt;0),IFERROR(MATCH($A39,'from RC fall'!M$8:M$25,0),"dnc"),"")</f>
        <v/>
      </c>
      <c r="P39" s="60" t="str">
        <f>IF(AND(COUNT($A39),'from RC fall'!N$7&gt;0),IFERROR(MATCH($A39,'from RC fall'!N$8:N$25,0),"dnc"),"")</f>
        <v/>
      </c>
      <c r="Q39" s="60" t="str">
        <f>IF(AND(COUNT($A39),'from RC fall'!O$7&gt;0),IFERROR(MATCH($A39,'from RC fall'!O$8:O$25,0),"dnc"),"")</f>
        <v/>
      </c>
      <c r="R39" s="60" t="str">
        <f>IF(AND(COUNT($A39),'from RC fall'!P$7&gt;0),IFERROR(MATCH($A39,'from RC fall'!P$8:P$25,0),"dnc"),"")</f>
        <v/>
      </c>
      <c r="S39" s="60" t="str">
        <f>IF(AND(COUNT($A39),'from RC fall'!Q$7&gt;0),IFERROR(MATCH($A39,'from RC fall'!Q$8:Q$25,0),"dnc"),"")</f>
        <v/>
      </c>
      <c r="T39" s="60" t="str">
        <f>IF(AND(COUNT($A39),'from RC fall'!R$7&gt;0),IFERROR(MATCH($A39,'from RC fall'!R$8:R$25,0),"dnc"),"")</f>
        <v/>
      </c>
      <c r="U39" s="60" t="str">
        <f>IF(AND(COUNT($A39),'from RC fall'!S$7&gt;0),IFERROR(MATCH($A39,'from RC fall'!S$8:S$25,0),"dnc"),"")</f>
        <v/>
      </c>
      <c r="V39" t="str">
        <f t="shared" si="6"/>
        <v>Gostosa</v>
      </c>
    </row>
    <row r="40" spans="1:23" ht="13.5" thickBot="1" x14ac:dyDescent="0.25">
      <c r="A40" s="101">
        <v>485</v>
      </c>
      <c r="B40" s="101" t="s">
        <v>12</v>
      </c>
      <c r="C40" s="101" t="s">
        <v>226</v>
      </c>
      <c r="D40" s="60">
        <f>IF(AND(COUNT($A40),'from RC fall'!B$7&gt;0),IFERROR(MATCH($A40,'from RC fall'!B$8:B$25,0),"dnc"),"")</f>
        <v>8</v>
      </c>
      <c r="E40" s="60" t="str">
        <f>IF(AND(COUNT($A40),'from RC fall'!C$7&gt;0),IFERROR(MATCH($A40,'from RC fall'!C$8:C$25,0),"dnc"),"")</f>
        <v/>
      </c>
      <c r="F40" s="60" t="str">
        <f>IF(AND(COUNT($A40),'from RC fall'!D$7&gt;0),IFERROR(MATCH($A40,'from RC fall'!D$8:D$25,0),"dnc"),"")</f>
        <v/>
      </c>
      <c r="G40" s="60">
        <f>IF(AND(COUNT($A40),'from RC fall'!E$7&gt;0),IFERROR(MATCH($A40,'from RC fall'!E$8:E$25,0),"dnc"),"")</f>
        <v>2</v>
      </c>
      <c r="H40" s="60">
        <f>IF(AND(COUNT($A40),'from RC fall'!F$7&gt;0),IFERROR(MATCH($A40,'from RC fall'!F$8:F$25,0),"dnc"),"")</f>
        <v>3</v>
      </c>
      <c r="I40" s="60" t="str">
        <f>IF(AND(COUNT($A40),'from RC fall'!G$7&gt;0),IFERROR(MATCH($A40,'from RC fall'!G$8:G$25,0),"dnc"),"")</f>
        <v/>
      </c>
      <c r="J40" s="60" t="str">
        <f>IF(AND(COUNT($A40),'from RC fall'!H$7&gt;0),IFERROR(MATCH($A40,'from RC fall'!H$8:H$25,0),"dnc"),"")</f>
        <v>dnc</v>
      </c>
      <c r="K40" s="60" t="str">
        <f>IF(AND(COUNT($A40),'from RC fall'!I$7&gt;0),IFERROR(MATCH($A40,'from RC fall'!I$8:I$25,0),"dnc"),"")</f>
        <v>dnc</v>
      </c>
      <c r="L40" s="60" t="str">
        <f>IF(AND(COUNT($A40),'from RC fall'!J$7&gt;0),IFERROR(MATCH($A40,'from RC fall'!J$8:J$25,0),"dnc"),"")</f>
        <v/>
      </c>
      <c r="M40" s="60" t="s">
        <v>236</v>
      </c>
      <c r="N40" s="60" t="s">
        <v>236</v>
      </c>
      <c r="O40" s="60" t="str">
        <f>IF(AND(COUNT($A40),'from RC fall'!M$7&gt;0),IFERROR(MATCH($A40,'from RC fall'!M$8:M$25,0),"dnc"),"")</f>
        <v/>
      </c>
      <c r="P40" s="60" t="str">
        <f>IF(AND(COUNT($A40),'from RC fall'!N$7&gt;0),IFERROR(MATCH($A40,'from RC fall'!N$8:N$25,0),"dnc"),"")</f>
        <v/>
      </c>
      <c r="Q40" s="60" t="str">
        <f>IF(AND(COUNT($A40),'from RC fall'!O$7&gt;0),IFERROR(MATCH($A40,'from RC fall'!O$8:O$25,0),"dnc"),"")</f>
        <v/>
      </c>
      <c r="R40" s="60" t="str">
        <f>IF(AND(COUNT($A40),'from RC fall'!P$7&gt;0),IFERROR(MATCH($A40,'from RC fall'!P$8:P$25,0),"dnc"),"")</f>
        <v/>
      </c>
      <c r="S40" s="60" t="str">
        <f>IF(AND(COUNT($A40),'from RC fall'!Q$7&gt;0),IFERROR(MATCH($A40,'from RC fall'!Q$8:Q$25,0),"dnc"),"")</f>
        <v/>
      </c>
      <c r="T40" s="60" t="str">
        <f>IF(AND(COUNT($A40),'from RC fall'!R$7&gt;0),IFERROR(MATCH($A40,'from RC fall'!R$8:R$25,0),"dnc"),"")</f>
        <v/>
      </c>
      <c r="U40" s="60" t="str">
        <f>IF(AND(COUNT($A40),'from RC fall'!S$7&gt;0),IFERROR(MATCH($A40,'from RC fall'!S$8:S$25,0),"dnc"),"")</f>
        <v/>
      </c>
      <c r="V40" t="str">
        <f t="shared" si="6"/>
        <v>Argo III</v>
      </c>
    </row>
    <row r="41" spans="1:23" ht="13.5" thickBot="1" x14ac:dyDescent="0.25">
      <c r="A41" s="101"/>
      <c r="B41" s="101"/>
      <c r="C41" s="101"/>
      <c r="D41" s="60"/>
      <c r="E41" s="60" t="str">
        <f>IF(AND(COUNT($A41),'from RC fall'!C$7&gt;0),IFERROR(MATCH($A41,'from RC fall'!C$8:C$25,0),"dnc"),"")</f>
        <v/>
      </c>
      <c r="F41" s="60" t="str">
        <f>IF(AND(COUNT($A41),'from RC fall'!D$7&gt;0),IFERROR(MATCH($A41,'from RC fall'!D$8:D$25,0),"dnc"),"")</f>
        <v/>
      </c>
      <c r="G41" s="60" t="str">
        <f>IF(AND(COUNT($A41),'from RC fall'!E$7&gt;0),IFERROR(MATCH($A41,'from RC fall'!E$8:E$25,0),"dnc"),"")</f>
        <v/>
      </c>
      <c r="H41" s="60" t="str">
        <f>IF(AND(COUNT($A41),'from RC fall'!F$7&gt;0),IFERROR(MATCH($A41,'from RC fall'!F$8:F$25,0),"dnc"),"")</f>
        <v/>
      </c>
      <c r="I41" s="60" t="str">
        <f>IF(AND(COUNT($A41),'from RC fall'!G$7&gt;0),IFERROR(MATCH($A41,'from RC fall'!G$8:G$25,0),"dnc"),"")</f>
        <v/>
      </c>
      <c r="J41" s="60" t="str">
        <f>IF(AND(COUNT($A41),'from RC fall'!H$7&gt;0),IFERROR(MATCH($A41,'from RC fall'!H$8:H$25,0),"dnc"),"")</f>
        <v/>
      </c>
      <c r="K41" s="60" t="str">
        <f>IF(AND(COUNT($A41),'from RC fall'!I$7&gt;0),IFERROR(MATCH($A41,'from RC fall'!I$8:I$25,0),"dnc"),"")</f>
        <v/>
      </c>
      <c r="L41" s="60" t="str">
        <f>IF(AND(COUNT($A41),'from RC fall'!J$7&gt;0),IFERROR(MATCH($A41,'from RC fall'!J$8:J$25,0),"dnc"),"")</f>
        <v/>
      </c>
      <c r="M41" s="60" t="str">
        <f>IF(AND(COUNT($A41),'from RC fall'!K$7&gt;0),IFERROR(MATCH($A41,'from RC fall'!K$8:K$25,0),"dnc"),"")</f>
        <v/>
      </c>
      <c r="N41" s="60" t="str">
        <f>IF(AND(COUNT($A41),'from RC fall'!L$7&gt;0),IFERROR(MATCH($A41,'from RC fall'!L$8:L$25,0),"dnc"),"")</f>
        <v/>
      </c>
      <c r="O41" s="60" t="str">
        <f>IF(AND(COUNT($A41),'from RC fall'!M$7&gt;0),IFERROR(MATCH($A41,'from RC fall'!M$8:M$25,0),"dnc"),"")</f>
        <v/>
      </c>
      <c r="P41" s="60" t="str">
        <f>IF(AND(COUNT($A41),'from RC fall'!N$7&gt;0),IFERROR(MATCH($A41,'from RC fall'!N$8:N$25,0),"dnc"),"")</f>
        <v/>
      </c>
      <c r="Q41" s="60" t="str">
        <f>IF(AND(COUNT($A41),'from RC fall'!O$7&gt;0),IFERROR(MATCH($A41,'from RC fall'!O$8:O$25,0),"dnc"),"")</f>
        <v/>
      </c>
      <c r="R41" s="60" t="str">
        <f>IF(AND(COUNT($A41),'from RC fall'!P$7&gt;0),IFERROR(MATCH($A41,'from RC fall'!P$8:P$25,0),"dnc"),"")</f>
        <v/>
      </c>
      <c r="S41" s="60" t="str">
        <f>IF(AND(COUNT($A41),'from RC fall'!Q$7&gt;0),IFERROR(MATCH($A41,'from RC fall'!Q$8:Q$25,0),"dnc"),"")</f>
        <v/>
      </c>
      <c r="T41" s="60" t="str">
        <f>IF(AND(COUNT($A41),'from RC fall'!R$7&gt;0),IFERROR(MATCH($A41,'from RC fall'!R$8:R$25,0),"dnc"),"")</f>
        <v/>
      </c>
      <c r="U41" s="60" t="str">
        <f>IF(AND(COUNT($A41),'from RC fall'!S$7&gt;0),IFERROR(MATCH($A41,'from RC fall'!S$8:S$25,0),"dnc"),"")</f>
        <v/>
      </c>
      <c r="V41" t="str">
        <f t="shared" si="6"/>
        <v/>
      </c>
    </row>
    <row r="42" spans="1:23" ht="13.5" thickBot="1" x14ac:dyDescent="0.25">
      <c r="A42" s="101">
        <v>676</v>
      </c>
      <c r="B42" s="101" t="s">
        <v>31</v>
      </c>
      <c r="C42" s="101" t="s">
        <v>47</v>
      </c>
      <c r="D42" s="218" t="s">
        <v>234</v>
      </c>
      <c r="E42" s="60" t="str">
        <f>IF(AND(COUNT($A42),'from RC fall'!C$7&gt;0),IFERROR(MATCH($A42,'from RC fall'!C$8:C$25,0),"dnc"),"")</f>
        <v/>
      </c>
      <c r="F42" s="60" t="str">
        <f>IF(AND(COUNT($A42),'from RC fall'!D$7&gt;0),IFERROR(MATCH($A42,'from RC fall'!D$8:D$25,0),"dnc"),"")</f>
        <v/>
      </c>
      <c r="G42" s="60">
        <f>IF(AND(COUNT($A42),'from RC fall'!E$7&gt;0),IFERROR(MATCH($A42,'from RC fall'!E$8:E$25,0),"dnc"),"")</f>
        <v>8</v>
      </c>
      <c r="H42" s="60">
        <f>IF(AND(COUNT($A42),'from RC fall'!F$7&gt;0),IFERROR(MATCH($A42,'from RC fall'!F$8:F$25,0),"dnc"),"")</f>
        <v>8</v>
      </c>
      <c r="I42" s="60" t="str">
        <f>IF(AND(COUNT($A42),'from RC fall'!G$7&gt;0),IFERROR(MATCH($A42,'from RC fall'!G$8:G$25,0),"dnc"),"")</f>
        <v/>
      </c>
      <c r="J42" s="60">
        <f>IF(AND(COUNT($A42),'from RC fall'!H$7&gt;0),IFERROR(MATCH($A42,'from RC fall'!H$8:H$25,0),"dnc"),"")</f>
        <v>7</v>
      </c>
      <c r="K42" s="60">
        <f>IF(AND(COUNT($A42),'from RC fall'!I$7&gt;0),IFERROR(MATCH($A42,'from RC fall'!I$8:I$25,0),"dnc"),"")</f>
        <v>7</v>
      </c>
      <c r="L42" s="60" t="str">
        <f>IF(AND(COUNT($A42),'from RC fall'!J$7&gt;0),IFERROR(MATCH($A42,'from RC fall'!J$8:J$25,0),"dnc"),"")</f>
        <v/>
      </c>
      <c r="M42" s="60" t="s">
        <v>236</v>
      </c>
      <c r="N42" s="60" t="s">
        <v>236</v>
      </c>
      <c r="O42" s="60" t="str">
        <f>IF(AND(COUNT($A42),'from RC fall'!M$7&gt;0),IFERROR(MATCH($A42,'from RC fall'!M$8:M$25,0),"dnc"),"")</f>
        <v/>
      </c>
      <c r="P42" s="60" t="str">
        <f>IF(AND(COUNT($A42),'from RC fall'!N$7&gt;0),IFERROR(MATCH($A42,'from RC fall'!N$8:N$25,0),"dnc"),"")</f>
        <v/>
      </c>
      <c r="Q42" s="60" t="str">
        <f>IF(AND(COUNT($A42),'from RC fall'!O$7&gt;0),IFERROR(MATCH($A42,'from RC fall'!O$8:O$25,0),"dnc"),"")</f>
        <v/>
      </c>
      <c r="R42" s="60" t="str">
        <f>IF(AND(COUNT($A42),'from RC fall'!P$7&gt;0),IFERROR(MATCH($A42,'from RC fall'!P$8:P$25,0),"dnc"),"")</f>
        <v/>
      </c>
      <c r="S42" s="60" t="str">
        <f>IF(AND(COUNT($A42),'from RC fall'!Q$7&gt;0),IFERROR(MATCH($A42,'from RC fall'!Q$8:Q$25,0),"dnc"),"")</f>
        <v/>
      </c>
      <c r="T42" s="60" t="str">
        <f>IF(AND(COUNT($A42),'from RC fall'!R$7&gt;0),IFERROR(MATCH($A42,'from RC fall'!R$8:R$25,0),"dnc"),"")</f>
        <v/>
      </c>
      <c r="U42" s="60" t="str">
        <f>IF(AND(COUNT($A42),'from RC fall'!S$7&gt;0),IFERROR(MATCH($A42,'from RC fall'!S$8:S$25,0),"dnc"),"")</f>
        <v/>
      </c>
      <c r="V42" t="str">
        <f t="shared" si="6"/>
        <v>Paradox</v>
      </c>
    </row>
    <row r="43" spans="1:23" ht="13.5" thickBot="1" x14ac:dyDescent="0.25">
      <c r="A43" s="101">
        <v>679</v>
      </c>
      <c r="B43" s="101" t="s">
        <v>25</v>
      </c>
      <c r="C43" s="101" t="s">
        <v>45</v>
      </c>
      <c r="D43" s="60">
        <f>IF(AND(COUNT($A43),'from RC fall'!B$7&gt;0),IFERROR(MATCH($A43,'from RC fall'!B$8:B$25,0),"dnc"),"")</f>
        <v>5</v>
      </c>
      <c r="E43" s="60" t="str">
        <f>IF(AND(COUNT($A43),'from RC fall'!C$7&gt;0),IFERROR(MATCH($A43,'from RC fall'!C$8:C$25,0),"dnc"),"")</f>
        <v/>
      </c>
      <c r="F43" s="60" t="str">
        <f>IF(AND(COUNT($A43),'from RC fall'!D$7&gt;0),IFERROR(MATCH($A43,'from RC fall'!D$8:D$25,0),"dnc"),"")</f>
        <v/>
      </c>
      <c r="G43" s="60">
        <f>IF(AND(COUNT($A43),'from RC fall'!E$7&gt;0),IFERROR(MATCH($A43,'from RC fall'!E$8:E$25,0),"dnc"),"")</f>
        <v>3</v>
      </c>
      <c r="H43" s="60">
        <f>IF(AND(COUNT($A43),'from RC fall'!F$7&gt;0),IFERROR(MATCH($A43,'from RC fall'!F$8:F$25,0),"dnc"),"")</f>
        <v>7</v>
      </c>
      <c r="I43" s="60" t="str">
        <f>IF(AND(COUNT($A43),'from RC fall'!G$7&gt;0),IFERROR(MATCH($A43,'from RC fall'!G$8:G$25,0),"dnc"),"")</f>
        <v/>
      </c>
      <c r="J43" s="60">
        <f>IF(AND(COUNT($A43),'from RC fall'!H$7&gt;0),IFERROR(MATCH($A43,'from RC fall'!H$8:H$25,0),"dnc"),"")</f>
        <v>6</v>
      </c>
      <c r="K43" s="60">
        <f>IF(AND(COUNT($A43),'from RC fall'!I$7&gt;0),IFERROR(MATCH($A43,'from RC fall'!I$8:I$25,0),"dnc"),"")</f>
        <v>8</v>
      </c>
      <c r="L43" s="60" t="str">
        <f>IF(AND(COUNT($A43),'from RC fall'!J$7&gt;0),IFERROR(MATCH($A43,'from RC fall'!J$8:J$25,0),"dnc"),"")</f>
        <v/>
      </c>
      <c r="M43" s="60">
        <f>IF(AND(COUNT($A43),'from RC fall'!K$7&gt;0),IFERROR(MATCH($A43,'from RC fall'!K$8:K$25,0),"dnc"),"")</f>
        <v>6</v>
      </c>
      <c r="N43" s="60">
        <f>IF(AND(COUNT($A43),'from RC fall'!L$7&gt;0),IFERROR(MATCH($A43,'from RC fall'!L$8:L$25,0),"dnc"),"")</f>
        <v>7</v>
      </c>
      <c r="O43" s="60" t="str">
        <f>IF(AND(COUNT($A43),'from RC fall'!M$7&gt;0),IFERROR(MATCH($A43,'from RC fall'!M$8:M$25,0),"dnc"),"")</f>
        <v/>
      </c>
      <c r="P43" s="60" t="str">
        <f>IF(AND(COUNT($A43),'from RC fall'!N$7&gt;0),IFERROR(MATCH($A43,'from RC fall'!N$8:N$25,0),"dnc"),"")</f>
        <v/>
      </c>
      <c r="Q43" s="60" t="str">
        <f>IF(AND(COUNT($A43),'from RC fall'!O$7&gt;0),IFERROR(MATCH($A43,'from RC fall'!O$8:O$25,0),"dnc"),"")</f>
        <v/>
      </c>
      <c r="R43" s="60" t="str">
        <f>IF(AND(COUNT($A43),'from RC fall'!P$7&gt;0),IFERROR(MATCH($A43,'from RC fall'!P$8:P$25,0),"dnc"),"")</f>
        <v/>
      </c>
      <c r="S43" s="60" t="str">
        <f>IF(AND(COUNT($A43),'from RC fall'!Q$7&gt;0),IFERROR(MATCH($A43,'from RC fall'!Q$8:Q$25,0),"dnc"),"")</f>
        <v/>
      </c>
      <c r="T43" s="60" t="str">
        <f>IF(AND(COUNT($A43),'from RC fall'!R$7&gt;0),IFERROR(MATCH($A43,'from RC fall'!R$8:R$25,0),"dnc"),"")</f>
        <v/>
      </c>
      <c r="U43" s="60" t="str">
        <f>IF(AND(COUNT($A43),'from RC fall'!S$7&gt;0),IFERROR(MATCH($A43,'from RC fall'!S$8:S$25,0),"dnc"),"")</f>
        <v/>
      </c>
      <c r="V43" t="str">
        <f t="shared" si="6"/>
        <v>Misty-two-six</v>
      </c>
    </row>
    <row r="44" spans="1:23" ht="13.5" thickBot="1" x14ac:dyDescent="0.25">
      <c r="A44" s="101">
        <v>667</v>
      </c>
      <c r="B44" s="101" t="s">
        <v>203</v>
      </c>
      <c r="C44" s="101" t="s">
        <v>233</v>
      </c>
      <c r="D44" s="60">
        <f>IF(AND(COUNT($A44),'from RC fall'!B$7&gt;0),IFERROR(MATCH($A44,'from RC fall'!B$8:B$25,0),"dnc"),"")</f>
        <v>3</v>
      </c>
      <c r="E44" s="60" t="str">
        <f>IF(AND(COUNT($A44),'from RC fall'!C$7&gt;0),IFERROR(MATCH($A44,'from RC fall'!C$8:C$25,0),"dnc"),"")</f>
        <v/>
      </c>
      <c r="F44" s="60" t="str">
        <f>IF(AND(COUNT($A44),'from RC fall'!D$7&gt;0),IFERROR(MATCH($A44,'from RC fall'!D$8:D$25,0),"dnc"),"")</f>
        <v/>
      </c>
      <c r="G44" s="60">
        <f>IF(AND(COUNT($A44),'from RC fall'!E$7&gt;0),IFERROR(MATCH($A44,'from RC fall'!E$8:E$25,0),"dnc"),"")</f>
        <v>1</v>
      </c>
      <c r="H44" s="60">
        <f>IF(AND(COUNT($A44),'from RC fall'!F$7&gt;0),IFERROR(MATCH($A44,'from RC fall'!F$8:F$25,0),"dnc"),"")</f>
        <v>4</v>
      </c>
      <c r="I44" s="60" t="str">
        <f>IF(AND(COUNT($A44),'from RC fall'!G$7&gt;0),IFERROR(MATCH($A44,'from RC fall'!G$8:G$25,0),"dnc"),"")</f>
        <v/>
      </c>
      <c r="J44" s="60">
        <f>IF(AND(COUNT($A44),'from RC fall'!H$7&gt;0),IFERROR(MATCH($A44,'from RC fall'!H$8:H$25,0),"dnc"),"")</f>
        <v>3</v>
      </c>
      <c r="K44" s="60">
        <f>IF(AND(COUNT($A44),'from RC fall'!I$7&gt;0),IFERROR(MATCH($A44,'from RC fall'!I$8:I$25,0),"dnc"),"")</f>
        <v>3</v>
      </c>
      <c r="L44" s="60" t="str">
        <f>IF(AND(COUNT($A44),'from RC fall'!J$7&gt;0),IFERROR(MATCH($A44,'from RC fall'!J$8:J$25,0),"dnc"),"")</f>
        <v/>
      </c>
      <c r="M44" s="60">
        <f>IF(AND(COUNT($A44),'from RC fall'!K$7&gt;0),IFERROR(MATCH($A44,'from RC fall'!K$8:K$25,0),"dnc"),"")</f>
        <v>3</v>
      </c>
      <c r="N44" s="60">
        <f>IF(AND(COUNT($A44),'from RC fall'!L$7&gt;0),IFERROR(MATCH($A44,'from RC fall'!L$8:L$25,0),"dnc"),"")</f>
        <v>4</v>
      </c>
      <c r="O44" s="60" t="str">
        <f>IF(AND(COUNT($A44),'from RC fall'!M$7&gt;0),IFERROR(MATCH($A44,'from RC fall'!M$8:M$25,0),"dnc"),"")</f>
        <v/>
      </c>
      <c r="P44" s="60" t="str">
        <f>IF(AND(COUNT($A44),'from RC fall'!N$7&gt;0),IFERROR(MATCH($A44,'from RC fall'!N$8:N$25,0),"dnc"),"")</f>
        <v/>
      </c>
      <c r="Q44" s="60" t="str">
        <f>IF(AND(COUNT($A44),'from RC fall'!O$7&gt;0),IFERROR(MATCH($A44,'from RC fall'!O$8:O$25,0),"dnc"),"")</f>
        <v/>
      </c>
      <c r="R44" s="60" t="str">
        <f>IF(AND(COUNT($A44),'from RC fall'!P$7&gt;0),IFERROR(MATCH($A44,'from RC fall'!P$8:P$25,0),"dnc"),"")</f>
        <v/>
      </c>
      <c r="S44" s="60" t="str">
        <f>IF(AND(COUNT($A44),'from RC fall'!Q$7&gt;0),IFERROR(MATCH($A44,'from RC fall'!Q$8:Q$25,0),"dnc"),"")</f>
        <v/>
      </c>
      <c r="T44" s="60" t="str">
        <f>IF(AND(COUNT($A44),'from RC fall'!R$7&gt;0),IFERROR(MATCH($A44,'from RC fall'!R$8:R$25,0),"dnc"),"")</f>
        <v/>
      </c>
      <c r="U44" s="60" t="str">
        <f>IF(AND(COUNT($A44),'from RC fall'!S$7&gt;0),IFERROR(MATCH($A44,'from RC fall'!S$8:S$25,0),"dnc"),"")</f>
        <v/>
      </c>
      <c r="V44" t="str">
        <f t="shared" si="6"/>
        <v>Pressure</v>
      </c>
    </row>
    <row r="45" spans="1:23" ht="13.5" thickBot="1" x14ac:dyDescent="0.25">
      <c r="A45" s="101">
        <v>154</v>
      </c>
      <c r="B45" s="101" t="s">
        <v>269</v>
      </c>
      <c r="C45" s="101" t="s">
        <v>205</v>
      </c>
      <c r="D45" s="60">
        <f>IF(AND(COUNT($A45),'from RC fall'!B$7&gt;0),IFERROR(MATCH($A45,'from RC fall'!B$8:B$25,0),"dnc"),"")</f>
        <v>1</v>
      </c>
      <c r="E45" s="60" t="str">
        <f>IF(AND(COUNT($A45),'from RC fall'!C$7&gt;0),IFERROR(MATCH($A45,'from RC fall'!C$8:C$25,0),"dnc"),"")</f>
        <v/>
      </c>
      <c r="F45" s="60" t="str">
        <f>IF(AND(COUNT($A45),'from RC fall'!D$7&gt;0),IFERROR(MATCH($A45,'from RC fall'!D$8:D$25,0),"dnc"),"")</f>
        <v/>
      </c>
      <c r="G45" s="60">
        <f>IF(AND(COUNT($A45),'from RC fall'!E$7&gt;0),IFERROR(MATCH($A45,'from RC fall'!E$8:E$25,0),"dnc"),"")</f>
        <v>7</v>
      </c>
      <c r="H45" s="60">
        <f>IF(AND(COUNT($A45),'from RC fall'!F$7&gt;0),IFERROR(MATCH($A45,'from RC fall'!F$8:F$25,0),"dnc"),"")</f>
        <v>6</v>
      </c>
      <c r="I45" s="60" t="str">
        <f>IF(AND(COUNT($A45),'from RC fall'!G$7&gt;0),IFERROR(MATCH($A45,'from RC fall'!G$8:G$25,0),"dnc"),"")</f>
        <v/>
      </c>
      <c r="J45" s="60">
        <f>IF(AND(COUNT($A45),'from RC fall'!H$7&gt;0),IFERROR(MATCH($A45,'from RC fall'!H$8:H$25,0),"dnc"),"")</f>
        <v>5</v>
      </c>
      <c r="K45" s="60">
        <f>IF(AND(COUNT($A45),'from RC fall'!I$7&gt;0),IFERROR(MATCH($A45,'from RC fall'!I$8:I$25,0),"dnc"),"")</f>
        <v>5</v>
      </c>
      <c r="L45" s="60" t="str">
        <f>IF(AND(COUNT($A45),'from RC fall'!J$7&gt;0),IFERROR(MATCH($A45,'from RC fall'!J$8:J$25,0),"dnc"),"")</f>
        <v/>
      </c>
      <c r="M45" s="60">
        <f>IF(AND(COUNT($A45),'from RC fall'!K$7&gt;0),IFERROR(MATCH($A45,'from RC fall'!K$8:K$25,0),"dnc"),"")</f>
        <v>1</v>
      </c>
      <c r="N45" s="60">
        <f>IF(AND(COUNT($A45),'from RC fall'!L$7&gt;0),IFERROR(MATCH($A45,'from RC fall'!L$8:L$25,0),"dnc"),"")</f>
        <v>1</v>
      </c>
      <c r="O45" s="60" t="str">
        <f>IF(AND(COUNT($A45),'from RC fall'!M$7&gt;0),IFERROR(MATCH($A45,'from RC fall'!M$8:M$25,0),"dnc"),"")</f>
        <v/>
      </c>
      <c r="P45" s="60" t="str">
        <f>IF(AND(COUNT($A45),'from RC fall'!N$7&gt;0),IFERROR(MATCH($A45,'from RC fall'!N$8:N$25,0),"dnc"),"")</f>
        <v/>
      </c>
      <c r="Q45" s="60" t="str">
        <f>IF(AND(COUNT($A45),'from RC fall'!O$7&gt;0),IFERROR(MATCH($A45,'from RC fall'!O$8:O$25,0),"dnc"),"")</f>
        <v/>
      </c>
      <c r="R45" s="60" t="str">
        <f>IF(AND(COUNT($A45),'from RC fall'!P$7&gt;0),IFERROR(MATCH($A45,'from RC fall'!P$8:P$25,0),"dnc"),"")</f>
        <v/>
      </c>
      <c r="S45" s="60" t="str">
        <f>IF(AND(COUNT($A45),'from RC fall'!Q$7&gt;0),IFERROR(MATCH($A45,'from RC fall'!Q$8:Q$25,0),"dnc"),"")</f>
        <v/>
      </c>
      <c r="T45" s="60" t="str">
        <f>IF(AND(COUNT($A45),'from RC fall'!R$7&gt;0),IFERROR(MATCH($A45,'from RC fall'!R$8:R$25,0),"dnc"),"")</f>
        <v/>
      </c>
      <c r="U45" s="60" t="str">
        <f>IF(AND(COUNT($A45),'from RC fall'!S$7&gt;0),IFERROR(MATCH($A45,'from RC fall'!S$8:S$25,0),"dnc"),"")</f>
        <v/>
      </c>
      <c r="V45" t="str">
        <f t="shared" si="6"/>
        <v>Panic-A-Tack</v>
      </c>
    </row>
    <row r="46" spans="1:23" ht="13.5" thickBot="1" x14ac:dyDescent="0.25">
      <c r="A46" s="87">
        <v>588</v>
      </c>
      <c r="B46" s="81" t="s">
        <v>30</v>
      </c>
      <c r="C46" s="82" t="s">
        <v>46</v>
      </c>
      <c r="D46" s="218" t="s">
        <v>234</v>
      </c>
      <c r="E46" s="60" t="str">
        <f>IF(ISERROR(MATCH($A46,'from RC fall'!C$8:C$25,0)),"",MATCH($A46,'from RC fall'!C$8:C$25,0))</f>
        <v/>
      </c>
      <c r="F46" s="60" t="str">
        <f>IF(AND(COUNT($A46),'from RC fall'!D$7&gt;0),IFERROR(MATCH($A46,'from RC fall'!D$8:D$25,0),"dnc"),"")</f>
        <v/>
      </c>
      <c r="G46" s="60" t="s">
        <v>236</v>
      </c>
      <c r="H46" s="60" t="s">
        <v>236</v>
      </c>
      <c r="I46" s="60" t="str">
        <f>IF(AND(COUNT($A46),'from RC fall'!G$7&gt;0),IFERROR(MATCH($A46,'from RC fall'!G$8:G$25,0),"dnc"),"")</f>
        <v/>
      </c>
      <c r="J46" s="60" t="s">
        <v>236</v>
      </c>
      <c r="K46" s="60" t="s">
        <v>236</v>
      </c>
      <c r="L46" s="60" t="str">
        <f>IF(AND(COUNT($A46),'from RC fall'!J$7&gt;0),IFERROR(MATCH($A46,'from RC fall'!J$8:J$25,0),"dnc"),"")</f>
        <v/>
      </c>
      <c r="M46" s="60" t="s">
        <v>236</v>
      </c>
      <c r="N46" s="60" t="s">
        <v>236</v>
      </c>
      <c r="O46" s="60" t="str">
        <f>IF(ISERROR(MATCH($A46,'from RC fall'!M$8:M$25,0)),"",MATCH($A46,'from RC fall'!M$8:M$25,0))</f>
        <v/>
      </c>
      <c r="P46" s="60" t="str">
        <f>IF(ISERROR(MATCH($A46,'from RC fall'!N$8:N$25,0)),"",MATCH($A46,'from RC fall'!N$8:N$25,0))</f>
        <v/>
      </c>
      <c r="Q46" s="60" t="str">
        <f>IF(ISERROR(MATCH($A46,'from RC fall'!O$8:O$25,0)),"",MATCH($A46,'from RC fall'!O$8:O$25,0))</f>
        <v/>
      </c>
      <c r="R46" s="60" t="str">
        <f>IF(ISERROR(MATCH($A46,'from RC fall'!P$8:P$25,0)),"",MATCH($A46,'from RC fall'!P$8:P$25,0))</f>
        <v/>
      </c>
      <c r="S46" s="60" t="str">
        <f>IF(ISERROR(MATCH($A46,'from RC fall'!Q$8:Q$25,0)),"",MATCH($A46,'from RC fall'!Q$8:Q$25,0))</f>
        <v/>
      </c>
      <c r="T46" s="60" t="str">
        <f>IF(ISERROR(MATCH($A46,'from RC fall'!R$8:R$25,0)),"",MATCH($A46,'from RC fall'!R$8:R$25,0))</f>
        <v/>
      </c>
      <c r="U46" s="60" t="str">
        <f>IF(ISERROR(MATCH($A46,'from RC fall'!S$8:S$25,0)),"",MATCH($A46,'from RC fall'!S$8:S$25,0))</f>
        <v/>
      </c>
      <c r="V46" t="str">
        <f t="shared" si="6"/>
        <v>Gallant Fox</v>
      </c>
    </row>
    <row r="47" spans="1:23" ht="13.5" thickBot="1" x14ac:dyDescent="0.25">
      <c r="A47" s="88"/>
      <c r="B47" s="106"/>
      <c r="C47" s="107"/>
      <c r="D47" s="60" t="str">
        <f>IF(ISERROR(MATCH($A47,'from RC fall'!B$8:B$25,0)),"",MATCH($A47,'from RC fall'!B$8:B$25,0))</f>
        <v/>
      </c>
      <c r="E47" s="60" t="str">
        <f>IF(ISERROR(MATCH($A47,'from RC fall'!C$8:C$25,0)),"",MATCH($A47,'from RC fall'!C$8:C$25,0))</f>
        <v/>
      </c>
      <c r="F47" s="60" t="str">
        <f>IF(AND(COUNT($A47),'from RC fall'!D$7&gt;0),IFERROR(MATCH($A47,'from RC fall'!D$8:D$25,0),"dnc"),"")</f>
        <v/>
      </c>
      <c r="G47" s="60" t="str">
        <f>IF(ISERROR(MATCH($A47,'from RC fall'!E$8:E$25,0)),"",MATCH($A47,'from RC fall'!E$8:E$25,0))</f>
        <v/>
      </c>
      <c r="H47" s="60" t="str">
        <f>IF(ISERROR(MATCH($A47,'from RC fall'!F$8:F$25,0)),"",MATCH($A47,'from RC fall'!F$8:F$25,0))</f>
        <v/>
      </c>
      <c r="I47" s="60" t="str">
        <f>IF(AND(COUNT($A47),'from RC fall'!G$7&gt;0),IFERROR(MATCH($A47,'from RC fall'!G$8:G$25,0),"dnc"),"")</f>
        <v/>
      </c>
      <c r="J47" s="60" t="str">
        <f>IF(ISERROR(MATCH($A47,'from RC fall'!H$8:H$25,0)),"",MATCH($A47,'from RC fall'!H$8:H$25,0))</f>
        <v/>
      </c>
      <c r="K47" s="60" t="str">
        <f>IF(ISERROR(MATCH($A47,'from RC fall'!I$8:I$25,0)),"",MATCH($A47,'from RC fall'!I$8:I$25,0))</f>
        <v/>
      </c>
      <c r="L47" s="60" t="str">
        <f>IF(AND(COUNT($A47),'from RC fall'!J$7&gt;0),IFERROR(MATCH($A47,'from RC fall'!J$8:J$25,0),"dnc"),"")</f>
        <v/>
      </c>
      <c r="M47" s="60" t="str">
        <f>IF(ISERROR(MATCH($A47,'from RC fall'!K$8:K$25,0)),"",MATCH($A47,'from RC fall'!K$8:K$25,0))</f>
        <v/>
      </c>
      <c r="N47" s="60" t="str">
        <f>IF(ISERROR(MATCH($A47,'from RC fall'!L$8:L$25,0)),"",MATCH($A47,'from RC fall'!L$8:L$25,0))</f>
        <v/>
      </c>
      <c r="O47" s="60" t="str">
        <f>IF(ISERROR(MATCH($A47,'from RC fall'!M$8:M$25,0)),"",MATCH($A47,'from RC fall'!M$8:M$25,0))</f>
        <v/>
      </c>
      <c r="P47" s="60" t="str">
        <f>IF(ISERROR(MATCH($A47,'from RC fall'!N$8:N$25,0)),"",MATCH($A47,'from RC fall'!N$8:N$25,0))</f>
        <v/>
      </c>
      <c r="Q47" s="60" t="str">
        <f>IF(ISERROR(MATCH($A47,'from RC fall'!O$8:O$25,0)),"",MATCH($A47,'from RC fall'!O$8:O$25,0))</f>
        <v/>
      </c>
      <c r="R47" s="60" t="str">
        <f>IF(ISERROR(MATCH($A47,'from RC fall'!P$8:P$25,0)),"",MATCH($A47,'from RC fall'!P$8:P$25,0))</f>
        <v/>
      </c>
      <c r="S47" s="60" t="str">
        <f>IF(ISERROR(MATCH($A47,'from RC fall'!Q$8:Q$25,0)),"",MATCH($A47,'from RC fall'!Q$8:Q$25,0))</f>
        <v/>
      </c>
      <c r="T47" s="60" t="str">
        <f>IF(ISERROR(MATCH($A47,'from RC fall'!R$8:R$25,0)),"",MATCH($A47,'from RC fall'!R$8:R$25,0))</f>
        <v/>
      </c>
      <c r="U47" s="60" t="str">
        <f>IF(ISERROR(MATCH($A47,'from RC fall'!S$8:S$25,0)),"",MATCH($A47,'from RC fall'!S$8:S$25,0))</f>
        <v/>
      </c>
      <c r="V47" t="str">
        <f t="shared" si="6"/>
        <v/>
      </c>
    </row>
    <row r="48" spans="1:23" ht="13.5" thickBot="1" x14ac:dyDescent="0.25">
      <c r="A48" s="87"/>
      <c r="B48" s="81"/>
      <c r="C48" s="82"/>
      <c r="D48" s="60" t="str">
        <f>IF(ISERROR(MATCH($A48,'from RC fall'!B$8:B$25,0)),"",MATCH($A48,'from RC fall'!B$8:B$25,0))</f>
        <v/>
      </c>
      <c r="E48" s="60" t="str">
        <f>IF(ISERROR(MATCH($A48,'from RC fall'!C$8:C$25,0)),"",MATCH($A48,'from RC fall'!C$8:C$25,0))</f>
        <v/>
      </c>
      <c r="F48" s="60" t="str">
        <f>IF(AND(COUNT($A48),'from RC fall'!D$7&gt;0),IFERROR(MATCH($A48,'from RC fall'!D$8:D$25,0),"dnc"),"")</f>
        <v/>
      </c>
      <c r="G48" s="60" t="str">
        <f>IF(ISERROR(MATCH($A48,'from RC fall'!E$8:E$25,0)),"",MATCH($A48,'from RC fall'!E$8:E$25,0))</f>
        <v/>
      </c>
      <c r="H48" s="60" t="str">
        <f>IF(ISERROR(MATCH($A48,'from RC fall'!F$8:F$25,0)),"",MATCH($A48,'from RC fall'!F$8:F$25,0))</f>
        <v/>
      </c>
      <c r="I48" s="60" t="str">
        <f>IF(AND(COUNT($A48),'from RC fall'!G$7&gt;0),IFERROR(MATCH($A48,'from RC fall'!G$8:G$25,0),"dnc"),"")</f>
        <v/>
      </c>
      <c r="J48" s="60" t="str">
        <f>IF(ISERROR(MATCH($A48,'from RC fall'!H$8:H$25,0)),"",MATCH($A48,'from RC fall'!H$8:H$25,0))</f>
        <v/>
      </c>
      <c r="K48" s="60" t="str">
        <f>IF(ISERROR(MATCH($A48,'from RC fall'!I$8:I$25,0)),"",MATCH($A48,'from RC fall'!I$8:I$25,0))</f>
        <v/>
      </c>
      <c r="L48" s="60" t="str">
        <f>IF(AND(COUNT($A48),'from RC fall'!J$7&gt;0),IFERROR(MATCH($A48,'from RC fall'!J$8:J$25,0),"dnc"),"")</f>
        <v/>
      </c>
      <c r="M48" s="60" t="str">
        <f>IF(ISERROR(MATCH($A48,'from RC fall'!K$8:K$25,0)),"",MATCH($A48,'from RC fall'!K$8:K$25,0))</f>
        <v/>
      </c>
      <c r="N48" s="60" t="str">
        <f>IF(ISERROR(MATCH($A48,'from RC fall'!L$8:L$25,0)),"",MATCH($A48,'from RC fall'!L$8:L$25,0))</f>
        <v/>
      </c>
      <c r="O48" s="60" t="str">
        <f>IF(ISERROR(MATCH($A48,'from RC fall'!M$8:M$25,0)),"",MATCH($A48,'from RC fall'!M$8:M$25,0))</f>
        <v/>
      </c>
      <c r="P48" s="60" t="str">
        <f>IF(ISERROR(MATCH($A48,'from RC fall'!N$8:N$25,0)),"",MATCH($A48,'from RC fall'!N$8:N$25,0))</f>
        <v/>
      </c>
      <c r="Q48" s="60" t="str">
        <f>IF(ISERROR(MATCH($A48,'from RC fall'!O$8:O$25,0)),"",MATCH($A48,'from RC fall'!O$8:O$25,0))</f>
        <v/>
      </c>
      <c r="R48" s="60" t="str">
        <f>IF(ISERROR(MATCH($A48,'from RC fall'!P$8:P$25,0)),"",MATCH($A48,'from RC fall'!P$8:P$25,0))</f>
        <v/>
      </c>
      <c r="S48" s="60" t="str">
        <f>IF(ISERROR(MATCH($A48,'from RC fall'!Q$8:Q$25,0)),"",MATCH($A48,'from RC fall'!Q$8:Q$25,0))</f>
        <v/>
      </c>
      <c r="T48" s="60" t="str">
        <f>IF(ISERROR(MATCH($A48,'from RC fall'!R$8:R$25,0)),"",MATCH($A48,'from RC fall'!R$8:R$25,0))</f>
        <v/>
      </c>
      <c r="U48" s="60" t="str">
        <f>IF(ISERROR(MATCH($A48,'from RC fall'!S$8:S$25,0)),"",MATCH($A48,'from RC fall'!S$8:S$25,0))</f>
        <v/>
      </c>
      <c r="V48" t="str">
        <f t="shared" si="6"/>
        <v/>
      </c>
    </row>
    <row r="49" spans="1:50" ht="13.5" thickBot="1" x14ac:dyDescent="0.25">
      <c r="A49" s="87"/>
      <c r="B49" s="81"/>
      <c r="C49" s="82"/>
      <c r="D49" s="60" t="str">
        <f>IF(ISERROR(MATCH($A49,'from RC fall'!B$8:B$25,0)),"",MATCH($A49,'from RC fall'!B$8:B$25,0))</f>
        <v/>
      </c>
      <c r="E49" s="60" t="str">
        <f>IF(ISERROR(MATCH($A49,'from RC fall'!C$8:C$25,0)),"",MATCH($A49,'from RC fall'!C$8:C$25,0))</f>
        <v/>
      </c>
      <c r="F49" s="60" t="str">
        <f>IF(AND(COUNT($A49),'from RC fall'!D$7&gt;0),IFERROR(MATCH($A49,'from RC fall'!D$8:D$25,0),"dnc"),"")</f>
        <v/>
      </c>
      <c r="G49" s="60" t="str">
        <f>IF(ISERROR(MATCH($A49,'from RC fall'!E$8:E$25,0)),"",MATCH($A49,'from RC fall'!E$8:E$25,0))</f>
        <v/>
      </c>
      <c r="H49" s="60" t="str">
        <f>IF(ISERROR(MATCH($A49,'from RC fall'!F$8:F$25,0)),"",MATCH($A49,'from RC fall'!F$8:F$25,0))</f>
        <v/>
      </c>
      <c r="I49" s="60" t="str">
        <f>IF(AND(COUNT($A49),'from RC fall'!G$7&gt;0),IFERROR(MATCH($A49,'from RC fall'!G$8:G$25,0),"dnc"),"")</f>
        <v/>
      </c>
      <c r="J49" s="60" t="str">
        <f>IF(ISERROR(MATCH($A49,'from RC fall'!H$8:H$25,0)),"",MATCH($A49,'from RC fall'!H$8:H$25,0))</f>
        <v/>
      </c>
      <c r="K49" s="60" t="str">
        <f>IF(ISERROR(MATCH($A49,'from RC fall'!I$8:I$25,0)),"",MATCH($A49,'from RC fall'!I$8:I$25,0))</f>
        <v/>
      </c>
      <c r="L49" s="60" t="str">
        <f>IF(AND(COUNT($A49),'from RC fall'!J$7&gt;0),IFERROR(MATCH($A49,'from RC fall'!J$8:J$25,0),"dnc"),"")</f>
        <v/>
      </c>
      <c r="M49" s="60" t="str">
        <f>IF(ISERROR(MATCH($A49,'from RC fall'!K$8:K$25,0)),"",MATCH($A49,'from RC fall'!K$8:K$25,0))</f>
        <v/>
      </c>
      <c r="N49" s="60" t="str">
        <f>IF(ISERROR(MATCH($A49,'from RC fall'!L$8:L$25,0)),"",MATCH($A49,'from RC fall'!L$8:L$25,0))</f>
        <v/>
      </c>
      <c r="O49" s="60" t="str">
        <f>IF(ISERROR(MATCH($A49,'from RC fall'!M$8:M$25,0)),"",MATCH($A49,'from RC fall'!M$8:M$25,0))</f>
        <v/>
      </c>
      <c r="P49" s="60" t="str">
        <f>IF(ISERROR(MATCH($A49,'from RC fall'!N$8:N$25,0)),"",MATCH($A49,'from RC fall'!N$8:N$25,0))</f>
        <v/>
      </c>
      <c r="Q49" s="60" t="str">
        <f>IF(ISERROR(MATCH($A49,'from RC fall'!O$8:O$25,0)),"",MATCH($A49,'from RC fall'!O$8:O$25,0))</f>
        <v/>
      </c>
      <c r="R49" s="60" t="str">
        <f>IF(ISERROR(MATCH($A49,'from RC fall'!P$8:P$25,0)),"",MATCH($A49,'from RC fall'!P$8:P$25,0))</f>
        <v/>
      </c>
      <c r="S49" s="60" t="str">
        <f>IF(ISERROR(MATCH($A49,'from RC fall'!Q$8:Q$25,0)),"",MATCH($A49,'from RC fall'!Q$8:Q$25,0))</f>
        <v/>
      </c>
      <c r="T49" s="60" t="str">
        <f>IF(ISERROR(MATCH($A49,'from RC fall'!R$8:R$25,0)),"",MATCH($A49,'from RC fall'!R$8:R$25,0))</f>
        <v/>
      </c>
      <c r="U49" s="60" t="str">
        <f>IF(ISERROR(MATCH($A49,'from RC fall'!S$8:S$25,0)),"",MATCH($A49,'from RC fall'!S$8:S$25,0))</f>
        <v/>
      </c>
      <c r="V49" t="str">
        <f t="shared" si="6"/>
        <v/>
      </c>
    </row>
    <row r="50" spans="1:50" ht="13.5" thickBot="1" x14ac:dyDescent="0.25">
      <c r="A50" s="88"/>
      <c r="B50" s="89"/>
      <c r="C50" s="90"/>
      <c r="D50" s="60" t="str">
        <f>IF(ISERROR(MATCH($A50,'from RC fall'!B$8:B$25,0)),"",MATCH($A50,'from RC fall'!B$8:B$25,0))</f>
        <v/>
      </c>
      <c r="E50" s="60" t="str">
        <f>IF(ISERROR(MATCH($A50,'from RC fall'!C$8:C$25,0)),"",MATCH($A50,'from RC fall'!C$8:C$25,0))</f>
        <v/>
      </c>
      <c r="F50" s="60" t="str">
        <f>IF(AND(COUNT($A50),'from RC fall'!D$7&gt;0),IFERROR(MATCH($A50,'from RC fall'!D$8:D$25,0),"dnc"),"")</f>
        <v/>
      </c>
      <c r="G50" s="60" t="str">
        <f>IF(ISERROR(MATCH($A50,'from RC fall'!E$8:E$25,0)),"",MATCH($A50,'from RC fall'!E$8:E$25,0))</f>
        <v/>
      </c>
      <c r="H50" s="60" t="str">
        <f>IF(ISERROR(MATCH($A50,'from RC fall'!F$8:F$25,0)),"",MATCH($A50,'from RC fall'!F$8:F$25,0))</f>
        <v/>
      </c>
      <c r="I50" s="60" t="str">
        <f>IF(AND(COUNT($A50),'from RC fall'!G$7&gt;0),IFERROR(MATCH($A50,'from RC fall'!G$8:G$25,0),"dnc"),"")</f>
        <v/>
      </c>
      <c r="J50" s="60" t="str">
        <f>IF(ISERROR(MATCH($A50,'from RC fall'!H$8:H$25,0)),"",MATCH($A50,'from RC fall'!H$8:H$25,0))</f>
        <v/>
      </c>
      <c r="K50" s="60" t="str">
        <f>IF(ISERROR(MATCH($A50,'from RC fall'!I$8:I$25,0)),"",MATCH($A50,'from RC fall'!I$8:I$25,0))</f>
        <v/>
      </c>
      <c r="L50" s="60" t="str">
        <f>IF(AND(COUNT($A50),'from RC fall'!J$7&gt;0),IFERROR(MATCH($A50,'from RC fall'!J$8:J$25,0),"dnc"),"")</f>
        <v/>
      </c>
      <c r="M50" s="60" t="str">
        <f>IF(ISERROR(MATCH($A50,'from RC fall'!K$8:K$25,0)),"",MATCH($A50,'from RC fall'!K$8:K$25,0))</f>
        <v/>
      </c>
      <c r="N50" s="60" t="str">
        <f>IF(ISERROR(MATCH($A50,'from RC fall'!L$8:L$25,0)),"",MATCH($A50,'from RC fall'!L$8:L$25,0))</f>
        <v/>
      </c>
      <c r="O50" s="60" t="str">
        <f>IF(ISERROR(MATCH($A50,'from RC fall'!M$8:M$25,0)),"",MATCH($A50,'from RC fall'!M$8:M$25,0))</f>
        <v/>
      </c>
      <c r="P50" s="60" t="str">
        <f>IF(ISERROR(MATCH($A50,'from RC fall'!N$8:N$25,0)),"",MATCH($A50,'from RC fall'!N$8:N$25,0))</f>
        <v/>
      </c>
      <c r="Q50" s="60" t="str">
        <f>IF(ISERROR(MATCH($A50,'from RC fall'!O$8:O$25,0)),"",MATCH($A50,'from RC fall'!O$8:O$25,0))</f>
        <v/>
      </c>
      <c r="R50" s="60" t="str">
        <f>IF(ISERROR(MATCH($A50,'from RC fall'!P$8:P$25,0)),"",MATCH($A50,'from RC fall'!P$8:P$25,0))</f>
        <v/>
      </c>
      <c r="S50" s="60" t="str">
        <f>IF(ISERROR(MATCH($A50,'from RC fall'!Q$8:Q$25,0)),"",MATCH($A50,'from RC fall'!Q$8:Q$25,0))</f>
        <v/>
      </c>
      <c r="T50" s="60" t="str">
        <f>IF(ISERROR(MATCH($A50,'from RC fall'!R$8:R$25,0)),"",MATCH($A50,'from RC fall'!R$8:R$25,0))</f>
        <v/>
      </c>
      <c r="U50" s="60" t="str">
        <f>IF(ISERROR(MATCH($A50,'from RC fall'!S$8:S$25,0)),"",MATCH($A50,'from RC fall'!S$8:S$25,0))</f>
        <v/>
      </c>
      <c r="V50" t="str">
        <f t="shared" si="6"/>
        <v/>
      </c>
    </row>
    <row r="51" spans="1:50" ht="13.5" thickBot="1" x14ac:dyDescent="0.25">
      <c r="A51" s="87"/>
      <c r="B51" s="81"/>
      <c r="C51" s="82"/>
      <c r="D51" s="60" t="str">
        <f>IF(ISERROR(MATCH($A51,'from RC fall'!B$8:B$25,0)),"",MATCH($A51,'from RC fall'!B$8:B$25,0))</f>
        <v/>
      </c>
      <c r="E51" s="60" t="str">
        <f>IF(ISERROR(MATCH($A51,'from RC fall'!C$8:C$25,0)),"",MATCH($A51,'from RC fall'!C$8:C$25,0))</f>
        <v/>
      </c>
      <c r="F51" s="60" t="str">
        <f>IF(AND(COUNT($A51),'from RC fall'!D$7&gt;0),IFERROR(MATCH($A51,'from RC fall'!D$8:D$25,0),"dnc"),"")</f>
        <v/>
      </c>
      <c r="G51" s="60" t="str">
        <f>IF(ISERROR(MATCH($A51,'from RC fall'!E$8:E$25,0)),"",MATCH($A51,'from RC fall'!E$8:E$25,0))</f>
        <v/>
      </c>
      <c r="H51" s="60" t="str">
        <f>IF(ISERROR(MATCH($A51,'from RC fall'!F$8:F$25,0)),"",MATCH($A51,'from RC fall'!F$8:F$25,0))</f>
        <v/>
      </c>
      <c r="I51" s="60" t="str">
        <f>IF(AND(COUNT($A51),'from RC fall'!G$7&gt;0),IFERROR(MATCH($A51,'from RC fall'!G$8:G$25,0),"dnc"),"")</f>
        <v/>
      </c>
      <c r="J51" s="60" t="str">
        <f>IF(ISERROR(MATCH($A51,'from RC fall'!H$8:H$25,0)),"",MATCH($A51,'from RC fall'!H$8:H$25,0))</f>
        <v/>
      </c>
      <c r="K51" s="60" t="str">
        <f>IF(ISERROR(MATCH($A51,'from RC fall'!I$8:I$25,0)),"",MATCH($A51,'from RC fall'!I$8:I$25,0))</f>
        <v/>
      </c>
      <c r="L51" s="60" t="str">
        <f>IF(AND(COUNT($A51),'from RC fall'!J$7&gt;0),IFERROR(MATCH($A51,'from RC fall'!J$8:J$25,0),"dnc"),"")</f>
        <v/>
      </c>
      <c r="M51" s="60" t="str">
        <f>IF(ISERROR(MATCH($A51,'from RC fall'!K$8:K$25,0)),"",MATCH($A51,'from RC fall'!K$8:K$25,0))</f>
        <v/>
      </c>
      <c r="N51" s="60" t="str">
        <f>IF(ISERROR(MATCH($A51,'from RC fall'!L$8:L$25,0)),"",MATCH($A51,'from RC fall'!L$8:L$25,0))</f>
        <v/>
      </c>
      <c r="O51" s="60" t="str">
        <f>IF(ISERROR(MATCH($A51,'from RC fall'!M$8:M$25,0)),"",MATCH($A51,'from RC fall'!M$8:M$25,0))</f>
        <v/>
      </c>
      <c r="P51" s="60" t="str">
        <f>IF(ISERROR(MATCH($A51,'from RC fall'!N$8:N$25,0)),"",MATCH($A51,'from RC fall'!N$8:N$25,0))</f>
        <v/>
      </c>
      <c r="Q51" s="60" t="str">
        <f>IF(ISERROR(MATCH($A51,'from RC fall'!O$8:O$25,0)),"",MATCH($A51,'from RC fall'!O$8:O$25,0))</f>
        <v/>
      </c>
      <c r="R51" s="60" t="str">
        <f>IF(ISERROR(MATCH($A51,'from RC fall'!P$8:P$25,0)),"",MATCH($A51,'from RC fall'!P$8:P$25,0))</f>
        <v/>
      </c>
      <c r="S51" s="60" t="str">
        <f>IF(ISERROR(MATCH($A51,'from RC fall'!Q$8:Q$25,0)),"",MATCH($A51,'from RC fall'!Q$8:Q$25,0))</f>
        <v/>
      </c>
      <c r="T51" s="60" t="str">
        <f>IF(ISERROR(MATCH($A51,'from RC fall'!R$8:R$25,0)),"",MATCH($A51,'from RC fall'!R$8:R$25,0))</f>
        <v/>
      </c>
      <c r="U51" s="60" t="str">
        <f>IF(ISERROR(MATCH($A51,'from RC fall'!S$8:S$25,0)),"",MATCH($A51,'from RC fall'!S$8:S$25,0))</f>
        <v/>
      </c>
      <c r="V51" t="str">
        <f t="shared" si="6"/>
        <v/>
      </c>
    </row>
    <row r="52" spans="1:50" ht="13.5" thickBot="1" x14ac:dyDescent="0.25">
      <c r="A52" s="93"/>
      <c r="B52" s="94"/>
      <c r="C52" s="95"/>
      <c r="D52" s="60" t="str">
        <f>IF(ISERROR(MATCH($A52,'from RC fall'!B$8:B$25,0)),"",MATCH($A52,'from RC fall'!B$8:B$25,0))</f>
        <v/>
      </c>
      <c r="E52" s="60" t="str">
        <f>IF(ISERROR(MATCH($A52,'from RC fall'!C$8:C$25,0)),"",MATCH($A52,'from RC fall'!C$8:C$25,0))</f>
        <v/>
      </c>
      <c r="F52" s="60" t="str">
        <f>IF(AND(COUNT($A52),'from RC fall'!D$7&gt;0),IFERROR(MATCH($A52,'from RC fall'!D$8:D$25,0),"dnc"),"")</f>
        <v/>
      </c>
      <c r="G52" s="60" t="str">
        <f>IF(ISERROR(MATCH($A52,'from RC fall'!E$8:E$25,0)),"",MATCH($A52,'from RC fall'!E$8:E$25,0))</f>
        <v/>
      </c>
      <c r="H52" s="60" t="str">
        <f>IF(ISERROR(MATCH($A52,'from RC fall'!F$8:F$25,0)),"",MATCH($A52,'from RC fall'!F$8:F$25,0))</f>
        <v/>
      </c>
      <c r="I52" s="60" t="str">
        <f>IF(AND(COUNT($A52),'from RC fall'!G$7&gt;0),IFERROR(MATCH($A52,'from RC fall'!G$8:G$25,0),"dnc"),"")</f>
        <v/>
      </c>
      <c r="J52" s="60" t="str">
        <f>IF(ISERROR(MATCH($A52,'from RC fall'!H$8:H$25,0)),"",MATCH($A52,'from RC fall'!H$8:H$25,0))</f>
        <v/>
      </c>
      <c r="K52" s="60" t="str">
        <f>IF(ISERROR(MATCH($A52,'from RC fall'!I$8:I$25,0)),"",MATCH($A52,'from RC fall'!I$8:I$25,0))</f>
        <v/>
      </c>
      <c r="L52" s="60" t="str">
        <f>IF(AND(COUNT($A52),'from RC fall'!J$7&gt;0),IFERROR(MATCH($A52,'from RC fall'!J$8:J$25,0),"dnc"),"")</f>
        <v/>
      </c>
      <c r="M52" s="60" t="str">
        <f>IF(ISERROR(MATCH($A52,'from RC fall'!K$8:K$25,0)),"",MATCH($A52,'from RC fall'!K$8:K$25,0))</f>
        <v/>
      </c>
      <c r="N52" s="60" t="str">
        <f>IF(ISERROR(MATCH($A52,'from RC fall'!L$8:L$25,0)),"",MATCH($A52,'from RC fall'!L$8:L$25,0))</f>
        <v/>
      </c>
      <c r="O52" s="60" t="str">
        <f>IF(ISERROR(MATCH($A52,'from RC fall'!M$8:M$25,0)),"",MATCH($A52,'from RC fall'!M$8:M$25,0))</f>
        <v/>
      </c>
      <c r="P52" s="60" t="str">
        <f>IF(ISERROR(MATCH($A52,'from RC fall'!N$8:N$25,0)),"",MATCH($A52,'from RC fall'!N$8:N$25,0))</f>
        <v/>
      </c>
      <c r="Q52" s="60" t="str">
        <f>IF(ISERROR(MATCH($A52,'from RC fall'!O$8:O$25,0)),"",MATCH($A52,'from RC fall'!O$8:O$25,0))</f>
        <v/>
      </c>
      <c r="R52" s="60" t="str">
        <f>IF(ISERROR(MATCH($A52,'from RC fall'!P$8:P$25,0)),"",MATCH($A52,'from RC fall'!P$8:P$25,0))</f>
        <v/>
      </c>
      <c r="S52" s="60" t="str">
        <f>IF(ISERROR(MATCH($A52,'from RC fall'!Q$8:Q$25,0)),"",MATCH($A52,'from RC fall'!Q$8:Q$25,0))</f>
        <v/>
      </c>
      <c r="T52" s="60" t="str">
        <f>IF(ISERROR(MATCH($A52,'from RC fall'!R$8:R$25,0)),"",MATCH($A52,'from RC fall'!R$8:R$25,0))</f>
        <v/>
      </c>
      <c r="U52" s="60" t="str">
        <f>IF(ISERROR(MATCH($A52,'from RC fall'!S$8:S$25,0)),"",MATCH($A52,'from RC fall'!S$8:S$25,0))</f>
        <v/>
      </c>
      <c r="V52" t="str">
        <f t="shared" si="6"/>
        <v/>
      </c>
      <c r="W52" t="str">
        <f>IF(B52=0,"",B52)</f>
        <v/>
      </c>
    </row>
    <row r="53" spans="1:50" ht="13.5" thickBot="1" x14ac:dyDescent="0.25">
      <c r="A53" s="93"/>
      <c r="B53" s="94"/>
      <c r="C53" s="95"/>
      <c r="D53" s="60" t="str">
        <f>IF(ISERROR(MATCH($A53,'from RC fall'!B$8:B$25,0)),"",MATCH($A53,'from RC fall'!B$8:B$25,0))</f>
        <v/>
      </c>
      <c r="E53" s="60" t="str">
        <f>IF(ISERROR(MATCH($A53,'from RC fall'!C$8:C$25,0)),"",MATCH($A53,'from RC fall'!C$8:C$25,0))</f>
        <v/>
      </c>
      <c r="F53" s="60" t="str">
        <f>IF(AND(COUNT($A53),'from RC fall'!D$7&gt;0),IFERROR(MATCH($A53,'from RC fall'!D$8:D$25,0),"dnc"),"")</f>
        <v/>
      </c>
      <c r="G53" s="60" t="str">
        <f>IF(ISERROR(MATCH($A53,'from RC fall'!E$8:E$25,0)),"",MATCH($A53,'from RC fall'!E$8:E$25,0))</f>
        <v/>
      </c>
      <c r="H53" s="60" t="str">
        <f>IF(ISERROR(MATCH($A53,'from RC fall'!F$8:F$25,0)),"",MATCH($A53,'from RC fall'!F$8:F$25,0))</f>
        <v/>
      </c>
      <c r="I53" s="60" t="str">
        <f>IF(AND(COUNT($A53),'from RC fall'!G$7&gt;0),IFERROR(MATCH($A53,'from RC fall'!G$8:G$25,0),"dnc"),"")</f>
        <v/>
      </c>
      <c r="J53" s="60" t="str">
        <f>IF(ISERROR(MATCH($A53,'from RC fall'!H$8:H$25,0)),"",MATCH($A53,'from RC fall'!H$8:H$25,0))</f>
        <v/>
      </c>
      <c r="K53" s="60" t="str">
        <f>IF(ISERROR(MATCH($A53,'from RC fall'!I$8:I$25,0)),"",MATCH($A53,'from RC fall'!I$8:I$25,0))</f>
        <v/>
      </c>
      <c r="L53" s="60" t="str">
        <f>IF(AND(COUNT($A53),'from RC fall'!J$7&gt;0),IFERROR(MATCH($A53,'from RC fall'!J$8:J$25,0),"dnc"),"")</f>
        <v/>
      </c>
      <c r="M53" s="60" t="str">
        <f>IF(ISERROR(MATCH($A53,'from RC fall'!K$8:K$25,0)),"",MATCH($A53,'from RC fall'!K$8:K$25,0))</f>
        <v/>
      </c>
      <c r="N53" s="60" t="str">
        <f>IF(ISERROR(MATCH($A53,'from RC fall'!L$8:L$25,0)),"",MATCH($A53,'from RC fall'!L$8:L$25,0))</f>
        <v/>
      </c>
      <c r="O53" s="60" t="str">
        <f>IF(ISERROR(MATCH($A53,'from RC fall'!M$8:M$25,0)),"",MATCH($A53,'from RC fall'!M$8:M$25,0))</f>
        <v/>
      </c>
      <c r="P53" s="60" t="str">
        <f>IF(ISERROR(MATCH($A53,'from RC fall'!N$8:N$25,0)),"",MATCH($A53,'from RC fall'!N$8:N$25,0))</f>
        <v/>
      </c>
      <c r="Q53" s="60" t="str">
        <f>IF(ISERROR(MATCH($A53,'from RC fall'!O$8:O$25,0)),"",MATCH($A53,'from RC fall'!O$8:O$25,0))</f>
        <v/>
      </c>
      <c r="R53" s="60" t="str">
        <f>IF(ISERROR(MATCH($A53,'from RC fall'!P$8:P$25,0)),"",MATCH($A53,'from RC fall'!P$8:P$25,0))</f>
        <v/>
      </c>
      <c r="S53" s="60" t="str">
        <f>IF(ISERROR(MATCH($A53,'from RC fall'!Q$8:Q$25,0)),"",MATCH($A53,'from RC fall'!Q$8:Q$25,0))</f>
        <v/>
      </c>
      <c r="T53" s="60" t="str">
        <f>IF(ISERROR(MATCH($A53,'from RC fall'!R$8:R$25,0)),"",MATCH($A53,'from RC fall'!R$8:R$25,0))</f>
        <v/>
      </c>
      <c r="U53" s="60" t="str">
        <f>IF(ISERROR(MATCH($A53,'from RC fall'!S$8:S$25,0)),"",MATCH($A53,'from RC fall'!S$8:S$25,0))</f>
        <v/>
      </c>
      <c r="V53" t="str">
        <f t="shared" si="6"/>
        <v/>
      </c>
    </row>
    <row r="54" spans="1:50" ht="13.5" thickBot="1" x14ac:dyDescent="0.25">
      <c r="A54" s="87"/>
      <c r="B54" s="81"/>
      <c r="C54" s="82"/>
      <c r="D54" s="60" t="str">
        <f>IF(ISERROR(MATCH($A54,'from RC fall'!B$8:B$25,0)),"",MATCH($A54,'from RC fall'!B$8:B$25,0))</f>
        <v/>
      </c>
      <c r="E54" s="60" t="str">
        <f>IF(ISERROR(MATCH($A54,'from RC fall'!C$8:C$25,0)),"",MATCH($A54,'from RC fall'!C$8:C$25,0))</f>
        <v/>
      </c>
      <c r="F54" s="60" t="str">
        <f>IF(AND(COUNT($A54),'from RC fall'!D$7&gt;0),IFERROR(MATCH($A54,'from RC fall'!D$8:D$25,0),"dnc"),"")</f>
        <v/>
      </c>
      <c r="G54" s="60" t="str">
        <f>IF(ISERROR(MATCH($A54,'from RC fall'!E$8:E$25,0)),"",MATCH($A54,'from RC fall'!E$8:E$25,0))</f>
        <v/>
      </c>
      <c r="H54" s="60" t="str">
        <f>IF(ISERROR(MATCH($A54,'from RC fall'!F$8:F$25,0)),"",MATCH($A54,'from RC fall'!F$8:F$25,0))</f>
        <v/>
      </c>
      <c r="I54" s="60" t="str">
        <f>IF(AND(COUNT($A54),'from RC fall'!G$7&gt;0),IFERROR(MATCH($A54,'from RC fall'!G$8:G$25,0),"dnc"),"")</f>
        <v/>
      </c>
      <c r="J54" s="60" t="str">
        <f>IF(ISERROR(MATCH($A54,'from RC fall'!H$8:H$25,0)),"",MATCH($A54,'from RC fall'!H$8:H$25,0))</f>
        <v/>
      </c>
      <c r="K54" s="60" t="str">
        <f>IF(ISERROR(MATCH($A54,'from RC fall'!I$8:I$25,0)),"",MATCH($A54,'from RC fall'!I$8:I$25,0))</f>
        <v/>
      </c>
      <c r="L54" s="60" t="str">
        <f>IF(AND(COUNT($A54),'from RC fall'!J$7&gt;0),IFERROR(MATCH($A54,'from RC fall'!J$8:J$25,0),"dnc"),"")</f>
        <v/>
      </c>
      <c r="M54" s="60" t="str">
        <f>IF(ISERROR(MATCH($A54,'from RC fall'!K$8:K$25,0)),"",MATCH($A54,'from RC fall'!K$8:K$25,0))</f>
        <v/>
      </c>
      <c r="N54" s="60" t="str">
        <f>IF(ISERROR(MATCH($A54,'from RC fall'!L$8:L$25,0)),"",MATCH($A54,'from RC fall'!L$8:L$25,0))</f>
        <v/>
      </c>
      <c r="O54" s="60" t="str">
        <f>IF(ISERROR(MATCH($A54,'from RC fall'!M$8:M$25,0)),"",MATCH($A54,'from RC fall'!M$8:M$25,0))</f>
        <v/>
      </c>
      <c r="P54" s="60" t="str">
        <f>IF(ISERROR(MATCH($A54,'from RC fall'!N$8:N$25,0)),"",MATCH($A54,'from RC fall'!N$8:N$25,0))</f>
        <v/>
      </c>
      <c r="Q54" s="60" t="str">
        <f>IF(ISERROR(MATCH($A54,'from RC fall'!O$8:O$25,0)),"",MATCH($A54,'from RC fall'!O$8:O$25,0))</f>
        <v/>
      </c>
      <c r="R54" s="60" t="str">
        <f>IF(ISERROR(MATCH($A54,'from RC fall'!P$8:P$25,0)),"",MATCH($A54,'from RC fall'!P$8:P$25,0))</f>
        <v/>
      </c>
      <c r="S54" s="60" t="str">
        <f>IF(ISERROR(MATCH($A54,'from RC fall'!Q$8:Q$25,0)),"",MATCH($A54,'from RC fall'!Q$8:Q$25,0))</f>
        <v/>
      </c>
      <c r="T54" s="60" t="str">
        <f>IF(ISERROR(MATCH($A54,'from RC fall'!R$8:R$25,0)),"",MATCH($A54,'from RC fall'!R$8:R$25,0))</f>
        <v/>
      </c>
      <c r="U54" s="60" t="str">
        <f>IF(ISERROR(MATCH($A54,'from RC fall'!S$8:S$25,0)),"",MATCH($A54,'from RC fall'!S$8:S$25,0))</f>
        <v/>
      </c>
      <c r="V54" t="str">
        <f t="shared" si="6"/>
        <v/>
      </c>
    </row>
    <row r="55" spans="1:50" ht="13.5" thickBot="1" x14ac:dyDescent="0.25">
      <c r="A55" s="87"/>
      <c r="B55" s="79"/>
      <c r="C55" s="80"/>
      <c r="D55" s="60" t="str">
        <f>IF(ISERROR(MATCH($A55,'from RC fall'!B$8:B$25,0)),"",MATCH($A55,'from RC fall'!B$8:B$25,0))</f>
        <v/>
      </c>
      <c r="E55" s="60" t="str">
        <f>IF(ISERROR(MATCH($A55,'from RC fall'!C$8:C$25,0)),"",MATCH($A55,'from RC fall'!C$8:C$25,0))</f>
        <v/>
      </c>
      <c r="F55" s="60" t="str">
        <f>IF(AND(COUNT($A55),'from RC fall'!D$7&gt;0),IFERROR(MATCH($A55,'from RC fall'!D$8:D$25,0),"dnc"),"")</f>
        <v/>
      </c>
      <c r="G55" s="60" t="str">
        <f>IF(ISERROR(MATCH($A55,'from RC fall'!E$8:E$25,0)),"",MATCH($A55,'from RC fall'!E$8:E$25,0))</f>
        <v/>
      </c>
      <c r="H55" s="60" t="str">
        <f>IF(ISERROR(MATCH($A55,'from RC fall'!F$8:F$25,0)),"",MATCH($A55,'from RC fall'!F$8:F$25,0))</f>
        <v/>
      </c>
      <c r="I55" s="60" t="str">
        <f>IF(AND(COUNT($A55),'from RC fall'!G$7&gt;0),IFERROR(MATCH($A55,'from RC fall'!G$8:G$25,0),"dnc"),"")</f>
        <v/>
      </c>
      <c r="J55" s="60" t="str">
        <f>IF(ISERROR(MATCH($A55,'from RC fall'!H$8:H$25,0)),"",MATCH($A55,'from RC fall'!H$8:H$25,0))</f>
        <v/>
      </c>
      <c r="K55" s="60" t="str">
        <f>IF(ISERROR(MATCH($A55,'from RC fall'!I$8:I$25,0)),"",MATCH($A55,'from RC fall'!I$8:I$25,0))</f>
        <v/>
      </c>
      <c r="L55" s="60" t="str">
        <f>IF(AND(COUNT($A55),'from RC fall'!J$7&gt;0),IFERROR(MATCH($A55,'from RC fall'!J$8:J$25,0),"dnc"),"")</f>
        <v/>
      </c>
      <c r="M55" s="60" t="str">
        <f>IF(ISERROR(MATCH($A55,'from RC fall'!K$8:K$25,0)),"",MATCH($A55,'from RC fall'!K$8:K$25,0))</f>
        <v/>
      </c>
      <c r="N55" s="60" t="str">
        <f>IF(ISERROR(MATCH($A55,'from RC fall'!L$8:L$25,0)),"",MATCH($A55,'from RC fall'!L$8:L$25,0))</f>
        <v/>
      </c>
      <c r="O55" s="60" t="str">
        <f>IF(ISERROR(MATCH($A55,'from RC fall'!M$8:M$25,0)),"",MATCH($A55,'from RC fall'!M$8:M$25,0))</f>
        <v/>
      </c>
      <c r="P55" s="60" t="str">
        <f>IF(ISERROR(MATCH($A55,'from RC fall'!N$8:N$25,0)),"",MATCH($A55,'from RC fall'!N$8:N$25,0))</f>
        <v/>
      </c>
      <c r="Q55" s="60" t="str">
        <f>IF(ISERROR(MATCH($A55,'from RC fall'!O$8:O$25,0)),"",MATCH($A55,'from RC fall'!O$8:O$25,0))</f>
        <v/>
      </c>
      <c r="R55" s="60" t="str">
        <f>IF(ISERROR(MATCH($A55,'from RC fall'!P$8:P$25,0)),"",MATCH($A55,'from RC fall'!P$8:P$25,0))</f>
        <v/>
      </c>
      <c r="S55" s="60" t="str">
        <f>IF(ISERROR(MATCH($A55,'from RC fall'!Q$8:Q$25,0)),"",MATCH($A55,'from RC fall'!Q$8:Q$25,0))</f>
        <v/>
      </c>
      <c r="T55" s="60" t="str">
        <f>IF(ISERROR(MATCH($A55,'from RC fall'!R$8:R$25,0)),"",MATCH($A55,'from RC fall'!R$8:R$25,0))</f>
        <v/>
      </c>
      <c r="U55" s="60" t="str">
        <f>IF(ISERROR(MATCH($A55,'from RC fall'!S$8:S$25,0)),"",MATCH($A55,'from RC fall'!S$8:S$25,0))</f>
        <v/>
      </c>
      <c r="V55" t="str">
        <f t="shared" si="6"/>
        <v/>
      </c>
      <c r="AC55" t="s">
        <v>77</v>
      </c>
      <c r="AD55" s="39" t="e">
        <f>MATCH(Races_Sailed,$D63:$U63,0)</f>
        <v>#N/A</v>
      </c>
    </row>
    <row r="56" spans="1:50" ht="13.5" thickBot="1" x14ac:dyDescent="0.25">
      <c r="A56" s="87"/>
      <c r="B56" s="79"/>
      <c r="C56" s="80"/>
      <c r="D56" s="60" t="str">
        <f>IF(ISERROR(MATCH($A56,'from RC fall'!B$8:B$25,0)),"",MATCH($A56,'from RC fall'!B$8:B$25,0))</f>
        <v/>
      </c>
      <c r="E56" s="60" t="str">
        <f>IF(ISERROR(MATCH($A56,'from RC fall'!C$8:C$25,0)),"",MATCH($A56,'from RC fall'!C$8:C$25,0))</f>
        <v/>
      </c>
      <c r="F56" s="60" t="str">
        <f>IF(AND(COUNT($A56),'from RC fall'!D$7&gt;0),IFERROR(MATCH($A56,'from RC fall'!D$8:D$25,0),"dnc"),"")</f>
        <v/>
      </c>
      <c r="G56" s="60" t="str">
        <f>IF(ISERROR(MATCH($A56,'from RC fall'!E$8:E$25,0)),"",MATCH($A56,'from RC fall'!E$8:E$25,0))</f>
        <v/>
      </c>
      <c r="H56" s="60" t="str">
        <f>IF(ISERROR(MATCH($A56,'from RC fall'!F$8:F$25,0)),"",MATCH($A56,'from RC fall'!F$8:F$25,0))</f>
        <v/>
      </c>
      <c r="I56" s="60" t="str">
        <f>IF(AND(COUNT($A56),'from RC fall'!G$7&gt;0),IFERROR(MATCH($A56,'from RC fall'!G$8:G$25,0),"dnc"),"")</f>
        <v/>
      </c>
      <c r="J56" s="60" t="str">
        <f>IF(ISERROR(MATCH($A56,'from RC fall'!H$8:H$25,0)),"",MATCH($A56,'from RC fall'!H$8:H$25,0))</f>
        <v/>
      </c>
      <c r="K56" s="60" t="str">
        <f>IF(ISERROR(MATCH($A56,'from RC fall'!I$8:I$25,0)),"",MATCH($A56,'from RC fall'!I$8:I$25,0))</f>
        <v/>
      </c>
      <c r="L56" s="60" t="str">
        <f>IF(AND(COUNT($A56),'from RC fall'!J$7&gt;0),IFERROR(MATCH($A56,'from RC fall'!J$8:J$25,0),"dnc"),"")</f>
        <v/>
      </c>
      <c r="M56" s="60" t="str">
        <f>IF(ISERROR(MATCH($A56,'from RC fall'!K$8:K$25,0)),"",MATCH($A56,'from RC fall'!K$8:K$25,0))</f>
        <v/>
      </c>
      <c r="N56" s="60" t="str">
        <f>IF(ISERROR(MATCH($A56,'from RC fall'!L$8:L$25,0)),"",MATCH($A56,'from RC fall'!L$8:L$25,0))</f>
        <v/>
      </c>
      <c r="O56" s="60" t="str">
        <f>IF(ISERROR(MATCH($A56,'from RC fall'!M$8:M$25,0)),"",MATCH($A56,'from RC fall'!M$8:M$25,0))</f>
        <v/>
      </c>
      <c r="P56" s="60" t="str">
        <f>IF(ISERROR(MATCH($A56,'from RC fall'!N$8:N$25,0)),"",MATCH($A56,'from RC fall'!N$8:N$25,0))</f>
        <v/>
      </c>
      <c r="Q56" s="60" t="str">
        <f>IF(ISERROR(MATCH($A56,'from RC fall'!O$8:O$25,0)),"",MATCH($A56,'from RC fall'!O$8:O$25,0))</f>
        <v/>
      </c>
      <c r="R56" s="60" t="str">
        <f>IF(ISERROR(MATCH($A56,'from RC fall'!P$8:P$25,0)),"",MATCH($A56,'from RC fall'!P$8:P$25,0))</f>
        <v/>
      </c>
      <c r="S56" s="60" t="str">
        <f>IF(ISERROR(MATCH($A56,'from RC fall'!Q$8:Q$25,0)),"",MATCH($A56,'from RC fall'!Q$8:Q$25,0))</f>
        <v/>
      </c>
      <c r="T56" s="60" t="str">
        <f>IF(ISERROR(MATCH($A56,'from RC fall'!R$8:R$25,0)),"",MATCH($A56,'from RC fall'!R$8:R$25,0))</f>
        <v/>
      </c>
      <c r="U56" s="60" t="str">
        <f>IF(ISERROR(MATCH($A56,'from RC fall'!S$8:S$25,0)),"",MATCH($A56,'from RC fall'!S$8:S$25,0))</f>
        <v/>
      </c>
      <c r="V56" t="str">
        <f t="shared" si="6"/>
        <v/>
      </c>
      <c r="AC56" t="s">
        <v>78</v>
      </c>
      <c r="AD56" s="39" t="e">
        <f>IF(Races_Sailed = 1, 1,MATCH(Races_Sailed-1,$D63:$U63,0))</f>
        <v>#N/A</v>
      </c>
      <c r="AE56" s="39"/>
    </row>
    <row r="57" spans="1:50" ht="13.5" thickBot="1" x14ac:dyDescent="0.25">
      <c r="A57" s="87"/>
      <c r="B57" s="79"/>
      <c r="C57" s="80"/>
      <c r="D57" s="60" t="str">
        <f>IF(ISERROR(MATCH($A57,'from RC fall'!B$8:B$25,0)),"",MATCH($A57,'from RC fall'!B$8:B$25,0))</f>
        <v/>
      </c>
      <c r="E57" s="60" t="str">
        <f>IF(ISERROR(MATCH($A57,'from RC fall'!C$8:C$25,0)),"",MATCH($A57,'from RC fall'!C$8:C$25,0))</f>
        <v/>
      </c>
      <c r="F57" s="60" t="str">
        <f>IF(AND(COUNT($A57),'from RC fall'!D$7&gt;0),IFERROR(MATCH($A57,'from RC fall'!D$8:D$25,0),"dnc"),"")</f>
        <v/>
      </c>
      <c r="G57" s="60" t="str">
        <f>IF(ISERROR(MATCH($A57,'from RC fall'!E$8:E$25,0)),"",MATCH($A57,'from RC fall'!E$8:E$25,0))</f>
        <v/>
      </c>
      <c r="H57" s="60" t="str">
        <f>IF(ISERROR(MATCH($A57,'from RC fall'!F$8:F$25,0)),"",MATCH($A57,'from RC fall'!F$8:F$25,0))</f>
        <v/>
      </c>
      <c r="I57" s="60" t="str">
        <f>IF(AND(COUNT($A57),'from RC fall'!G$7&gt;0),IFERROR(MATCH($A57,'from RC fall'!G$8:G$25,0),"dnc"),"")</f>
        <v/>
      </c>
      <c r="J57" s="60" t="str">
        <f>IF(ISERROR(MATCH($A57,'from RC fall'!H$8:H$25,0)),"",MATCH($A57,'from RC fall'!H$8:H$25,0))</f>
        <v/>
      </c>
      <c r="K57" s="60" t="str">
        <f>IF(ISERROR(MATCH($A57,'from RC fall'!I$8:I$25,0)),"",MATCH($A57,'from RC fall'!I$8:I$25,0))</f>
        <v/>
      </c>
      <c r="L57" s="60" t="str">
        <f>IF(AND(COUNT($A57),'from RC fall'!J$7&gt;0),IFERROR(MATCH($A57,'from RC fall'!J$8:J$25,0),"dnc"),"")</f>
        <v/>
      </c>
      <c r="M57" s="60" t="str">
        <f>IF(ISERROR(MATCH($A57,'from RC fall'!K$8:K$25,0)),"",MATCH($A57,'from RC fall'!K$8:K$25,0))</f>
        <v/>
      </c>
      <c r="N57" s="60" t="str">
        <f>IF(ISERROR(MATCH($A57,'from RC fall'!L$8:L$25,0)),"",MATCH($A57,'from RC fall'!L$8:L$25,0))</f>
        <v/>
      </c>
      <c r="O57" s="60" t="str">
        <f>IF(ISERROR(MATCH($A57,'from RC fall'!M$8:M$25,0)),"",MATCH($A57,'from RC fall'!M$8:M$25,0))</f>
        <v/>
      </c>
      <c r="P57" s="60" t="str">
        <f>IF(ISERROR(MATCH($A57,'from RC fall'!N$8:N$25,0)),"",MATCH($A57,'from RC fall'!N$8:N$25,0))</f>
        <v/>
      </c>
      <c r="Q57" s="60" t="str">
        <f>IF(ISERROR(MATCH($A57,'from RC fall'!O$8:O$25,0)),"",MATCH($A57,'from RC fall'!O$8:O$25,0))</f>
        <v/>
      </c>
      <c r="R57" s="60" t="str">
        <f>IF(ISERROR(MATCH($A57,'from RC fall'!P$8:P$25,0)),"",MATCH($A57,'from RC fall'!P$8:P$25,0))</f>
        <v/>
      </c>
      <c r="S57" s="60" t="str">
        <f>IF(ISERROR(MATCH($A57,'from RC fall'!Q$8:Q$25,0)),"",MATCH($A57,'from RC fall'!Q$8:Q$25,0))</f>
        <v/>
      </c>
      <c r="T57" s="60" t="str">
        <f>IF(ISERROR(MATCH($A57,'from RC fall'!R$8:R$25,0)),"",MATCH($A57,'from RC fall'!R$8:R$25,0))</f>
        <v/>
      </c>
      <c r="U57" s="60" t="str">
        <f>IF(ISERROR(MATCH($A57,'from RC fall'!S$8:S$25,0)),"",MATCH($A57,'from RC fall'!S$8:S$25,0))</f>
        <v/>
      </c>
      <c r="V57" t="str">
        <f t="shared" si="6"/>
        <v/>
      </c>
      <c r="AC57" t="s">
        <v>79</v>
      </c>
      <c r="AD57" s="58">
        <f>COUNT($W$67:$W$91)</f>
        <v>11</v>
      </c>
    </row>
    <row r="58" spans="1:50" ht="13.5" thickBot="1" x14ac:dyDescent="0.25">
      <c r="A58" s="88"/>
      <c r="B58" s="89"/>
      <c r="C58" s="90"/>
      <c r="D58" s="60" t="str">
        <f>IF(ISERROR(MATCH($A58,'from RC fall'!B$8:B$25,0)),"",MATCH($A58,'from RC fall'!B$8:B$25,0))</f>
        <v/>
      </c>
      <c r="E58" s="60" t="str">
        <f>IF(ISERROR(MATCH($A58,'from RC fall'!C$8:C$25,0)),"",MATCH($A58,'from RC fall'!C$8:C$25,0))</f>
        <v/>
      </c>
      <c r="F58" s="60" t="str">
        <f>IF(AND(COUNT($A58),'from RC fall'!D$7&gt;0),IFERROR(MATCH($A58,'from RC fall'!D$8:D$25,0),"dnc"),"")</f>
        <v/>
      </c>
      <c r="G58" s="60" t="str">
        <f>IF(ISERROR(MATCH($A58,'from RC fall'!E$8:E$25,0)),"",MATCH($A58,'from RC fall'!E$8:E$25,0))</f>
        <v/>
      </c>
      <c r="H58" s="60" t="str">
        <f>IF(ISERROR(MATCH($A58,'from RC fall'!F$8:F$25,0)),"",MATCH($A58,'from RC fall'!F$8:F$25,0))</f>
        <v/>
      </c>
      <c r="I58" s="60" t="str">
        <f>IF(AND(COUNT($A58),'from RC fall'!G$7&gt;0),IFERROR(MATCH($A58,'from RC fall'!G$8:G$25,0),"dnc"),"")</f>
        <v/>
      </c>
      <c r="J58" s="60" t="str">
        <f>IF(ISERROR(MATCH($A58,'from RC fall'!H$8:H$25,0)),"",MATCH($A58,'from RC fall'!H$8:H$25,0))</f>
        <v/>
      </c>
      <c r="K58" s="60" t="str">
        <f>IF(ISERROR(MATCH($A58,'from RC fall'!I$8:I$25,0)),"",MATCH($A58,'from RC fall'!I$8:I$25,0))</f>
        <v/>
      </c>
      <c r="L58" s="60" t="str">
        <f>IF(AND(COUNT($A58),'from RC fall'!J$7&gt;0),IFERROR(MATCH($A58,'from RC fall'!J$8:J$25,0),"dnc"),"")</f>
        <v/>
      </c>
      <c r="M58" s="60" t="str">
        <f>IF(ISERROR(MATCH($A58,'from RC fall'!K$8:K$25,0)),"",MATCH($A58,'from RC fall'!K$8:K$25,0))</f>
        <v/>
      </c>
      <c r="N58" s="60" t="str">
        <f>IF(ISERROR(MATCH($A58,'from RC fall'!L$8:L$25,0)),"",MATCH($A58,'from RC fall'!L$8:L$25,0))</f>
        <v/>
      </c>
      <c r="O58" s="60" t="str">
        <f>IF(ISERROR(MATCH($A58,'from RC fall'!M$8:M$25,0)),"",MATCH($A58,'from RC fall'!M$8:M$25,0))</f>
        <v/>
      </c>
      <c r="P58" s="60" t="str">
        <f>IF(ISERROR(MATCH($A58,'from RC fall'!N$8:N$25,0)),"",MATCH($A58,'from RC fall'!N$8:N$25,0))</f>
        <v/>
      </c>
      <c r="Q58" s="60" t="str">
        <f>IF(ISERROR(MATCH($A58,'from RC fall'!O$8:O$25,0)),"",MATCH($A58,'from RC fall'!O$8:O$25,0))</f>
        <v/>
      </c>
      <c r="R58" s="60" t="str">
        <f>IF(ISERROR(MATCH($A58,'from RC fall'!P$8:P$25,0)),"",MATCH($A58,'from RC fall'!P$8:P$25,0))</f>
        <v/>
      </c>
      <c r="S58" s="60" t="str">
        <f>IF(ISERROR(MATCH($A58,'from RC fall'!Q$8:Q$25,0)),"",MATCH($A58,'from RC fall'!Q$8:Q$25,0))</f>
        <v/>
      </c>
      <c r="T58" s="60" t="str">
        <f>IF(ISERROR(MATCH($A58,'from RC fall'!R$8:R$25,0)),"",MATCH($A58,'from RC fall'!R$8:R$25,0))</f>
        <v/>
      </c>
      <c r="U58" s="60" t="str">
        <f>IF(ISERROR(MATCH($A58,'from RC fall'!S$8:S$25,0)),"",MATCH($A58,'from RC fall'!S$8:S$25,0))</f>
        <v/>
      </c>
      <c r="V58" t="str">
        <f t="shared" si="6"/>
        <v/>
      </c>
      <c r="W58" t="str">
        <f>IF(B58=0,"",B58)</f>
        <v/>
      </c>
    </row>
    <row r="59" spans="1:50" x14ac:dyDescent="0.2">
      <c r="B59" s="8" t="s">
        <v>28</v>
      </c>
      <c r="M59" s="5"/>
      <c r="N59" s="5"/>
      <c r="O59" s="5"/>
      <c r="P59" s="5"/>
      <c r="S59" s="1"/>
      <c r="T59" s="1"/>
      <c r="U59" s="1"/>
      <c r="V59" s="1"/>
      <c r="W59" s="2"/>
    </row>
    <row r="60" spans="1:50" x14ac:dyDescent="0.2">
      <c r="C60" s="8" t="s">
        <v>80</v>
      </c>
      <c r="D60" s="192">
        <f>COUNTA(D34:D58)-COUNTBLANK(D34:D58)-COUNTIF(D34:D58,"dnc")-COUNTIF(D34:D58,"noquiz")</f>
        <v>7</v>
      </c>
      <c r="E60" s="192">
        <f t="shared" ref="E60:U60" si="7">COUNTA(E34:E58)-COUNTBLANK(E34:E58)-COUNTIF(E34:E58,"dnc")-COUNTIF(E34:E58,"noquiz")</f>
        <v>0</v>
      </c>
      <c r="F60" s="192">
        <f t="shared" si="7"/>
        <v>0</v>
      </c>
      <c r="G60" s="192">
        <f t="shared" si="7"/>
        <v>9</v>
      </c>
      <c r="H60" s="192">
        <f t="shared" si="7"/>
        <v>9</v>
      </c>
      <c r="I60" s="192">
        <f t="shared" si="7"/>
        <v>0</v>
      </c>
      <c r="J60" s="192">
        <f t="shared" si="7"/>
        <v>9</v>
      </c>
      <c r="K60" s="192">
        <f t="shared" si="7"/>
        <v>9</v>
      </c>
      <c r="L60" s="192">
        <f t="shared" si="7"/>
        <v>0</v>
      </c>
      <c r="M60" s="192">
        <f t="shared" si="7"/>
        <v>8</v>
      </c>
      <c r="N60" s="192">
        <f t="shared" si="7"/>
        <v>8</v>
      </c>
      <c r="O60" s="192">
        <f t="shared" si="7"/>
        <v>0</v>
      </c>
      <c r="P60" s="192">
        <f t="shared" si="7"/>
        <v>0</v>
      </c>
      <c r="Q60" s="192">
        <f t="shared" si="7"/>
        <v>0</v>
      </c>
      <c r="R60" s="192">
        <f t="shared" si="7"/>
        <v>0</v>
      </c>
      <c r="S60" s="192">
        <f t="shared" si="7"/>
        <v>0</v>
      </c>
      <c r="T60" s="192">
        <f t="shared" si="7"/>
        <v>0</v>
      </c>
      <c r="U60" s="192">
        <f t="shared" si="7"/>
        <v>0</v>
      </c>
      <c r="V60" s="1"/>
      <c r="W60" s="1"/>
      <c r="X60" s="1"/>
      <c r="Y60" s="1"/>
      <c r="Z60" s="1"/>
      <c r="AA60" s="1"/>
      <c r="AB60" s="1"/>
      <c r="AE60" s="29"/>
      <c r="AF60" s="32" t="s">
        <v>62</v>
      </c>
      <c r="AG60" s="33"/>
      <c r="AH60" s="33"/>
      <c r="AI60" s="33"/>
      <c r="AJ60" s="33"/>
      <c r="AK60" s="33"/>
      <c r="AL60" s="33"/>
      <c r="AM60" s="33"/>
      <c r="AN60" s="33"/>
      <c r="AO60" s="33"/>
      <c r="AP60" s="33"/>
      <c r="AQ60" s="34"/>
      <c r="AR60" s="29" t="s">
        <v>61</v>
      </c>
      <c r="AS60" s="29" t="s">
        <v>70</v>
      </c>
      <c r="AT60" s="29" t="s">
        <v>70</v>
      </c>
      <c r="AU60" s="29" t="s">
        <v>67</v>
      </c>
      <c r="AV60" s="29" t="s">
        <v>69</v>
      </c>
      <c r="AW60" s="29" t="s">
        <v>72</v>
      </c>
      <c r="AX60" s="42" t="s">
        <v>71</v>
      </c>
    </row>
    <row r="61" spans="1:50" x14ac:dyDescent="0.2">
      <c r="C61" s="8" t="s">
        <v>207</v>
      </c>
      <c r="D61" s="5">
        <f>COUNT(D34:D58)</f>
        <v>8</v>
      </c>
      <c r="E61" s="5">
        <f t="shared" ref="E61:U61" si="8">COUNT(E34:E58)</f>
        <v>0</v>
      </c>
      <c r="F61" s="5">
        <f t="shared" si="8"/>
        <v>0</v>
      </c>
      <c r="G61" s="5">
        <f t="shared" si="8"/>
        <v>9</v>
      </c>
      <c r="H61" s="5">
        <f t="shared" si="8"/>
        <v>9</v>
      </c>
      <c r="I61" s="5">
        <f t="shared" si="8"/>
        <v>0</v>
      </c>
      <c r="J61" s="5">
        <f t="shared" si="8"/>
        <v>9</v>
      </c>
      <c r="K61" s="5">
        <f t="shared" si="8"/>
        <v>9</v>
      </c>
      <c r="L61" s="5">
        <f t="shared" si="8"/>
        <v>0</v>
      </c>
      <c r="M61" s="5">
        <f t="shared" si="8"/>
        <v>8</v>
      </c>
      <c r="N61" s="5">
        <f t="shared" si="8"/>
        <v>8</v>
      </c>
      <c r="O61" s="5">
        <f t="shared" si="8"/>
        <v>0</v>
      </c>
      <c r="P61" s="5">
        <f t="shared" si="8"/>
        <v>0</v>
      </c>
      <c r="Q61" s="5">
        <f t="shared" si="8"/>
        <v>0</v>
      </c>
      <c r="R61" s="5">
        <f t="shared" si="8"/>
        <v>0</v>
      </c>
      <c r="S61" s="5">
        <f t="shared" si="8"/>
        <v>0</v>
      </c>
      <c r="T61" s="5">
        <f t="shared" si="8"/>
        <v>0</v>
      </c>
      <c r="U61" s="5">
        <f t="shared" si="8"/>
        <v>0</v>
      </c>
      <c r="V61" s="5">
        <f>COUNTA(V34:V58)-COUNTIF(V34:V58,"dnc")-COUNTIF(V34:V58,"ocs")-COUNTIF(V34:V58,"dns")-COUNTIF(V34:V58,"dnf")-COUNTIF(V34:V58,"tlx")</f>
        <v>25</v>
      </c>
      <c r="W61" s="1"/>
      <c r="X61" s="1"/>
      <c r="Y61" s="1"/>
      <c r="Z61" s="1"/>
      <c r="AA61" s="1"/>
      <c r="AB61" s="1"/>
      <c r="AE61" s="30"/>
      <c r="AF61" s="18"/>
      <c r="AG61" s="19"/>
      <c r="AH61" s="19"/>
      <c r="AI61" s="19"/>
      <c r="AJ61" s="19"/>
      <c r="AK61" s="19"/>
      <c r="AL61" s="19"/>
      <c r="AM61" s="19"/>
      <c r="AN61" s="19"/>
      <c r="AO61" s="19"/>
      <c r="AP61" s="19"/>
      <c r="AQ61" s="19"/>
      <c r="AR61" s="30"/>
      <c r="AS61" s="30"/>
      <c r="AT61" s="30"/>
      <c r="AU61" s="30"/>
      <c r="AV61" s="30"/>
      <c r="AW61" s="30"/>
      <c r="AX61" s="41"/>
    </row>
    <row r="62" spans="1:50" s="229" customFormat="1" x14ac:dyDescent="0.2">
      <c r="A62" s="1"/>
      <c r="C62" s="8" t="s">
        <v>266</v>
      </c>
      <c r="D62" s="5">
        <f>COUNT(D34:D58)+COUNTIF(D34:D58,"dnf")+COUNTIF(D34:D58,"tlx")+COUNTIF(D34:D58,"raf")+COUNTIF(D34:D58,"ocs")</f>
        <v>9</v>
      </c>
      <c r="E62" s="5">
        <f t="shared" ref="E62:U62" si="9">COUNT(E34:E58)+COUNTIF(E34:E58,"dnf")+COUNTIF(E34:E58,"tlx")+COUNTIF(E34:E58,"raf")+COUNTIF(E34:E58,"ocs")</f>
        <v>0</v>
      </c>
      <c r="F62" s="5">
        <f t="shared" si="9"/>
        <v>0</v>
      </c>
      <c r="G62" s="5">
        <f t="shared" si="9"/>
        <v>9</v>
      </c>
      <c r="H62" s="5">
        <f t="shared" si="9"/>
        <v>9</v>
      </c>
      <c r="I62" s="5">
        <f t="shared" si="9"/>
        <v>0</v>
      </c>
      <c r="J62" s="5">
        <f t="shared" si="9"/>
        <v>9</v>
      </c>
      <c r="K62" s="5">
        <f t="shared" si="9"/>
        <v>9</v>
      </c>
      <c r="L62" s="5">
        <f t="shared" si="9"/>
        <v>0</v>
      </c>
      <c r="M62" s="5">
        <f t="shared" si="9"/>
        <v>8</v>
      </c>
      <c r="N62" s="5">
        <f t="shared" si="9"/>
        <v>8</v>
      </c>
      <c r="O62" s="5">
        <f t="shared" si="9"/>
        <v>0</v>
      </c>
      <c r="P62" s="5">
        <f t="shared" si="9"/>
        <v>0</v>
      </c>
      <c r="Q62" s="5">
        <f t="shared" si="9"/>
        <v>0</v>
      </c>
      <c r="R62" s="5">
        <f t="shared" si="9"/>
        <v>0</v>
      </c>
      <c r="S62" s="5">
        <f t="shared" si="9"/>
        <v>0</v>
      </c>
      <c r="T62" s="5">
        <f t="shared" si="9"/>
        <v>0</v>
      </c>
      <c r="U62" s="5">
        <f t="shared" si="9"/>
        <v>0</v>
      </c>
      <c r="V62" s="5"/>
      <c r="W62" s="1"/>
      <c r="X62" s="1"/>
      <c r="Y62" s="1"/>
      <c r="Z62" s="1"/>
      <c r="AA62" s="1"/>
      <c r="AB62" s="1"/>
      <c r="AE62" s="30"/>
      <c r="AF62" s="18"/>
      <c r="AG62" s="19"/>
      <c r="AH62" s="19"/>
      <c r="AI62" s="19"/>
      <c r="AJ62" s="19"/>
      <c r="AK62" s="19"/>
      <c r="AL62" s="19"/>
      <c r="AM62" s="19"/>
      <c r="AN62" s="19"/>
      <c r="AO62" s="19"/>
      <c r="AP62" s="19"/>
      <c r="AQ62" s="19"/>
      <c r="AR62" s="30"/>
      <c r="AS62" s="30"/>
      <c r="AT62" s="30"/>
      <c r="AU62" s="30"/>
      <c r="AV62" s="30"/>
      <c r="AW62" s="30"/>
      <c r="AX62" s="41"/>
    </row>
    <row r="63" spans="1:50" x14ac:dyDescent="0.2">
      <c r="B63" s="38"/>
      <c r="C63" s="38" t="s">
        <v>66</v>
      </c>
      <c r="D63" s="58">
        <f>IF(D60&gt;=3,1,"")</f>
        <v>1</v>
      </c>
      <c r="E63" s="58" t="str">
        <f t="shared" ref="E63:U63" si="10">IF(E60&gt;=3,1,"")</f>
        <v/>
      </c>
      <c r="F63" s="58" t="str">
        <f t="shared" si="10"/>
        <v/>
      </c>
      <c r="G63" s="58">
        <f t="shared" si="10"/>
        <v>1</v>
      </c>
      <c r="H63" s="58">
        <f t="shared" si="10"/>
        <v>1</v>
      </c>
      <c r="I63" s="58" t="str">
        <f t="shared" si="10"/>
        <v/>
      </c>
      <c r="J63" s="58">
        <f t="shared" si="10"/>
        <v>1</v>
      </c>
      <c r="K63" s="58">
        <f t="shared" si="10"/>
        <v>1</v>
      </c>
      <c r="L63" s="58" t="str">
        <f t="shared" si="10"/>
        <v/>
      </c>
      <c r="M63" s="58">
        <f t="shared" si="10"/>
        <v>1</v>
      </c>
      <c r="N63" s="58">
        <f t="shared" si="10"/>
        <v>1</v>
      </c>
      <c r="O63" s="58" t="str">
        <f t="shared" si="10"/>
        <v/>
      </c>
      <c r="P63" s="58" t="str">
        <f t="shared" si="10"/>
        <v/>
      </c>
      <c r="Q63" s="58" t="str">
        <f t="shared" si="10"/>
        <v/>
      </c>
      <c r="R63" s="58" t="str">
        <f t="shared" si="10"/>
        <v/>
      </c>
      <c r="S63" s="58" t="str">
        <f t="shared" si="10"/>
        <v/>
      </c>
      <c r="T63" s="58" t="str">
        <f t="shared" si="10"/>
        <v/>
      </c>
      <c r="U63" s="58" t="str">
        <f t="shared" si="10"/>
        <v/>
      </c>
      <c r="V63" s="1"/>
      <c r="W63" s="1"/>
      <c r="X63" s="1"/>
      <c r="Y63" s="1"/>
      <c r="Z63" s="1"/>
      <c r="AA63" s="1"/>
      <c r="AB63" s="1"/>
      <c r="AE63" s="30"/>
      <c r="AF63" s="18"/>
      <c r="AG63" s="19"/>
      <c r="AH63" s="19"/>
      <c r="AI63" s="19"/>
      <c r="AJ63" s="19"/>
      <c r="AK63" s="19"/>
      <c r="AL63" s="19"/>
      <c r="AM63" s="19"/>
      <c r="AN63" s="19"/>
      <c r="AO63" s="19"/>
      <c r="AP63" s="19"/>
      <c r="AQ63" s="19"/>
      <c r="AR63" s="30"/>
      <c r="AS63" s="30"/>
      <c r="AT63" s="30"/>
      <c r="AU63" s="30"/>
      <c r="AV63" s="30"/>
      <c r="AW63" s="30"/>
      <c r="AX63" s="41"/>
    </row>
    <row r="64" spans="1:50" s="229" customFormat="1" x14ac:dyDescent="0.2">
      <c r="A64" s="1"/>
      <c r="B64" s="38"/>
      <c r="C64" s="183" t="s">
        <v>208</v>
      </c>
      <c r="D64" s="184">
        <v>1</v>
      </c>
      <c r="E64" s="184">
        <f>D64</f>
        <v>1</v>
      </c>
      <c r="F64" s="184">
        <f>E64</f>
        <v>1</v>
      </c>
      <c r="G64" s="184">
        <f>F64+1</f>
        <v>2</v>
      </c>
      <c r="H64" s="184">
        <f>G64</f>
        <v>2</v>
      </c>
      <c r="I64" s="184">
        <f>H64</f>
        <v>2</v>
      </c>
      <c r="J64" s="184">
        <f>I64+1</f>
        <v>3</v>
      </c>
      <c r="K64" s="184">
        <f>J64</f>
        <v>3</v>
      </c>
      <c r="L64" s="184">
        <f>K64</f>
        <v>3</v>
      </c>
      <c r="M64" s="184">
        <f>L64+1</f>
        <v>4</v>
      </c>
      <c r="N64" s="184">
        <f>M64</f>
        <v>4</v>
      </c>
      <c r="O64" s="184">
        <f>N64</f>
        <v>4</v>
      </c>
      <c r="P64" s="184">
        <f>O64+1</f>
        <v>5</v>
      </c>
      <c r="Q64" s="184">
        <f>P64</f>
        <v>5</v>
      </c>
      <c r="R64" s="184">
        <f>Q64</f>
        <v>5</v>
      </c>
      <c r="S64" s="184">
        <f>R64+1</f>
        <v>6</v>
      </c>
      <c r="T64" s="184">
        <f>S64</f>
        <v>6</v>
      </c>
      <c r="U64" s="184">
        <f>T64</f>
        <v>6</v>
      </c>
      <c r="V64" s="1"/>
      <c r="W64" s="1"/>
      <c r="X64" s="1"/>
      <c r="Y64" s="1"/>
      <c r="Z64" s="1"/>
      <c r="AA64" s="1"/>
      <c r="AB64" s="1"/>
      <c r="AE64" s="30"/>
      <c r="AF64" s="18"/>
      <c r="AG64" s="19"/>
      <c r="AH64" s="19"/>
      <c r="AI64" s="19"/>
      <c r="AJ64" s="19"/>
      <c r="AK64" s="19"/>
      <c r="AL64" s="19"/>
      <c r="AM64" s="19"/>
      <c r="AN64" s="19"/>
      <c r="AO64" s="19"/>
      <c r="AP64" s="19"/>
      <c r="AQ64" s="19"/>
      <c r="AR64" s="30"/>
      <c r="AS64" s="30"/>
      <c r="AT64" s="30"/>
      <c r="AU64" s="30"/>
      <c r="AV64" s="30"/>
      <c r="AW64" s="30"/>
      <c r="AX64" s="41"/>
    </row>
    <row r="65" spans="1:50" s="231" customFormat="1" ht="24.95" customHeight="1" x14ac:dyDescent="0.35">
      <c r="A65" s="1"/>
      <c r="B65" s="121" t="s">
        <v>83</v>
      </c>
      <c r="C65" s="4"/>
      <c r="D65" s="3"/>
      <c r="E65" s="3"/>
      <c r="F65" s="3"/>
      <c r="G65" s="3"/>
      <c r="H65" s="3"/>
      <c r="I65" s="3"/>
      <c r="J65" s="3"/>
      <c r="K65" s="3"/>
      <c r="L65" s="3"/>
      <c r="M65" s="3"/>
      <c r="N65" s="3"/>
      <c r="O65" s="3"/>
      <c r="P65" s="6"/>
      <c r="Q65" s="6"/>
      <c r="R65" s="6"/>
      <c r="S65" s="6"/>
      <c r="T65" s="6"/>
      <c r="U65" s="6"/>
      <c r="V65" s="1"/>
      <c r="W65" s="1" t="s">
        <v>58</v>
      </c>
      <c r="X65" s="1" t="s">
        <v>5</v>
      </c>
      <c r="Y65" s="1"/>
      <c r="Z65" s="1" t="s">
        <v>8</v>
      </c>
      <c r="AA65" s="1" t="s">
        <v>6</v>
      </c>
      <c r="AB65" s="1"/>
      <c r="AE65" s="30" t="s">
        <v>81</v>
      </c>
      <c r="AF65" s="18" t="s">
        <v>59</v>
      </c>
      <c r="AG65" s="19"/>
      <c r="AH65" s="19"/>
      <c r="AI65" s="19"/>
      <c r="AJ65" s="19"/>
      <c r="AK65" s="20"/>
      <c r="AL65" s="18" t="s">
        <v>60</v>
      </c>
      <c r="AM65" s="19"/>
      <c r="AN65" s="19"/>
      <c r="AO65" s="19"/>
      <c r="AP65" s="19"/>
      <c r="AQ65" s="19"/>
      <c r="AR65" s="30" t="s">
        <v>48</v>
      </c>
      <c r="AS65" s="30" t="s">
        <v>63</v>
      </c>
      <c r="AT65" s="30" t="s">
        <v>63</v>
      </c>
      <c r="AU65" s="30" t="s">
        <v>68</v>
      </c>
      <c r="AV65" s="30" t="s">
        <v>67</v>
      </c>
      <c r="AW65" s="30" t="s">
        <v>73</v>
      </c>
      <c r="AX65" s="41" t="s">
        <v>63</v>
      </c>
    </row>
    <row r="66" spans="1:50" s="15" customFormat="1" ht="38.25" x14ac:dyDescent="0.2">
      <c r="A66" s="17" t="s">
        <v>75</v>
      </c>
      <c r="B66" s="15" t="s">
        <v>74</v>
      </c>
      <c r="C66" s="15" t="s">
        <v>76</v>
      </c>
      <c r="D66" s="16">
        <f t="shared" ref="D66:U66" si="11">D33</f>
        <v>40753</v>
      </c>
      <c r="E66" s="16">
        <f t="shared" si="11"/>
        <v>40753</v>
      </c>
      <c r="F66" s="16">
        <f t="shared" si="11"/>
        <v>40753</v>
      </c>
      <c r="G66" s="16">
        <f t="shared" si="11"/>
        <v>40759</v>
      </c>
      <c r="H66" s="16">
        <f t="shared" si="11"/>
        <v>40759</v>
      </c>
      <c r="I66" s="16">
        <f t="shared" si="11"/>
        <v>40759</v>
      </c>
      <c r="J66" s="16">
        <f t="shared" si="11"/>
        <v>40766</v>
      </c>
      <c r="K66" s="16">
        <f t="shared" si="11"/>
        <v>40766</v>
      </c>
      <c r="L66" s="16">
        <f t="shared" si="11"/>
        <v>40766</v>
      </c>
      <c r="M66" s="16">
        <f t="shared" si="11"/>
        <v>40773</v>
      </c>
      <c r="N66" s="16">
        <f t="shared" si="11"/>
        <v>40773</v>
      </c>
      <c r="O66" s="16">
        <f t="shared" si="11"/>
        <v>40773</v>
      </c>
      <c r="P66" s="16">
        <f t="shared" si="11"/>
        <v>40780</v>
      </c>
      <c r="Q66" s="16">
        <f t="shared" si="11"/>
        <v>40780</v>
      </c>
      <c r="R66" s="16">
        <f t="shared" si="11"/>
        <v>40780</v>
      </c>
      <c r="S66" s="16">
        <f t="shared" si="11"/>
        <v>40787</v>
      </c>
      <c r="T66" s="16">
        <f t="shared" si="11"/>
        <v>40787</v>
      </c>
      <c r="U66" s="16">
        <f t="shared" si="11"/>
        <v>40787</v>
      </c>
      <c r="V66" s="17" t="s">
        <v>7</v>
      </c>
      <c r="W66" s="17" t="s">
        <v>4</v>
      </c>
      <c r="X66" s="17" t="s">
        <v>49</v>
      </c>
      <c r="Y66" s="224" t="s">
        <v>237</v>
      </c>
      <c r="Z66" s="17" t="s">
        <v>9</v>
      </c>
      <c r="AA66" s="17" t="s">
        <v>7</v>
      </c>
      <c r="AB66" s="17" t="s">
        <v>16</v>
      </c>
      <c r="AC66" s="15" t="s">
        <v>74</v>
      </c>
      <c r="AD66" s="175" t="s">
        <v>210</v>
      </c>
      <c r="AE66" s="31" t="s">
        <v>82</v>
      </c>
      <c r="AF66" s="21" t="s">
        <v>50</v>
      </c>
      <c r="AG66" s="15" t="s">
        <v>51</v>
      </c>
      <c r="AH66" s="15" t="s">
        <v>52</v>
      </c>
      <c r="AI66" s="15" t="s">
        <v>53</v>
      </c>
      <c r="AJ66" s="15" t="s">
        <v>54</v>
      </c>
      <c r="AK66" s="22" t="s">
        <v>55</v>
      </c>
      <c r="AL66" s="21" t="s">
        <v>50</v>
      </c>
      <c r="AM66" s="15" t="s">
        <v>51</v>
      </c>
      <c r="AN66" s="15" t="s">
        <v>52</v>
      </c>
      <c r="AO66" s="15" t="s">
        <v>53</v>
      </c>
      <c r="AP66" s="15" t="s">
        <v>54</v>
      </c>
      <c r="AQ66" s="15" t="s">
        <v>55</v>
      </c>
      <c r="AR66" s="31" t="s">
        <v>56</v>
      </c>
      <c r="AS66" s="31" t="s">
        <v>64</v>
      </c>
      <c r="AT66" s="31" t="s">
        <v>65</v>
      </c>
      <c r="AU66" s="31" t="s">
        <v>4</v>
      </c>
      <c r="AV66" s="31" t="s">
        <v>4</v>
      </c>
      <c r="AW66" s="31" t="s">
        <v>69</v>
      </c>
      <c r="AX66" s="31" t="s">
        <v>65</v>
      </c>
    </row>
    <row r="67" spans="1:50" x14ac:dyDescent="0.2">
      <c r="A67" s="49">
        <f t="shared" ref="A67:A91" si="12">IF($A34=0,"",$A34)</f>
        <v>484</v>
      </c>
      <c r="B67" s="50" t="str">
        <f t="shared" ref="B67:B91" si="13">IF($B34=0,"",$B34)</f>
        <v>Jolly Mon</v>
      </c>
      <c r="C67" s="50" t="str">
        <f t="shared" ref="C67:C91" si="14">IF($C34=0,"",$C34)</f>
        <v>LaVin/Rochlis</v>
      </c>
      <c r="D67" s="47">
        <f>IF(OR(D34="dnf",D34="dsq",D34="ocs",D34="raf",D34="dns",D34="noquiz"),D$62+1,IF(D34="dnc",IF($AR67=D$64,"bye",D$62+1),IF(D34="tlx",MAX(D34:D58)+1,D34)))</f>
        <v>9</v>
      </c>
      <c r="E67" s="47" t="str">
        <f t="shared" ref="E67:U67" si="15">IF(OR(E34="dnf",E34="dsq",E34="ocs",E34="raf",E34="dns",E34="noquiz"),E$62+1,IF(E34="dnc",IF($AR67=E$64,"bye",E$62+1),IF(E34="tlx",MAX(E34:E58)+1,E34)))</f>
        <v/>
      </c>
      <c r="F67" s="47" t="str">
        <f t="shared" si="15"/>
        <v/>
      </c>
      <c r="G67" s="47">
        <f t="shared" si="15"/>
        <v>9</v>
      </c>
      <c r="H67" s="47">
        <f t="shared" si="15"/>
        <v>9</v>
      </c>
      <c r="I67" s="47" t="str">
        <f t="shared" si="15"/>
        <v/>
      </c>
      <c r="J67" s="47">
        <f t="shared" si="15"/>
        <v>9</v>
      </c>
      <c r="K67" s="47">
        <f t="shared" si="15"/>
        <v>9</v>
      </c>
      <c r="L67" s="47" t="str">
        <f t="shared" si="15"/>
        <v/>
      </c>
      <c r="M67" s="47">
        <f t="shared" si="15"/>
        <v>8</v>
      </c>
      <c r="N67" s="47">
        <f t="shared" si="15"/>
        <v>8</v>
      </c>
      <c r="O67" s="47" t="str">
        <f t="shared" si="15"/>
        <v/>
      </c>
      <c r="P67" s="47" t="str">
        <f t="shared" si="15"/>
        <v/>
      </c>
      <c r="Q67" s="47" t="str">
        <f t="shared" si="15"/>
        <v/>
      </c>
      <c r="R67" s="47" t="str">
        <f t="shared" si="15"/>
        <v/>
      </c>
      <c r="S67" s="47" t="str">
        <f t="shared" si="15"/>
        <v/>
      </c>
      <c r="T67" s="47" t="str">
        <f t="shared" si="15"/>
        <v/>
      </c>
      <c r="U67" s="47" t="str">
        <f t="shared" si="15"/>
        <v/>
      </c>
      <c r="V67" s="47">
        <f>IF(AR67&gt;0,INDEX(AL67:AQ67,AR67),0)</f>
        <v>0</v>
      </c>
      <c r="W67" s="47">
        <f t="shared" ref="W67:W91" si="16">IF(SUM(D67:U67)&gt;0,SUM(D67:U67),"")</f>
        <v>61</v>
      </c>
      <c r="X67" s="47">
        <f t="shared" ref="X67:X91" si="17">IF(Throwouts&gt;0,LARGE((D67:U67),1),0)+IF(Throwouts&gt;1,LARGE((D67:U67),2),0)+IF(Throwouts&gt;2,LARGE((D67:U67),2),0)+IF(Throwouts&gt;3,LARGE((D67:U67),3),0)</f>
        <v>9</v>
      </c>
      <c r="Y67" s="47">
        <f>IF(A67="","",-VLOOKUP(A67,'from RC fall'!A$33:B$45,2,FALSE))</f>
        <v>-4</v>
      </c>
      <c r="Z67" s="47">
        <f>IF(W67="",0,W67-X67+Y67)</f>
        <v>48</v>
      </c>
      <c r="AA67" s="48">
        <f t="shared" ref="AA67:AA91" si="18">IF(W67="",0,Z67*(Races_Sailed-Throwouts)/(Races_Sailed-Throwouts-V67)+(AT67*0.001)+(AX67*0.00001)+AD67)</f>
        <v>48.009869999999999</v>
      </c>
      <c r="AB67" s="49">
        <f t="shared" ref="AB67:AB91" si="19">IF(RANK(AA67,AA$67:AA$91,1)=1,"",RANK(AA67,AA$67:AA$91,1)-25+ScoredBoats)</f>
        <v>10</v>
      </c>
      <c r="AC67" s="50" t="str">
        <f t="shared" ref="AC67:AC91" si="20">IF($B34=0,"",$B34)</f>
        <v>Jolly Mon</v>
      </c>
      <c r="AD67" s="85"/>
      <c r="AE67" s="37">
        <f t="shared" ref="AE67:AE91" si="21">IF(AB98="",0,MATCH(AB98,AB$67:AB$91,0))</f>
        <v>6</v>
      </c>
      <c r="AF67" s="23">
        <f t="shared" ref="AF67:AF91" si="22">IF($D34="dnc",$D$60+1,0)+IF($E34="dnc",$E$60+1,0)+IF($F34="dnc",$F$60+1,0)</f>
        <v>0</v>
      </c>
      <c r="AG67" s="24">
        <f t="shared" ref="AG67:AG91" si="23">IF($G34="dnc",$G$60+1,0)+IF($H34="dnc",$H$60+1,0)+IF($I34="dnc",$I$60+1,0)</f>
        <v>0</v>
      </c>
      <c r="AH67" s="24">
        <f t="shared" ref="AH67:AH91" si="24">IF($J34="dnc",$J$60+1,0)+IF($K34="dnc",$K$60+1,0)+IF($L34="dnc",$L$60+1,0)</f>
        <v>0</v>
      </c>
      <c r="AI67" s="24">
        <f t="shared" ref="AI67:AI91" si="25">IF($M34="dnc",$M$60+1,0)+IF($N34="dnc",$N$60+1,0)+IF($O34="dnc",$O$60+1,0)</f>
        <v>0</v>
      </c>
      <c r="AJ67" s="24">
        <f t="shared" ref="AJ67:AJ91" si="26">IF($P34="dnc",$P$60+1,0)+IF($Q34="dnc",$Q$60+1,0)+IF($R34="dnc",$R$60+1,0)</f>
        <v>0</v>
      </c>
      <c r="AK67" s="25">
        <f t="shared" ref="AK67:AK91" si="27">IF($S34="dnc",$S$60+1,0)+IF($T34="dnc",$T$60+1,0)+IF($U34="dnc",$U$60+1,0)</f>
        <v>0</v>
      </c>
      <c r="AL67" s="23">
        <f t="shared" ref="AL67:AL91" si="28">COUNTIF(D34:F34,"dnc")</f>
        <v>0</v>
      </c>
      <c r="AM67" s="24">
        <f t="shared" ref="AM67:AM91" si="29">COUNTIF(G34:I34,"dnc")</f>
        <v>0</v>
      </c>
      <c r="AN67" s="24">
        <f t="shared" ref="AN67:AN91" si="30">COUNTIF(J34:L34,"dnc")</f>
        <v>0</v>
      </c>
      <c r="AO67" s="24">
        <f t="shared" ref="AO67:AO91" si="31">COUNTIF(M34:O34,"dnc")</f>
        <v>0</v>
      </c>
      <c r="AP67" s="24">
        <f t="shared" ref="AP67:AP91" si="32">COUNTIF(P34:R34,"dnc")</f>
        <v>0</v>
      </c>
      <c r="AQ67" s="24">
        <f t="shared" ref="AQ67:AQ91" si="33">COUNTIF(S34:U34,"dnc")</f>
        <v>0</v>
      </c>
      <c r="AR67" s="35">
        <f t="shared" ref="AR67:AR91" si="34">IF(SUM(AF67:AK67)&gt;0,MATCH(MAX(AF67:AK67),AF67:AK67,0),0)</f>
        <v>0</v>
      </c>
      <c r="AS67" s="40">
        <f t="shared" ref="AS67:AS91" si="35">IF(W67&gt;0,((((((((((((((((COUNTIF(D67:U67,1))*10+COUNTIF(D67:U67,2))*10+COUNTIF(D67:U67,3))*10+COUNTIF(D67:U67,4))*10+COUNTIF(D67:U67,5))*10+COUNTIF(D67:U67,6))*10+COUNTIF(D67:U67,7))*10+COUNTIF(D67:U67,8))*10+COUNTIF(D67:U67,9))*10+COUNTIF(D67:U67,10))*10+COUNTIF(D67:U67,11))*10+COUNTIF(D67:U67,12))*10+COUNTIF(D67:U67,13))*10+COUNTIF(D67:U67,14))*10+COUNTIF(D67:U67,15))*10+COUNTIF(D67:U67,16))*10+COUNTIF(D67:U67,17),0)</f>
        <v>2500000000</v>
      </c>
      <c r="AT67" s="37">
        <f t="shared" ref="AT67:AT91" si="36">IF($Z67=0,0,(RANK($AS67,$AS$67:$AS$91,0)))</f>
        <v>10</v>
      </c>
      <c r="AU67" s="45" t="e">
        <f t="shared" ref="AU67:AU91" si="37">IF(INDEX($D67:$U67,LastRaceIndex)="bye",$Z67/(Races_Sailed-Throwouts),INDEX($D67:$U67,LastRaceIndex))</f>
        <v>#N/A</v>
      </c>
      <c r="AV67" s="45" t="e">
        <f t="shared" ref="AV67:AV91" si="38">IF(INDEX($D67:$U67,NextLastIndex)="bye",$Z67/(Races_Sailed-Throwouts),INDEX($D67:$U67,NextLastIndex))</f>
        <v>#N/A</v>
      </c>
      <c r="AW67" s="46">
        <f>IFERROR(AU67*100+AV67,0)</f>
        <v>0</v>
      </c>
      <c r="AX67" s="37">
        <f t="shared" ref="AX67:AX91" si="39">IF($Z67="",0,(RANK($AW67,$AW$67:$AW$91,1))-25+C$21)</f>
        <v>-13</v>
      </c>
    </row>
    <row r="68" spans="1:50" x14ac:dyDescent="0.2">
      <c r="A68" s="49">
        <f t="shared" si="12"/>
        <v>584</v>
      </c>
      <c r="B68" s="50" t="str">
        <f t="shared" si="13"/>
        <v>He's Baaack!</v>
      </c>
      <c r="C68" s="50" t="str">
        <f t="shared" si="14"/>
        <v>Knowles</v>
      </c>
      <c r="D68" s="47">
        <f t="shared" ref="D68:U68" si="40">IF(OR(D35="dnf",D35="dsq",D35="ocs",D35="raf",D35="dns",D35="noquiz"),D$62+1,IF(D35="dnc",IF($AR68=D$64,"bye",D$62+1),IF(D35="tlx",MAX(D35:D59)+1,D35)))</f>
        <v>7</v>
      </c>
      <c r="E68" s="47" t="str">
        <f t="shared" si="40"/>
        <v/>
      </c>
      <c r="F68" s="47" t="str">
        <f t="shared" si="40"/>
        <v/>
      </c>
      <c r="G68" s="47">
        <f t="shared" si="40"/>
        <v>5</v>
      </c>
      <c r="H68" s="47">
        <f t="shared" si="40"/>
        <v>2</v>
      </c>
      <c r="I68" s="47" t="str">
        <f t="shared" si="40"/>
        <v/>
      </c>
      <c r="J68" s="47">
        <f t="shared" si="40"/>
        <v>2</v>
      </c>
      <c r="K68" s="47">
        <f t="shared" si="40"/>
        <v>4</v>
      </c>
      <c r="L68" s="47" t="str">
        <f t="shared" si="40"/>
        <v/>
      </c>
      <c r="M68" s="47">
        <f t="shared" si="40"/>
        <v>5</v>
      </c>
      <c r="N68" s="47">
        <f t="shared" si="40"/>
        <v>5</v>
      </c>
      <c r="O68" s="47" t="str">
        <f t="shared" si="40"/>
        <v/>
      </c>
      <c r="P68" s="47" t="str">
        <f t="shared" si="40"/>
        <v/>
      </c>
      <c r="Q68" s="47" t="str">
        <f t="shared" si="40"/>
        <v/>
      </c>
      <c r="R68" s="47" t="str">
        <f t="shared" si="40"/>
        <v/>
      </c>
      <c r="S68" s="47" t="str">
        <f t="shared" si="40"/>
        <v/>
      </c>
      <c r="T68" s="47" t="str">
        <f t="shared" si="40"/>
        <v/>
      </c>
      <c r="U68" s="47" t="str">
        <f t="shared" si="40"/>
        <v/>
      </c>
      <c r="V68" s="47">
        <f>IF(AR68&gt;0,INDEX(AL68:AQ68,AR68),0)</f>
        <v>0</v>
      </c>
      <c r="W68" s="47">
        <f t="shared" si="16"/>
        <v>30</v>
      </c>
      <c r="X68" s="47">
        <f t="shared" si="17"/>
        <v>7</v>
      </c>
      <c r="Y68" s="47">
        <f>IF(A68="","",-VLOOKUP(A68,'from RC fall'!A$33:B$45,2,FALSE))</f>
        <v>-5</v>
      </c>
      <c r="Z68" s="47">
        <f t="shared" ref="Z68:Z91" si="41">IF(W68="",0,W68-X68+Y68)</f>
        <v>18</v>
      </c>
      <c r="AA68" s="48">
        <f t="shared" si="18"/>
        <v>18.00487</v>
      </c>
      <c r="AB68" s="49">
        <f t="shared" si="19"/>
        <v>5</v>
      </c>
      <c r="AC68" s="50" t="str">
        <f t="shared" si="20"/>
        <v>He's Baaack!</v>
      </c>
      <c r="AD68" s="85"/>
      <c r="AE68" s="37">
        <f t="shared" si="21"/>
        <v>3</v>
      </c>
      <c r="AF68" s="23">
        <f t="shared" si="22"/>
        <v>0</v>
      </c>
      <c r="AG68" s="24">
        <f t="shared" si="23"/>
        <v>0</v>
      </c>
      <c r="AH68" s="24">
        <f t="shared" si="24"/>
        <v>0</v>
      </c>
      <c r="AI68" s="24">
        <f t="shared" si="25"/>
        <v>0</v>
      </c>
      <c r="AJ68" s="24">
        <f t="shared" si="26"/>
        <v>0</v>
      </c>
      <c r="AK68" s="25">
        <f t="shared" si="27"/>
        <v>0</v>
      </c>
      <c r="AL68" s="23">
        <f t="shared" si="28"/>
        <v>0</v>
      </c>
      <c r="AM68" s="24">
        <f t="shared" si="29"/>
        <v>0</v>
      </c>
      <c r="AN68" s="24">
        <f t="shared" si="30"/>
        <v>0</v>
      </c>
      <c r="AO68" s="24">
        <f t="shared" si="31"/>
        <v>0</v>
      </c>
      <c r="AP68" s="24">
        <f t="shared" si="32"/>
        <v>0</v>
      </c>
      <c r="AQ68" s="24">
        <f t="shared" si="33"/>
        <v>0</v>
      </c>
      <c r="AR68" s="35">
        <f t="shared" si="34"/>
        <v>0</v>
      </c>
      <c r="AS68" s="40">
        <f t="shared" si="35"/>
        <v>2013010000000000</v>
      </c>
      <c r="AT68" s="37">
        <f t="shared" si="36"/>
        <v>5</v>
      </c>
      <c r="AU68" s="45" t="e">
        <f t="shared" si="37"/>
        <v>#N/A</v>
      </c>
      <c r="AV68" s="45" t="e">
        <f t="shared" si="38"/>
        <v>#N/A</v>
      </c>
      <c r="AW68" s="46">
        <f t="shared" ref="AW68:AW91" si="42">IFERROR(AU68*100+AV68,0)</f>
        <v>0</v>
      </c>
      <c r="AX68" s="37">
        <f t="shared" si="39"/>
        <v>-13</v>
      </c>
    </row>
    <row r="69" spans="1:50" x14ac:dyDescent="0.2">
      <c r="A69" s="49">
        <f t="shared" si="12"/>
        <v>1151</v>
      </c>
      <c r="B69" s="50" t="str">
        <f t="shared" si="13"/>
        <v>FKA</v>
      </c>
      <c r="C69" s="50" t="str">
        <f t="shared" si="14"/>
        <v>Beckwith</v>
      </c>
      <c r="D69" s="47">
        <f t="shared" ref="D69:U69" si="43">IF(OR(D36="dnf",D36="dsq",D36="ocs",D36="raf",D36="dns",D36="noquiz"),D$62+1,IF(D36="dnc",IF($AR69=D$64,"bye",D$62+1),IF(D36="tlx",MAX(D36:D60)+1,D36)))</f>
        <v>4</v>
      </c>
      <c r="E69" s="47" t="str">
        <f t="shared" si="43"/>
        <v/>
      </c>
      <c r="F69" s="47" t="str">
        <f t="shared" si="43"/>
        <v/>
      </c>
      <c r="G69" s="47">
        <f t="shared" si="43"/>
        <v>6</v>
      </c>
      <c r="H69" s="47">
        <f t="shared" si="43"/>
        <v>1</v>
      </c>
      <c r="I69" s="47" t="str">
        <f t="shared" si="43"/>
        <v/>
      </c>
      <c r="J69" s="47">
        <f t="shared" si="43"/>
        <v>4</v>
      </c>
      <c r="K69" s="47">
        <f t="shared" si="43"/>
        <v>2</v>
      </c>
      <c r="L69" s="47" t="str">
        <f t="shared" si="43"/>
        <v/>
      </c>
      <c r="M69" s="47">
        <f t="shared" si="43"/>
        <v>2</v>
      </c>
      <c r="N69" s="47">
        <f t="shared" si="43"/>
        <v>2</v>
      </c>
      <c r="O69" s="47" t="str">
        <f t="shared" si="43"/>
        <v/>
      </c>
      <c r="P69" s="47" t="str">
        <f t="shared" si="43"/>
        <v/>
      </c>
      <c r="Q69" s="47" t="str">
        <f t="shared" si="43"/>
        <v/>
      </c>
      <c r="R69" s="47" t="str">
        <f t="shared" si="43"/>
        <v/>
      </c>
      <c r="S69" s="47" t="str">
        <f t="shared" si="43"/>
        <v/>
      </c>
      <c r="T69" s="47" t="str">
        <f t="shared" si="43"/>
        <v/>
      </c>
      <c r="U69" s="47" t="str">
        <f t="shared" si="43"/>
        <v/>
      </c>
      <c r="V69" s="47">
        <f t="shared" ref="V69:V91" si="44">IF(AR69&gt;0,INDEX(AL69:AQ69,AR69),0)</f>
        <v>0</v>
      </c>
      <c r="W69" s="47">
        <f t="shared" si="16"/>
        <v>21</v>
      </c>
      <c r="X69" s="47">
        <f t="shared" si="17"/>
        <v>6</v>
      </c>
      <c r="Y69" s="47">
        <f>IF(A69="","",-VLOOKUP(A69,'from RC fall'!A$33:B$45,2,FALSE))</f>
        <v>-5</v>
      </c>
      <c r="Z69" s="47">
        <f t="shared" si="41"/>
        <v>10</v>
      </c>
      <c r="AA69" s="48">
        <f t="shared" si="18"/>
        <v>10.00287</v>
      </c>
      <c r="AB69" s="49">
        <f t="shared" si="19"/>
        <v>2</v>
      </c>
      <c r="AC69" s="50" t="str">
        <f t="shared" si="20"/>
        <v>FKA</v>
      </c>
      <c r="AD69" s="85"/>
      <c r="AE69" s="37">
        <f t="shared" si="21"/>
        <v>11</v>
      </c>
      <c r="AF69" s="23">
        <f t="shared" si="22"/>
        <v>0</v>
      </c>
      <c r="AG69" s="24">
        <f t="shared" si="23"/>
        <v>0</v>
      </c>
      <c r="AH69" s="24">
        <f t="shared" si="24"/>
        <v>0</v>
      </c>
      <c r="AI69" s="24">
        <f t="shared" si="25"/>
        <v>0</v>
      </c>
      <c r="AJ69" s="24">
        <f t="shared" si="26"/>
        <v>0</v>
      </c>
      <c r="AK69" s="25">
        <f t="shared" si="27"/>
        <v>0</v>
      </c>
      <c r="AL69" s="23">
        <f t="shared" si="28"/>
        <v>0</v>
      </c>
      <c r="AM69" s="24">
        <f t="shared" si="29"/>
        <v>0</v>
      </c>
      <c r="AN69" s="24">
        <f t="shared" si="30"/>
        <v>0</v>
      </c>
      <c r="AO69" s="24">
        <f t="shared" si="31"/>
        <v>0</v>
      </c>
      <c r="AP69" s="24">
        <f t="shared" si="32"/>
        <v>0</v>
      </c>
      <c r="AQ69" s="24">
        <f t="shared" si="33"/>
        <v>0</v>
      </c>
      <c r="AR69" s="35">
        <f t="shared" si="34"/>
        <v>0</v>
      </c>
      <c r="AS69" s="40">
        <f t="shared" si="35"/>
        <v>1.30201E+16</v>
      </c>
      <c r="AT69" s="37">
        <f t="shared" si="36"/>
        <v>3</v>
      </c>
      <c r="AU69" s="45" t="e">
        <f t="shared" si="37"/>
        <v>#N/A</v>
      </c>
      <c r="AV69" s="45" t="e">
        <f t="shared" si="38"/>
        <v>#N/A</v>
      </c>
      <c r="AW69" s="46">
        <f t="shared" si="42"/>
        <v>0</v>
      </c>
      <c r="AX69" s="37">
        <f t="shared" si="39"/>
        <v>-13</v>
      </c>
    </row>
    <row r="70" spans="1:50" x14ac:dyDescent="0.2">
      <c r="A70" s="49" t="str">
        <f t="shared" si="12"/>
        <v/>
      </c>
      <c r="B70" s="50" t="str">
        <f t="shared" si="13"/>
        <v/>
      </c>
      <c r="C70" s="50" t="str">
        <f t="shared" si="14"/>
        <v/>
      </c>
      <c r="D70" s="47">
        <f t="shared" ref="D70:U70" si="45">IF(OR(D37="dnf",D37="dsq",D37="ocs",D37="raf",D37="dns",D37="noquiz"),D$62+1,IF(D37="dnc",IF($AR70=D$64,"bye",D$62+1),IF(D37="tlx",MAX(D37:D61)+1,D37)))</f>
        <v>0</v>
      </c>
      <c r="E70" s="47" t="str">
        <f t="shared" si="45"/>
        <v/>
      </c>
      <c r="F70" s="47" t="str">
        <f t="shared" si="45"/>
        <v/>
      </c>
      <c r="G70" s="47" t="str">
        <f t="shared" si="45"/>
        <v/>
      </c>
      <c r="H70" s="47" t="str">
        <f t="shared" si="45"/>
        <v/>
      </c>
      <c r="I70" s="47" t="str">
        <f t="shared" si="45"/>
        <v/>
      </c>
      <c r="J70" s="47" t="str">
        <f t="shared" si="45"/>
        <v/>
      </c>
      <c r="K70" s="47" t="str">
        <f t="shared" si="45"/>
        <v/>
      </c>
      <c r="L70" s="47" t="str">
        <f t="shared" si="45"/>
        <v/>
      </c>
      <c r="M70" s="47" t="str">
        <f t="shared" si="45"/>
        <v/>
      </c>
      <c r="N70" s="47" t="str">
        <f t="shared" si="45"/>
        <v/>
      </c>
      <c r="O70" s="47" t="str">
        <f t="shared" si="45"/>
        <v/>
      </c>
      <c r="P70" s="47" t="str">
        <f t="shared" si="45"/>
        <v/>
      </c>
      <c r="Q70" s="47" t="str">
        <f t="shared" si="45"/>
        <v/>
      </c>
      <c r="R70" s="47" t="str">
        <f t="shared" si="45"/>
        <v/>
      </c>
      <c r="S70" s="47" t="str">
        <f t="shared" si="45"/>
        <v/>
      </c>
      <c r="T70" s="47" t="str">
        <f t="shared" si="45"/>
        <v/>
      </c>
      <c r="U70" s="47" t="str">
        <f t="shared" si="45"/>
        <v/>
      </c>
      <c r="V70" s="47">
        <f t="shared" si="44"/>
        <v>0</v>
      </c>
      <c r="W70" s="47" t="str">
        <f t="shared" si="16"/>
        <v/>
      </c>
      <c r="X70" s="47">
        <f t="shared" si="17"/>
        <v>0</v>
      </c>
      <c r="Y70" s="47" t="str">
        <f>IF(A70="","",-VLOOKUP(A70,'from RC fall'!A$33:B$45,2,FALSE))</f>
        <v/>
      </c>
      <c r="Z70" s="47">
        <f t="shared" si="41"/>
        <v>0</v>
      </c>
      <c r="AA70" s="48">
        <f t="shared" si="18"/>
        <v>0</v>
      </c>
      <c r="AB70" s="49" t="str">
        <f t="shared" si="19"/>
        <v/>
      </c>
      <c r="AC70" s="50" t="str">
        <f t="shared" si="20"/>
        <v/>
      </c>
      <c r="AD70" s="85"/>
      <c r="AE70" s="37">
        <f t="shared" si="21"/>
        <v>12</v>
      </c>
      <c r="AF70" s="23">
        <f t="shared" si="22"/>
        <v>0</v>
      </c>
      <c r="AG70" s="24">
        <f t="shared" si="23"/>
        <v>0</v>
      </c>
      <c r="AH70" s="24">
        <f t="shared" si="24"/>
        <v>0</v>
      </c>
      <c r="AI70" s="24">
        <f t="shared" si="25"/>
        <v>0</v>
      </c>
      <c r="AJ70" s="24">
        <f t="shared" si="26"/>
        <v>0</v>
      </c>
      <c r="AK70" s="25">
        <f t="shared" si="27"/>
        <v>0</v>
      </c>
      <c r="AL70" s="23">
        <f t="shared" si="28"/>
        <v>0</v>
      </c>
      <c r="AM70" s="24">
        <f t="shared" si="29"/>
        <v>0</v>
      </c>
      <c r="AN70" s="24">
        <f t="shared" si="30"/>
        <v>0</v>
      </c>
      <c r="AO70" s="24">
        <f t="shared" si="31"/>
        <v>0</v>
      </c>
      <c r="AP70" s="24">
        <f t="shared" si="32"/>
        <v>0</v>
      </c>
      <c r="AQ70" s="24">
        <f t="shared" si="33"/>
        <v>0</v>
      </c>
      <c r="AR70" s="35">
        <f t="shared" si="34"/>
        <v>0</v>
      </c>
      <c r="AS70" s="40">
        <f t="shared" si="35"/>
        <v>0</v>
      </c>
      <c r="AT70" s="37">
        <f t="shared" si="36"/>
        <v>0</v>
      </c>
      <c r="AU70" s="45" t="e">
        <f t="shared" si="37"/>
        <v>#N/A</v>
      </c>
      <c r="AV70" s="45" t="e">
        <f t="shared" si="38"/>
        <v>#N/A</v>
      </c>
      <c r="AW70" s="46">
        <f t="shared" si="42"/>
        <v>0</v>
      </c>
      <c r="AX70" s="37">
        <f t="shared" si="39"/>
        <v>-13</v>
      </c>
    </row>
    <row r="71" spans="1:50" x14ac:dyDescent="0.2">
      <c r="A71" s="49">
        <f t="shared" si="12"/>
        <v>249</v>
      </c>
      <c r="B71" s="50" t="str">
        <f t="shared" si="13"/>
        <v>Dolce</v>
      </c>
      <c r="C71" s="50" t="str">
        <f t="shared" si="14"/>
        <v>Sonn</v>
      </c>
      <c r="D71" s="47">
        <f t="shared" ref="D71:U71" si="46">IF(OR(D38="dnf",D38="dsq",D38="ocs",D38="raf",D38="dns",D38="noquiz"),D$62+1,IF(D38="dnc",IF($AR71=D$64,"bye",D$62+1),IF(D38="tlx",MAX(D38:D62)+1,D38)))</f>
        <v>6</v>
      </c>
      <c r="E71" s="47" t="str">
        <f t="shared" si="46"/>
        <v/>
      </c>
      <c r="F71" s="47" t="str">
        <f t="shared" si="46"/>
        <v/>
      </c>
      <c r="G71" s="47">
        <f t="shared" si="46"/>
        <v>4</v>
      </c>
      <c r="H71" s="47">
        <f t="shared" si="46"/>
        <v>5</v>
      </c>
      <c r="I71" s="47" t="str">
        <f t="shared" si="46"/>
        <v/>
      </c>
      <c r="J71" s="47">
        <f t="shared" si="46"/>
        <v>8</v>
      </c>
      <c r="K71" s="47">
        <f t="shared" si="46"/>
        <v>6</v>
      </c>
      <c r="L71" s="47" t="str">
        <f t="shared" si="46"/>
        <v/>
      </c>
      <c r="M71" s="47">
        <f t="shared" si="46"/>
        <v>7</v>
      </c>
      <c r="N71" s="47">
        <f t="shared" si="46"/>
        <v>6</v>
      </c>
      <c r="O71" s="47" t="str">
        <f t="shared" si="46"/>
        <v/>
      </c>
      <c r="P71" s="47" t="str">
        <f t="shared" si="46"/>
        <v/>
      </c>
      <c r="Q71" s="47" t="str">
        <f t="shared" si="46"/>
        <v/>
      </c>
      <c r="R71" s="47" t="str">
        <f t="shared" si="46"/>
        <v/>
      </c>
      <c r="S71" s="47" t="str">
        <f t="shared" si="46"/>
        <v/>
      </c>
      <c r="T71" s="47" t="str">
        <f t="shared" si="46"/>
        <v/>
      </c>
      <c r="U71" s="47" t="str">
        <f t="shared" si="46"/>
        <v/>
      </c>
      <c r="V71" s="47">
        <f t="shared" si="44"/>
        <v>0</v>
      </c>
      <c r="W71" s="47">
        <f t="shared" si="16"/>
        <v>42</v>
      </c>
      <c r="X71" s="47">
        <f t="shared" si="17"/>
        <v>8</v>
      </c>
      <c r="Y71" s="47">
        <f>IF(A71="","",-VLOOKUP(A71,'from RC fall'!A$33:B$45,2,FALSE))</f>
        <v>-5</v>
      </c>
      <c r="Z71" s="47">
        <f t="shared" si="41"/>
        <v>29</v>
      </c>
      <c r="AA71" s="48">
        <f t="shared" si="18"/>
        <v>29.00787</v>
      </c>
      <c r="AB71" s="49">
        <f t="shared" si="19"/>
        <v>6</v>
      </c>
      <c r="AC71" s="50" t="str">
        <f t="shared" si="20"/>
        <v>Dolce</v>
      </c>
      <c r="AD71" s="85"/>
      <c r="AE71" s="37">
        <f t="shared" si="21"/>
        <v>2</v>
      </c>
      <c r="AF71" s="23">
        <f t="shared" si="22"/>
        <v>0</v>
      </c>
      <c r="AG71" s="24">
        <f t="shared" si="23"/>
        <v>0</v>
      </c>
      <c r="AH71" s="24">
        <f t="shared" si="24"/>
        <v>0</v>
      </c>
      <c r="AI71" s="24">
        <f t="shared" si="25"/>
        <v>0</v>
      </c>
      <c r="AJ71" s="24">
        <f t="shared" si="26"/>
        <v>0</v>
      </c>
      <c r="AK71" s="25">
        <f t="shared" si="27"/>
        <v>0</v>
      </c>
      <c r="AL71" s="23">
        <f t="shared" si="28"/>
        <v>0</v>
      </c>
      <c r="AM71" s="24">
        <f t="shared" si="29"/>
        <v>0</v>
      </c>
      <c r="AN71" s="24">
        <f t="shared" si="30"/>
        <v>0</v>
      </c>
      <c r="AO71" s="24">
        <f t="shared" si="31"/>
        <v>0</v>
      </c>
      <c r="AP71" s="24">
        <f t="shared" si="32"/>
        <v>0</v>
      </c>
      <c r="AQ71" s="24">
        <f t="shared" si="33"/>
        <v>0</v>
      </c>
      <c r="AR71" s="35">
        <f t="shared" si="34"/>
        <v>0</v>
      </c>
      <c r="AS71" s="40">
        <f t="shared" si="35"/>
        <v>11311000000000</v>
      </c>
      <c r="AT71" s="37">
        <f t="shared" si="36"/>
        <v>8</v>
      </c>
      <c r="AU71" s="45" t="e">
        <f t="shared" si="37"/>
        <v>#N/A</v>
      </c>
      <c r="AV71" s="45" t="e">
        <f t="shared" si="38"/>
        <v>#N/A</v>
      </c>
      <c r="AW71" s="46">
        <f t="shared" si="42"/>
        <v>0</v>
      </c>
      <c r="AX71" s="37">
        <f t="shared" si="39"/>
        <v>-13</v>
      </c>
    </row>
    <row r="72" spans="1:50" x14ac:dyDescent="0.2">
      <c r="A72" s="49">
        <f t="shared" si="12"/>
        <v>1153</v>
      </c>
      <c r="B72" s="50" t="str">
        <f t="shared" si="13"/>
        <v>Gostosa</v>
      </c>
      <c r="C72" s="50" t="str">
        <f t="shared" si="14"/>
        <v>Hayes/Kirchhoff</v>
      </c>
      <c r="D72" s="47">
        <f t="shared" ref="D72:U72" si="47">IF(OR(D39="dnf",D39="dsq",D39="ocs",D39="raf",D39="dns",D39="noquiz"),D$62+1,IF(D39="dnc",IF($AR72=D$64,"bye",D$62+1),IF(D39="tlx",MAX(D39:D63)+1,D39)))</f>
        <v>2</v>
      </c>
      <c r="E72" s="47" t="str">
        <f t="shared" si="47"/>
        <v/>
      </c>
      <c r="F72" s="47" t="str">
        <f t="shared" si="47"/>
        <v/>
      </c>
      <c r="G72" s="47" t="str">
        <f t="shared" si="47"/>
        <v>bye</v>
      </c>
      <c r="H72" s="47" t="str">
        <f t="shared" si="47"/>
        <v>bye</v>
      </c>
      <c r="I72" s="47" t="str">
        <f t="shared" si="47"/>
        <v/>
      </c>
      <c r="J72" s="47">
        <f t="shared" si="47"/>
        <v>1</v>
      </c>
      <c r="K72" s="47">
        <f t="shared" si="47"/>
        <v>1</v>
      </c>
      <c r="L72" s="47" t="str">
        <f t="shared" si="47"/>
        <v/>
      </c>
      <c r="M72" s="47">
        <f t="shared" si="47"/>
        <v>4</v>
      </c>
      <c r="N72" s="47">
        <f t="shared" si="47"/>
        <v>3</v>
      </c>
      <c r="O72" s="47" t="str">
        <f t="shared" si="47"/>
        <v/>
      </c>
      <c r="P72" s="47" t="str">
        <f t="shared" si="47"/>
        <v/>
      </c>
      <c r="Q72" s="47" t="str">
        <f t="shared" si="47"/>
        <v/>
      </c>
      <c r="R72" s="47" t="str">
        <f t="shared" si="47"/>
        <v/>
      </c>
      <c r="S72" s="47" t="str">
        <f t="shared" si="47"/>
        <v/>
      </c>
      <c r="T72" s="47" t="str">
        <f t="shared" si="47"/>
        <v/>
      </c>
      <c r="U72" s="47" t="str">
        <f t="shared" si="47"/>
        <v/>
      </c>
      <c r="V72" s="47">
        <f t="shared" si="44"/>
        <v>2</v>
      </c>
      <c r="W72" s="47">
        <f t="shared" si="16"/>
        <v>11</v>
      </c>
      <c r="X72" s="47">
        <f t="shared" si="17"/>
        <v>4</v>
      </c>
      <c r="Y72" s="47">
        <f>IF(A72="","",-VLOOKUP(A72,'from RC fall'!A$33:B$45,2,FALSE))</f>
        <v>-4</v>
      </c>
      <c r="Z72" s="47">
        <f t="shared" si="41"/>
        <v>3</v>
      </c>
      <c r="AA72" s="48">
        <f t="shared" si="18"/>
        <v>4.5018699999999994</v>
      </c>
      <c r="AB72" s="49">
        <f t="shared" si="19"/>
        <v>1</v>
      </c>
      <c r="AC72" s="50" t="str">
        <f t="shared" si="20"/>
        <v>Gostosa</v>
      </c>
      <c r="AD72" s="85"/>
      <c r="AE72" s="37">
        <f t="shared" si="21"/>
        <v>5</v>
      </c>
      <c r="AF72" s="23">
        <f t="shared" si="22"/>
        <v>0</v>
      </c>
      <c r="AG72" s="24">
        <f t="shared" si="23"/>
        <v>20</v>
      </c>
      <c r="AH72" s="24">
        <f t="shared" si="24"/>
        <v>0</v>
      </c>
      <c r="AI72" s="24">
        <f t="shared" si="25"/>
        <v>0</v>
      </c>
      <c r="AJ72" s="24">
        <f t="shared" si="26"/>
        <v>0</v>
      </c>
      <c r="AK72" s="25">
        <f t="shared" si="27"/>
        <v>0</v>
      </c>
      <c r="AL72" s="23">
        <f t="shared" si="28"/>
        <v>0</v>
      </c>
      <c r="AM72" s="24">
        <f t="shared" si="29"/>
        <v>2</v>
      </c>
      <c r="AN72" s="24">
        <f t="shared" si="30"/>
        <v>0</v>
      </c>
      <c r="AO72" s="24">
        <f t="shared" si="31"/>
        <v>0</v>
      </c>
      <c r="AP72" s="24">
        <f t="shared" si="32"/>
        <v>0</v>
      </c>
      <c r="AQ72" s="24">
        <f t="shared" si="33"/>
        <v>0</v>
      </c>
      <c r="AR72" s="35">
        <f t="shared" si="34"/>
        <v>2</v>
      </c>
      <c r="AS72" s="40">
        <f t="shared" si="35"/>
        <v>2.111E+16</v>
      </c>
      <c r="AT72" s="37">
        <f t="shared" si="36"/>
        <v>2</v>
      </c>
      <c r="AU72" s="45" t="e">
        <f t="shared" si="37"/>
        <v>#N/A</v>
      </c>
      <c r="AV72" s="45" t="e">
        <f t="shared" si="38"/>
        <v>#N/A</v>
      </c>
      <c r="AW72" s="46">
        <f t="shared" si="42"/>
        <v>0</v>
      </c>
      <c r="AX72" s="37">
        <f t="shared" si="39"/>
        <v>-13</v>
      </c>
    </row>
    <row r="73" spans="1:50" x14ac:dyDescent="0.2">
      <c r="A73" s="49">
        <f t="shared" si="12"/>
        <v>485</v>
      </c>
      <c r="B73" s="50" t="str">
        <f t="shared" si="13"/>
        <v>Argo III</v>
      </c>
      <c r="C73" s="50" t="str">
        <f t="shared" si="14"/>
        <v>C. Nickerson</v>
      </c>
      <c r="D73" s="47">
        <f t="shared" ref="D73:U73" si="48">IF(OR(D40="dnf",D40="dsq",D40="ocs",D40="raf",D40="dns",D40="noquiz"),D$62+1,IF(D40="dnc",IF($AR73=D$64,"bye",D$62+1),IF(D40="tlx",MAX(D40:D64)+1,D40)))</f>
        <v>8</v>
      </c>
      <c r="E73" s="47" t="str">
        <f t="shared" si="48"/>
        <v/>
      </c>
      <c r="F73" s="47" t="str">
        <f t="shared" si="48"/>
        <v/>
      </c>
      <c r="G73" s="47">
        <f t="shared" si="48"/>
        <v>2</v>
      </c>
      <c r="H73" s="47">
        <f t="shared" si="48"/>
        <v>3</v>
      </c>
      <c r="I73" s="47" t="str">
        <f t="shared" si="48"/>
        <v/>
      </c>
      <c r="J73" s="47" t="str">
        <f t="shared" si="48"/>
        <v>bye</v>
      </c>
      <c r="K73" s="47" t="str">
        <f t="shared" si="48"/>
        <v>bye</v>
      </c>
      <c r="L73" s="47" t="str">
        <f t="shared" si="48"/>
        <v/>
      </c>
      <c r="M73" s="47">
        <f t="shared" si="48"/>
        <v>9</v>
      </c>
      <c r="N73" s="47">
        <f t="shared" si="48"/>
        <v>9</v>
      </c>
      <c r="O73" s="47" t="str">
        <f t="shared" si="48"/>
        <v/>
      </c>
      <c r="P73" s="47" t="str">
        <f t="shared" si="48"/>
        <v/>
      </c>
      <c r="Q73" s="47" t="str">
        <f t="shared" si="48"/>
        <v/>
      </c>
      <c r="R73" s="47" t="str">
        <f t="shared" si="48"/>
        <v/>
      </c>
      <c r="S73" s="47" t="str">
        <f t="shared" si="48"/>
        <v/>
      </c>
      <c r="T73" s="47" t="str">
        <f t="shared" si="48"/>
        <v/>
      </c>
      <c r="U73" s="47" t="str">
        <f t="shared" si="48"/>
        <v/>
      </c>
      <c r="V73" s="47">
        <f t="shared" si="44"/>
        <v>2</v>
      </c>
      <c r="W73" s="47">
        <f t="shared" si="16"/>
        <v>31</v>
      </c>
      <c r="X73" s="47">
        <f t="shared" si="17"/>
        <v>9</v>
      </c>
      <c r="Y73" s="47">
        <f>IF(A73="","",-VLOOKUP(A73,'from RC fall'!A$33:B$45,2,FALSE))</f>
        <v>-2</v>
      </c>
      <c r="Z73" s="47">
        <f t="shared" si="41"/>
        <v>20</v>
      </c>
      <c r="AA73" s="48">
        <f t="shared" si="18"/>
        <v>30.005870000000002</v>
      </c>
      <c r="AB73" s="49">
        <f t="shared" si="19"/>
        <v>7</v>
      </c>
      <c r="AC73" s="50" t="str">
        <f t="shared" si="20"/>
        <v>Argo III</v>
      </c>
      <c r="AD73" s="85"/>
      <c r="AE73" s="37">
        <f t="shared" si="21"/>
        <v>7</v>
      </c>
      <c r="AF73" s="23">
        <f t="shared" si="22"/>
        <v>0</v>
      </c>
      <c r="AG73" s="24">
        <f t="shared" si="23"/>
        <v>0</v>
      </c>
      <c r="AH73" s="24">
        <f t="shared" si="24"/>
        <v>20</v>
      </c>
      <c r="AI73" s="24">
        <f t="shared" si="25"/>
        <v>0</v>
      </c>
      <c r="AJ73" s="24">
        <f t="shared" si="26"/>
        <v>0</v>
      </c>
      <c r="AK73" s="25">
        <f t="shared" si="27"/>
        <v>0</v>
      </c>
      <c r="AL73" s="23">
        <f t="shared" si="28"/>
        <v>0</v>
      </c>
      <c r="AM73" s="24">
        <f t="shared" si="29"/>
        <v>0</v>
      </c>
      <c r="AN73" s="24">
        <f t="shared" si="30"/>
        <v>2</v>
      </c>
      <c r="AO73" s="24">
        <f t="shared" si="31"/>
        <v>0</v>
      </c>
      <c r="AP73" s="24">
        <f t="shared" si="32"/>
        <v>0</v>
      </c>
      <c r="AQ73" s="24">
        <f t="shared" si="33"/>
        <v>0</v>
      </c>
      <c r="AR73" s="35">
        <f t="shared" si="34"/>
        <v>3</v>
      </c>
      <c r="AS73" s="40">
        <f t="shared" si="35"/>
        <v>1100001200000000</v>
      </c>
      <c r="AT73" s="37">
        <f t="shared" si="36"/>
        <v>6</v>
      </c>
      <c r="AU73" s="45" t="e">
        <f t="shared" si="37"/>
        <v>#N/A</v>
      </c>
      <c r="AV73" s="45" t="e">
        <f t="shared" si="38"/>
        <v>#N/A</v>
      </c>
      <c r="AW73" s="46">
        <f t="shared" si="42"/>
        <v>0</v>
      </c>
      <c r="AX73" s="37">
        <f t="shared" si="39"/>
        <v>-13</v>
      </c>
    </row>
    <row r="74" spans="1:50" x14ac:dyDescent="0.2">
      <c r="A74" s="49" t="str">
        <f t="shared" si="12"/>
        <v/>
      </c>
      <c r="B74" s="50" t="str">
        <f t="shared" si="13"/>
        <v/>
      </c>
      <c r="C74" s="50" t="str">
        <f t="shared" si="14"/>
        <v/>
      </c>
      <c r="D74" s="47">
        <f t="shared" ref="D74:U74" si="49">IF(OR(D41="dnf",D41="dsq",D41="ocs",D41="raf",D41="dns",D41="noquiz"),D$62+1,IF(D41="dnc",IF($AR74=D$64,"bye",D$62+1),IF(D41="tlx",MAX(D41:D65)+1,D41)))</f>
        <v>0</v>
      </c>
      <c r="E74" s="47" t="str">
        <f t="shared" si="49"/>
        <v/>
      </c>
      <c r="F74" s="47" t="str">
        <f t="shared" si="49"/>
        <v/>
      </c>
      <c r="G74" s="47" t="str">
        <f t="shared" si="49"/>
        <v/>
      </c>
      <c r="H74" s="47" t="str">
        <f t="shared" si="49"/>
        <v/>
      </c>
      <c r="I74" s="47" t="str">
        <f t="shared" si="49"/>
        <v/>
      </c>
      <c r="J74" s="47" t="str">
        <f t="shared" si="49"/>
        <v/>
      </c>
      <c r="K74" s="47" t="str">
        <f t="shared" si="49"/>
        <v/>
      </c>
      <c r="L74" s="47" t="str">
        <f t="shared" si="49"/>
        <v/>
      </c>
      <c r="M74" s="47" t="str">
        <f t="shared" si="49"/>
        <v/>
      </c>
      <c r="N74" s="47" t="str">
        <f t="shared" si="49"/>
        <v/>
      </c>
      <c r="O74" s="47" t="str">
        <f t="shared" si="49"/>
        <v/>
      </c>
      <c r="P74" s="47" t="str">
        <f t="shared" si="49"/>
        <v/>
      </c>
      <c r="Q74" s="47" t="str">
        <f t="shared" si="49"/>
        <v/>
      </c>
      <c r="R74" s="47" t="str">
        <f t="shared" si="49"/>
        <v/>
      </c>
      <c r="S74" s="47" t="str">
        <f t="shared" si="49"/>
        <v/>
      </c>
      <c r="T74" s="47" t="str">
        <f t="shared" si="49"/>
        <v/>
      </c>
      <c r="U74" s="47" t="str">
        <f t="shared" si="49"/>
        <v/>
      </c>
      <c r="V74" s="47">
        <f t="shared" si="44"/>
        <v>0</v>
      </c>
      <c r="W74" s="47" t="str">
        <f t="shared" si="16"/>
        <v/>
      </c>
      <c r="X74" s="47">
        <f t="shared" si="17"/>
        <v>0</v>
      </c>
      <c r="Y74" s="47" t="str">
        <f>IF(A74="","",-VLOOKUP(A74,'from RC fall'!A$33:B$45,2,FALSE))</f>
        <v/>
      </c>
      <c r="Z74" s="47">
        <f t="shared" si="41"/>
        <v>0</v>
      </c>
      <c r="AA74" s="48">
        <f t="shared" si="18"/>
        <v>0</v>
      </c>
      <c r="AB74" s="49" t="str">
        <f t="shared" si="19"/>
        <v/>
      </c>
      <c r="AC74" s="50" t="str">
        <f t="shared" si="20"/>
        <v/>
      </c>
      <c r="AD74" s="85"/>
      <c r="AE74" s="37">
        <f t="shared" si="21"/>
        <v>10</v>
      </c>
      <c r="AF74" s="23">
        <f t="shared" si="22"/>
        <v>0</v>
      </c>
      <c r="AG74" s="24">
        <f t="shared" si="23"/>
        <v>0</v>
      </c>
      <c r="AH74" s="24">
        <f t="shared" si="24"/>
        <v>0</v>
      </c>
      <c r="AI74" s="24">
        <f t="shared" si="25"/>
        <v>0</v>
      </c>
      <c r="AJ74" s="24">
        <f t="shared" si="26"/>
        <v>0</v>
      </c>
      <c r="AK74" s="25">
        <f t="shared" si="27"/>
        <v>0</v>
      </c>
      <c r="AL74" s="23">
        <f t="shared" si="28"/>
        <v>0</v>
      </c>
      <c r="AM74" s="24">
        <f t="shared" si="29"/>
        <v>0</v>
      </c>
      <c r="AN74" s="24">
        <f t="shared" si="30"/>
        <v>0</v>
      </c>
      <c r="AO74" s="24">
        <f t="shared" si="31"/>
        <v>0</v>
      </c>
      <c r="AP74" s="24">
        <f t="shared" si="32"/>
        <v>0</v>
      </c>
      <c r="AQ74" s="24">
        <f t="shared" si="33"/>
        <v>0</v>
      </c>
      <c r="AR74" s="35">
        <f t="shared" si="34"/>
        <v>0</v>
      </c>
      <c r="AS74" s="40">
        <f t="shared" si="35"/>
        <v>0</v>
      </c>
      <c r="AT74" s="37">
        <f t="shared" si="36"/>
        <v>0</v>
      </c>
      <c r="AU74" s="45" t="e">
        <f t="shared" si="37"/>
        <v>#N/A</v>
      </c>
      <c r="AV74" s="45" t="e">
        <f t="shared" si="38"/>
        <v>#N/A</v>
      </c>
      <c r="AW74" s="46">
        <f t="shared" si="42"/>
        <v>0</v>
      </c>
      <c r="AX74" s="37">
        <f t="shared" si="39"/>
        <v>-13</v>
      </c>
    </row>
    <row r="75" spans="1:50" x14ac:dyDescent="0.2">
      <c r="A75" s="49">
        <f t="shared" si="12"/>
        <v>676</v>
      </c>
      <c r="B75" s="50" t="str">
        <f t="shared" si="13"/>
        <v>Paradox</v>
      </c>
      <c r="C75" s="50" t="str">
        <f t="shared" si="14"/>
        <v>Stowe</v>
      </c>
      <c r="D75" s="47" t="str">
        <f t="shared" ref="D75:U75" si="50">IF(OR(D42="dnf",D42="dsq",D42="ocs",D42="raf",D42="dns",D42="noquiz"),D$62+1,IF(D42="dnc",IF($AR75=D$64,"bye",D$62+1),IF(D42="tlx",MAX(D42:D66)+1,D42)))</f>
        <v>bye</v>
      </c>
      <c r="E75" s="47" t="str">
        <f t="shared" si="50"/>
        <v/>
      </c>
      <c r="F75" s="47" t="str">
        <f t="shared" si="50"/>
        <v/>
      </c>
      <c r="G75" s="47">
        <f t="shared" si="50"/>
        <v>8</v>
      </c>
      <c r="H75" s="47">
        <f t="shared" si="50"/>
        <v>8</v>
      </c>
      <c r="I75" s="47" t="str">
        <f t="shared" si="50"/>
        <v/>
      </c>
      <c r="J75" s="47">
        <f t="shared" si="50"/>
        <v>7</v>
      </c>
      <c r="K75" s="47">
        <f t="shared" si="50"/>
        <v>7</v>
      </c>
      <c r="L75" s="47" t="str">
        <f t="shared" si="50"/>
        <v/>
      </c>
      <c r="M75" s="47">
        <f t="shared" si="50"/>
        <v>9</v>
      </c>
      <c r="N75" s="47">
        <f t="shared" si="50"/>
        <v>9</v>
      </c>
      <c r="O75" s="47" t="str">
        <f t="shared" si="50"/>
        <v/>
      </c>
      <c r="P75" s="47" t="str">
        <f t="shared" si="50"/>
        <v/>
      </c>
      <c r="Q75" s="47" t="str">
        <f t="shared" si="50"/>
        <v/>
      </c>
      <c r="R75" s="47" t="str">
        <f t="shared" si="50"/>
        <v/>
      </c>
      <c r="S75" s="47" t="str">
        <f t="shared" si="50"/>
        <v/>
      </c>
      <c r="T75" s="47" t="str">
        <f t="shared" si="50"/>
        <v/>
      </c>
      <c r="U75" s="47" t="str">
        <f t="shared" si="50"/>
        <v/>
      </c>
      <c r="V75" s="47">
        <f t="shared" si="44"/>
        <v>1</v>
      </c>
      <c r="W75" s="47">
        <f t="shared" si="16"/>
        <v>48</v>
      </c>
      <c r="X75" s="47">
        <f t="shared" si="17"/>
        <v>9</v>
      </c>
      <c r="Y75" s="47">
        <f>IF(A75="","",-VLOOKUP(A75,'from RC fall'!A$33:B$45,2,FALSE))</f>
        <v>-2</v>
      </c>
      <c r="Z75" s="47">
        <f t="shared" si="41"/>
        <v>37</v>
      </c>
      <c r="AA75" s="48">
        <f t="shared" si="18"/>
        <v>44.40887</v>
      </c>
      <c r="AB75" s="49">
        <f t="shared" si="19"/>
        <v>9</v>
      </c>
      <c r="AC75" s="50" t="str">
        <f t="shared" si="20"/>
        <v>Paradox</v>
      </c>
      <c r="AD75" s="85"/>
      <c r="AE75" s="37">
        <f t="shared" si="21"/>
        <v>9</v>
      </c>
      <c r="AF75" s="23">
        <f t="shared" si="22"/>
        <v>8</v>
      </c>
      <c r="AG75" s="24">
        <f t="shared" si="23"/>
        <v>0</v>
      </c>
      <c r="AH75" s="24">
        <f t="shared" si="24"/>
        <v>0</v>
      </c>
      <c r="AI75" s="24">
        <f t="shared" si="25"/>
        <v>0</v>
      </c>
      <c r="AJ75" s="24">
        <f t="shared" si="26"/>
        <v>0</v>
      </c>
      <c r="AK75" s="25">
        <f t="shared" si="27"/>
        <v>0</v>
      </c>
      <c r="AL75" s="23">
        <f t="shared" si="28"/>
        <v>1</v>
      </c>
      <c r="AM75" s="24">
        <f t="shared" si="29"/>
        <v>0</v>
      </c>
      <c r="AN75" s="24">
        <f t="shared" si="30"/>
        <v>0</v>
      </c>
      <c r="AO75" s="24">
        <f t="shared" si="31"/>
        <v>0</v>
      </c>
      <c r="AP75" s="24">
        <f t="shared" si="32"/>
        <v>0</v>
      </c>
      <c r="AQ75" s="24">
        <f t="shared" si="33"/>
        <v>0</v>
      </c>
      <c r="AR75" s="35">
        <f t="shared" si="34"/>
        <v>1</v>
      </c>
      <c r="AS75" s="40">
        <f t="shared" si="35"/>
        <v>22200000000</v>
      </c>
      <c r="AT75" s="37">
        <f t="shared" si="36"/>
        <v>9</v>
      </c>
      <c r="AU75" s="45" t="e">
        <f t="shared" si="37"/>
        <v>#N/A</v>
      </c>
      <c r="AV75" s="45" t="e">
        <f t="shared" si="38"/>
        <v>#N/A</v>
      </c>
      <c r="AW75" s="46">
        <f t="shared" si="42"/>
        <v>0</v>
      </c>
      <c r="AX75" s="37">
        <f t="shared" si="39"/>
        <v>-13</v>
      </c>
    </row>
    <row r="76" spans="1:50" x14ac:dyDescent="0.2">
      <c r="A76" s="49">
        <f t="shared" si="12"/>
        <v>679</v>
      </c>
      <c r="B76" s="50" t="str">
        <f t="shared" si="13"/>
        <v>Misty-two-six</v>
      </c>
      <c r="C76" s="50" t="str">
        <f t="shared" si="14"/>
        <v>Sibson</v>
      </c>
      <c r="D76" s="47">
        <f t="shared" ref="D76:U76" si="51">IF(OR(D43="dnf",D43="dsq",D43="ocs",D43="raf",D43="dns",D43="noquiz"),D$62+1,IF(D43="dnc",IF($AR76=D$64,"bye",D$62+1),IF(D43="tlx",MAX(D43:D67)+1,D43)))</f>
        <v>5</v>
      </c>
      <c r="E76" s="47" t="str">
        <f t="shared" si="51"/>
        <v/>
      </c>
      <c r="F76" s="47" t="str">
        <f t="shared" si="51"/>
        <v/>
      </c>
      <c r="G76" s="47">
        <f t="shared" si="51"/>
        <v>3</v>
      </c>
      <c r="H76" s="47">
        <f t="shared" si="51"/>
        <v>7</v>
      </c>
      <c r="I76" s="47" t="str">
        <f t="shared" si="51"/>
        <v/>
      </c>
      <c r="J76" s="47">
        <f t="shared" si="51"/>
        <v>6</v>
      </c>
      <c r="K76" s="47">
        <f t="shared" si="51"/>
        <v>8</v>
      </c>
      <c r="L76" s="47" t="str">
        <f t="shared" si="51"/>
        <v/>
      </c>
      <c r="M76" s="47">
        <f t="shared" si="51"/>
        <v>6</v>
      </c>
      <c r="N76" s="47">
        <f t="shared" si="51"/>
        <v>7</v>
      </c>
      <c r="O76" s="47" t="str">
        <f t="shared" si="51"/>
        <v/>
      </c>
      <c r="P76" s="47" t="str">
        <f t="shared" si="51"/>
        <v/>
      </c>
      <c r="Q76" s="47" t="str">
        <f t="shared" si="51"/>
        <v/>
      </c>
      <c r="R76" s="47" t="str">
        <f t="shared" si="51"/>
        <v/>
      </c>
      <c r="S76" s="47" t="str">
        <f t="shared" si="51"/>
        <v/>
      </c>
      <c r="T76" s="47" t="str">
        <f t="shared" si="51"/>
        <v/>
      </c>
      <c r="U76" s="47" t="str">
        <f t="shared" si="51"/>
        <v/>
      </c>
      <c r="V76" s="47">
        <f t="shared" si="44"/>
        <v>0</v>
      </c>
      <c r="W76" s="47">
        <f t="shared" si="16"/>
        <v>42</v>
      </c>
      <c r="X76" s="47">
        <f t="shared" si="17"/>
        <v>8</v>
      </c>
      <c r="Y76" s="47">
        <f>IF(A76="","",-VLOOKUP(A76,'from RC fall'!A$33:B$45,2,FALSE))</f>
        <v>-3</v>
      </c>
      <c r="Z76" s="47">
        <f t="shared" si="41"/>
        <v>31</v>
      </c>
      <c r="AA76" s="48">
        <f t="shared" si="18"/>
        <v>31.006870000000003</v>
      </c>
      <c r="AB76" s="49">
        <f t="shared" si="19"/>
        <v>8</v>
      </c>
      <c r="AC76" s="50" t="str">
        <f t="shared" si="20"/>
        <v>Misty-two-six</v>
      </c>
      <c r="AD76" s="85"/>
      <c r="AE76" s="37">
        <f t="shared" si="21"/>
        <v>1</v>
      </c>
      <c r="AF76" s="23">
        <f t="shared" si="22"/>
        <v>0</v>
      </c>
      <c r="AG76" s="24">
        <f t="shared" si="23"/>
        <v>0</v>
      </c>
      <c r="AH76" s="24">
        <f t="shared" si="24"/>
        <v>0</v>
      </c>
      <c r="AI76" s="24">
        <f t="shared" si="25"/>
        <v>0</v>
      </c>
      <c r="AJ76" s="24">
        <f t="shared" si="26"/>
        <v>0</v>
      </c>
      <c r="AK76" s="25">
        <f t="shared" si="27"/>
        <v>0</v>
      </c>
      <c r="AL76" s="23">
        <f t="shared" si="28"/>
        <v>0</v>
      </c>
      <c r="AM76" s="24">
        <f t="shared" si="29"/>
        <v>0</v>
      </c>
      <c r="AN76" s="24">
        <f t="shared" si="30"/>
        <v>0</v>
      </c>
      <c r="AO76" s="24">
        <f t="shared" si="31"/>
        <v>0</v>
      </c>
      <c r="AP76" s="24">
        <f t="shared" si="32"/>
        <v>0</v>
      </c>
      <c r="AQ76" s="24">
        <f t="shared" si="33"/>
        <v>0</v>
      </c>
      <c r="AR76" s="35">
        <f t="shared" si="34"/>
        <v>0</v>
      </c>
      <c r="AS76" s="40">
        <f t="shared" si="35"/>
        <v>101221000000000</v>
      </c>
      <c r="AT76" s="37">
        <f t="shared" si="36"/>
        <v>7</v>
      </c>
      <c r="AU76" s="45" t="e">
        <f t="shared" si="37"/>
        <v>#N/A</v>
      </c>
      <c r="AV76" s="45" t="e">
        <f t="shared" si="38"/>
        <v>#N/A</v>
      </c>
      <c r="AW76" s="46">
        <f t="shared" si="42"/>
        <v>0</v>
      </c>
      <c r="AX76" s="37">
        <f t="shared" si="39"/>
        <v>-13</v>
      </c>
    </row>
    <row r="77" spans="1:50" x14ac:dyDescent="0.2">
      <c r="A77" s="49">
        <f t="shared" si="12"/>
        <v>667</v>
      </c>
      <c r="B77" s="50" t="str">
        <f t="shared" si="13"/>
        <v>Pressure</v>
      </c>
      <c r="C77" s="50" t="str">
        <f t="shared" si="14"/>
        <v>G./W. Nickerson</v>
      </c>
      <c r="D77" s="47">
        <f t="shared" ref="D77:U77" si="52">IF(OR(D44="dnf",D44="dsq",D44="ocs",D44="raf",D44="dns",D44="noquiz"),D$62+1,IF(D44="dnc",IF($AR77=D$64,"bye",D$62+1),IF(D44="tlx",MAX(D44:D68)+1,D44)))</f>
        <v>3</v>
      </c>
      <c r="E77" s="47" t="str">
        <f t="shared" si="52"/>
        <v/>
      </c>
      <c r="F77" s="47" t="str">
        <f t="shared" si="52"/>
        <v/>
      </c>
      <c r="G77" s="47">
        <f t="shared" si="52"/>
        <v>1</v>
      </c>
      <c r="H77" s="47">
        <f t="shared" si="52"/>
        <v>4</v>
      </c>
      <c r="I77" s="47" t="str">
        <f t="shared" si="52"/>
        <v/>
      </c>
      <c r="J77" s="47">
        <f t="shared" si="52"/>
        <v>3</v>
      </c>
      <c r="K77" s="47">
        <f t="shared" si="52"/>
        <v>3</v>
      </c>
      <c r="L77" s="47" t="str">
        <f t="shared" si="52"/>
        <v/>
      </c>
      <c r="M77" s="47">
        <f t="shared" si="52"/>
        <v>3</v>
      </c>
      <c r="N77" s="47">
        <f t="shared" si="52"/>
        <v>4</v>
      </c>
      <c r="O77" s="47" t="str">
        <f t="shared" si="52"/>
        <v/>
      </c>
      <c r="P77" s="47" t="str">
        <f t="shared" si="52"/>
        <v/>
      </c>
      <c r="Q77" s="47" t="str">
        <f t="shared" si="52"/>
        <v/>
      </c>
      <c r="R77" s="47" t="str">
        <f t="shared" si="52"/>
        <v/>
      </c>
      <c r="S77" s="47" t="str">
        <f t="shared" si="52"/>
        <v/>
      </c>
      <c r="T77" s="47" t="str">
        <f t="shared" si="52"/>
        <v/>
      </c>
      <c r="U77" s="47" t="str">
        <f t="shared" si="52"/>
        <v/>
      </c>
      <c r="V77" s="47">
        <f t="shared" si="44"/>
        <v>0</v>
      </c>
      <c r="W77" s="47">
        <f t="shared" si="16"/>
        <v>21</v>
      </c>
      <c r="X77" s="47">
        <f t="shared" si="17"/>
        <v>4</v>
      </c>
      <c r="Y77" s="47">
        <f>IF(A77="","",-VLOOKUP(A77,'from RC fall'!A$33:B$45,2,FALSE))</f>
        <v>-5</v>
      </c>
      <c r="Z77" s="47">
        <f t="shared" si="41"/>
        <v>12</v>
      </c>
      <c r="AA77" s="48">
        <f t="shared" si="18"/>
        <v>12.003869999999999</v>
      </c>
      <c r="AB77" s="49">
        <f t="shared" si="19"/>
        <v>3</v>
      </c>
      <c r="AC77" s="50" t="str">
        <f t="shared" si="20"/>
        <v>Pressure</v>
      </c>
      <c r="AD77" s="85"/>
      <c r="AE77" s="37">
        <f t="shared" si="21"/>
        <v>13</v>
      </c>
      <c r="AF77" s="23">
        <f t="shared" si="22"/>
        <v>0</v>
      </c>
      <c r="AG77" s="24">
        <f t="shared" si="23"/>
        <v>0</v>
      </c>
      <c r="AH77" s="24">
        <f t="shared" si="24"/>
        <v>0</v>
      </c>
      <c r="AI77" s="24">
        <f t="shared" si="25"/>
        <v>0</v>
      </c>
      <c r="AJ77" s="24">
        <f t="shared" si="26"/>
        <v>0</v>
      </c>
      <c r="AK77" s="25">
        <f t="shared" si="27"/>
        <v>0</v>
      </c>
      <c r="AL77" s="23">
        <f t="shared" si="28"/>
        <v>0</v>
      </c>
      <c r="AM77" s="24">
        <f t="shared" si="29"/>
        <v>0</v>
      </c>
      <c r="AN77" s="24">
        <f t="shared" si="30"/>
        <v>0</v>
      </c>
      <c r="AO77" s="24">
        <f t="shared" si="31"/>
        <v>0</v>
      </c>
      <c r="AP77" s="24">
        <f t="shared" si="32"/>
        <v>0</v>
      </c>
      <c r="AQ77" s="24">
        <f t="shared" si="33"/>
        <v>0</v>
      </c>
      <c r="AR77" s="35">
        <f t="shared" si="34"/>
        <v>0</v>
      </c>
      <c r="AS77" s="40">
        <f t="shared" si="35"/>
        <v>1.042E+16</v>
      </c>
      <c r="AT77" s="37">
        <f t="shared" si="36"/>
        <v>4</v>
      </c>
      <c r="AU77" s="45" t="e">
        <f t="shared" si="37"/>
        <v>#N/A</v>
      </c>
      <c r="AV77" s="45" t="e">
        <f t="shared" si="38"/>
        <v>#N/A</v>
      </c>
      <c r="AW77" s="46">
        <f t="shared" si="42"/>
        <v>0</v>
      </c>
      <c r="AX77" s="37">
        <f t="shared" si="39"/>
        <v>-13</v>
      </c>
    </row>
    <row r="78" spans="1:50" x14ac:dyDescent="0.2">
      <c r="A78" s="49">
        <f t="shared" si="12"/>
        <v>154</v>
      </c>
      <c r="B78" s="50" t="str">
        <f t="shared" si="13"/>
        <v>Panic-A-Tack</v>
      </c>
      <c r="C78" s="50" t="str">
        <f t="shared" si="14"/>
        <v>Gilchrist</v>
      </c>
      <c r="D78" s="47">
        <f t="shared" ref="D78:U78" si="53">IF(OR(D45="dnf",D45="dsq",D45="ocs",D45="raf",D45="dns",D45="noquiz"),D$62+1,IF(D45="dnc",IF($AR78=D$64,"bye",D$62+1),IF(D45="tlx",MAX(D45:D69)+1,D45)))</f>
        <v>1</v>
      </c>
      <c r="E78" s="47" t="str">
        <f t="shared" si="53"/>
        <v/>
      </c>
      <c r="F78" s="47" t="str">
        <f t="shared" si="53"/>
        <v/>
      </c>
      <c r="G78" s="47">
        <f t="shared" si="53"/>
        <v>7</v>
      </c>
      <c r="H78" s="47">
        <f t="shared" si="53"/>
        <v>6</v>
      </c>
      <c r="I78" s="47" t="str">
        <f t="shared" si="53"/>
        <v/>
      </c>
      <c r="J78" s="47">
        <f t="shared" si="53"/>
        <v>5</v>
      </c>
      <c r="K78" s="47">
        <f t="shared" si="53"/>
        <v>5</v>
      </c>
      <c r="L78" s="47" t="str">
        <f t="shared" si="53"/>
        <v/>
      </c>
      <c r="M78" s="47">
        <f t="shared" si="53"/>
        <v>1</v>
      </c>
      <c r="N78" s="47">
        <f t="shared" si="53"/>
        <v>1</v>
      </c>
      <c r="O78" s="47" t="str">
        <f t="shared" si="53"/>
        <v/>
      </c>
      <c r="P78" s="47" t="str">
        <f t="shared" si="53"/>
        <v/>
      </c>
      <c r="Q78" s="47" t="str">
        <f t="shared" si="53"/>
        <v/>
      </c>
      <c r="R78" s="47" t="str">
        <f t="shared" si="53"/>
        <v/>
      </c>
      <c r="S78" s="47" t="str">
        <f t="shared" si="53"/>
        <v/>
      </c>
      <c r="T78" s="47" t="str">
        <f t="shared" si="53"/>
        <v/>
      </c>
      <c r="U78" s="47" t="str">
        <f t="shared" si="53"/>
        <v/>
      </c>
      <c r="V78" s="47">
        <f t="shared" si="44"/>
        <v>0</v>
      </c>
      <c r="W78" s="47">
        <f t="shared" si="16"/>
        <v>26</v>
      </c>
      <c r="X78" s="47">
        <f t="shared" si="17"/>
        <v>7</v>
      </c>
      <c r="Y78" s="47">
        <f>IF(A78="","",-VLOOKUP(A78,'from RC fall'!A$33:B$45,2,FALSE))</f>
        <v>-3</v>
      </c>
      <c r="Z78" s="47">
        <f t="shared" si="41"/>
        <v>16</v>
      </c>
      <c r="AA78" s="48">
        <f t="shared" si="18"/>
        <v>16.000870000000003</v>
      </c>
      <c r="AB78" s="49">
        <f t="shared" si="19"/>
        <v>4</v>
      </c>
      <c r="AC78" s="50" t="str">
        <f t="shared" si="20"/>
        <v>Panic-A-Tack</v>
      </c>
      <c r="AD78" s="85"/>
      <c r="AE78" s="37">
        <f t="shared" si="21"/>
        <v>0</v>
      </c>
      <c r="AF78" s="23">
        <f t="shared" si="22"/>
        <v>0</v>
      </c>
      <c r="AG78" s="24">
        <f t="shared" si="23"/>
        <v>0</v>
      </c>
      <c r="AH78" s="24">
        <f t="shared" si="24"/>
        <v>0</v>
      </c>
      <c r="AI78" s="24">
        <f t="shared" si="25"/>
        <v>0</v>
      </c>
      <c r="AJ78" s="24">
        <f t="shared" si="26"/>
        <v>0</v>
      </c>
      <c r="AK78" s="25">
        <f t="shared" si="27"/>
        <v>0</v>
      </c>
      <c r="AL78" s="23">
        <f t="shared" si="28"/>
        <v>0</v>
      </c>
      <c r="AM78" s="24">
        <f t="shared" si="29"/>
        <v>0</v>
      </c>
      <c r="AN78" s="24">
        <f t="shared" si="30"/>
        <v>0</v>
      </c>
      <c r="AO78" s="24">
        <f t="shared" si="31"/>
        <v>0</v>
      </c>
      <c r="AP78" s="24">
        <f t="shared" si="32"/>
        <v>0</v>
      </c>
      <c r="AQ78" s="24">
        <f t="shared" si="33"/>
        <v>0</v>
      </c>
      <c r="AR78" s="35">
        <f t="shared" si="34"/>
        <v>0</v>
      </c>
      <c r="AS78" s="40">
        <f t="shared" si="35"/>
        <v>3.000211E+16</v>
      </c>
      <c r="AT78" s="37">
        <f t="shared" si="36"/>
        <v>1</v>
      </c>
      <c r="AU78" s="45" t="e">
        <f t="shared" si="37"/>
        <v>#N/A</v>
      </c>
      <c r="AV78" s="45" t="e">
        <f t="shared" si="38"/>
        <v>#N/A</v>
      </c>
      <c r="AW78" s="46">
        <f t="shared" si="42"/>
        <v>0</v>
      </c>
      <c r="AX78" s="37">
        <f t="shared" si="39"/>
        <v>-13</v>
      </c>
    </row>
    <row r="79" spans="1:50" x14ac:dyDescent="0.2">
      <c r="A79" s="49">
        <f t="shared" si="12"/>
        <v>588</v>
      </c>
      <c r="B79" s="50" t="str">
        <f t="shared" si="13"/>
        <v>Gallant Fox</v>
      </c>
      <c r="C79" s="50" t="str">
        <f t="shared" si="14"/>
        <v>Dempsey</v>
      </c>
      <c r="D79" s="47" t="str">
        <f t="shared" ref="D79:U79" si="54">IF(OR(D46="dnf",D46="dsq",D46="ocs",D46="raf",D46="dns",D46="noquiz"),D$62+1,IF(D46="dnc",IF($AR79=D$64,"bye",D$62+1),IF(D46="tlx",MAX(D46:D70)+1,D46)))</f>
        <v>bye</v>
      </c>
      <c r="E79" s="47" t="str">
        <f t="shared" si="54"/>
        <v/>
      </c>
      <c r="F79" s="47" t="str">
        <f t="shared" si="54"/>
        <v/>
      </c>
      <c r="G79" s="47">
        <f t="shared" si="54"/>
        <v>10</v>
      </c>
      <c r="H79" s="47">
        <f t="shared" si="54"/>
        <v>10</v>
      </c>
      <c r="I79" s="47" t="str">
        <f t="shared" si="54"/>
        <v/>
      </c>
      <c r="J79" s="47">
        <f t="shared" si="54"/>
        <v>10</v>
      </c>
      <c r="K79" s="47">
        <f t="shared" si="54"/>
        <v>10</v>
      </c>
      <c r="L79" s="47" t="str">
        <f t="shared" si="54"/>
        <v/>
      </c>
      <c r="M79" s="47">
        <f t="shared" si="54"/>
        <v>9</v>
      </c>
      <c r="N79" s="47">
        <f t="shared" si="54"/>
        <v>9</v>
      </c>
      <c r="O79" s="47" t="str">
        <f t="shared" si="54"/>
        <v/>
      </c>
      <c r="P79" s="47" t="str">
        <f t="shared" si="54"/>
        <v/>
      </c>
      <c r="Q79" s="47" t="str">
        <f t="shared" si="54"/>
        <v/>
      </c>
      <c r="R79" s="47" t="str">
        <f t="shared" si="54"/>
        <v/>
      </c>
      <c r="S79" s="47" t="str">
        <f t="shared" si="54"/>
        <v/>
      </c>
      <c r="T79" s="47" t="str">
        <f t="shared" si="54"/>
        <v/>
      </c>
      <c r="U79" s="47" t="str">
        <f t="shared" si="54"/>
        <v/>
      </c>
      <c r="V79" s="47">
        <f t="shared" si="44"/>
        <v>1</v>
      </c>
      <c r="W79" s="47">
        <f t="shared" si="16"/>
        <v>58</v>
      </c>
      <c r="X79" s="47">
        <f t="shared" si="17"/>
        <v>10</v>
      </c>
      <c r="Y79" s="47">
        <f>IF(A79="","",-VLOOKUP(A79,'from RC fall'!A$33:B$45,2,FALSE))</f>
        <v>-2</v>
      </c>
      <c r="Z79" s="47">
        <f t="shared" si="41"/>
        <v>46</v>
      </c>
      <c r="AA79" s="48">
        <f t="shared" si="18"/>
        <v>55.210870000000007</v>
      </c>
      <c r="AB79" s="49">
        <f t="shared" si="19"/>
        <v>11</v>
      </c>
      <c r="AC79" s="50" t="str">
        <f t="shared" si="20"/>
        <v>Gallant Fox</v>
      </c>
      <c r="AD79" s="85"/>
      <c r="AE79" s="37">
        <f t="shared" si="21"/>
        <v>0</v>
      </c>
      <c r="AF79" s="23">
        <f t="shared" si="22"/>
        <v>8</v>
      </c>
      <c r="AG79" s="24">
        <f t="shared" si="23"/>
        <v>0</v>
      </c>
      <c r="AH79" s="24">
        <f t="shared" si="24"/>
        <v>0</v>
      </c>
      <c r="AI79" s="24">
        <f t="shared" si="25"/>
        <v>0</v>
      </c>
      <c r="AJ79" s="24">
        <f t="shared" si="26"/>
        <v>0</v>
      </c>
      <c r="AK79" s="25">
        <f t="shared" si="27"/>
        <v>0</v>
      </c>
      <c r="AL79" s="23">
        <f t="shared" si="28"/>
        <v>1</v>
      </c>
      <c r="AM79" s="24">
        <f t="shared" si="29"/>
        <v>0</v>
      </c>
      <c r="AN79" s="24">
        <f t="shared" si="30"/>
        <v>0</v>
      </c>
      <c r="AO79" s="24">
        <f t="shared" si="31"/>
        <v>0</v>
      </c>
      <c r="AP79" s="24">
        <f t="shared" si="32"/>
        <v>0</v>
      </c>
      <c r="AQ79" s="24">
        <f t="shared" si="33"/>
        <v>0</v>
      </c>
      <c r="AR79" s="35">
        <f t="shared" si="34"/>
        <v>1</v>
      </c>
      <c r="AS79" s="40">
        <f t="shared" si="35"/>
        <v>240000000</v>
      </c>
      <c r="AT79" s="37">
        <f t="shared" si="36"/>
        <v>11</v>
      </c>
      <c r="AU79" s="45" t="e">
        <f t="shared" si="37"/>
        <v>#N/A</v>
      </c>
      <c r="AV79" s="45" t="e">
        <f t="shared" si="38"/>
        <v>#N/A</v>
      </c>
      <c r="AW79" s="46">
        <f t="shared" si="42"/>
        <v>0</v>
      </c>
      <c r="AX79" s="37">
        <f t="shared" si="39"/>
        <v>-13</v>
      </c>
    </row>
    <row r="80" spans="1:50" x14ac:dyDescent="0.2">
      <c r="A80" s="49" t="str">
        <f t="shared" si="12"/>
        <v/>
      </c>
      <c r="B80" s="50" t="str">
        <f t="shared" si="13"/>
        <v/>
      </c>
      <c r="C80" s="50" t="str">
        <f t="shared" si="14"/>
        <v/>
      </c>
      <c r="D80" s="47" t="str">
        <f t="shared" ref="D80:U80" si="55">IF(OR(D47="dnf",D47="dsq",D47="ocs",D47="raf",D47="dns",D47="noquiz"),D$62+1,IF(D47="dnc",IF($AR80=D$64,"bye",D$62+1),IF(D47="tlx",MAX(D47:D71)+1,D47)))</f>
        <v/>
      </c>
      <c r="E80" s="47" t="str">
        <f t="shared" si="55"/>
        <v/>
      </c>
      <c r="F80" s="47" t="str">
        <f t="shared" si="55"/>
        <v/>
      </c>
      <c r="G80" s="47" t="str">
        <f t="shared" si="55"/>
        <v/>
      </c>
      <c r="H80" s="47" t="str">
        <f t="shared" si="55"/>
        <v/>
      </c>
      <c r="I80" s="47" t="str">
        <f t="shared" si="55"/>
        <v/>
      </c>
      <c r="J80" s="47" t="str">
        <f t="shared" si="55"/>
        <v/>
      </c>
      <c r="K80" s="47" t="str">
        <f t="shared" si="55"/>
        <v/>
      </c>
      <c r="L80" s="47" t="str">
        <f t="shared" si="55"/>
        <v/>
      </c>
      <c r="M80" s="47" t="str">
        <f t="shared" si="55"/>
        <v/>
      </c>
      <c r="N80" s="47" t="str">
        <f t="shared" si="55"/>
        <v/>
      </c>
      <c r="O80" s="47" t="str">
        <f t="shared" si="55"/>
        <v/>
      </c>
      <c r="P80" s="47" t="str">
        <f t="shared" si="55"/>
        <v/>
      </c>
      <c r="Q80" s="47" t="str">
        <f t="shared" si="55"/>
        <v/>
      </c>
      <c r="R80" s="47" t="str">
        <f t="shared" si="55"/>
        <v/>
      </c>
      <c r="S80" s="47" t="str">
        <f t="shared" si="55"/>
        <v/>
      </c>
      <c r="T80" s="47" t="str">
        <f t="shared" si="55"/>
        <v/>
      </c>
      <c r="U80" s="47" t="str">
        <f t="shared" si="55"/>
        <v/>
      </c>
      <c r="V80" s="47">
        <f t="shared" si="44"/>
        <v>0</v>
      </c>
      <c r="W80" s="47" t="str">
        <f t="shared" si="16"/>
        <v/>
      </c>
      <c r="X80" s="47" t="e">
        <f t="shared" si="17"/>
        <v>#NUM!</v>
      </c>
      <c r="Y80" s="47" t="str">
        <f>IF(A80="","",-VLOOKUP(A80,'from RC fall'!A$33:B$45,2,FALSE))</f>
        <v/>
      </c>
      <c r="Z80" s="47">
        <f t="shared" si="41"/>
        <v>0</v>
      </c>
      <c r="AA80" s="48">
        <f t="shared" si="18"/>
        <v>0</v>
      </c>
      <c r="AB80" s="49" t="str">
        <f t="shared" si="19"/>
        <v/>
      </c>
      <c r="AC80" s="50" t="str">
        <f t="shared" si="20"/>
        <v/>
      </c>
      <c r="AD80" s="85"/>
      <c r="AE80" s="37">
        <f t="shared" si="21"/>
        <v>0</v>
      </c>
      <c r="AF80" s="23">
        <f t="shared" si="22"/>
        <v>0</v>
      </c>
      <c r="AG80" s="24">
        <f t="shared" si="23"/>
        <v>0</v>
      </c>
      <c r="AH80" s="24">
        <f t="shared" si="24"/>
        <v>0</v>
      </c>
      <c r="AI80" s="24">
        <f t="shared" si="25"/>
        <v>0</v>
      </c>
      <c r="AJ80" s="24">
        <f t="shared" si="26"/>
        <v>0</v>
      </c>
      <c r="AK80" s="25">
        <f t="shared" si="27"/>
        <v>0</v>
      </c>
      <c r="AL80" s="23">
        <f t="shared" si="28"/>
        <v>0</v>
      </c>
      <c r="AM80" s="24">
        <f t="shared" si="29"/>
        <v>0</v>
      </c>
      <c r="AN80" s="24">
        <f t="shared" si="30"/>
        <v>0</v>
      </c>
      <c r="AO80" s="24">
        <f t="shared" si="31"/>
        <v>0</v>
      </c>
      <c r="AP80" s="24">
        <f t="shared" si="32"/>
        <v>0</v>
      </c>
      <c r="AQ80" s="24">
        <f t="shared" si="33"/>
        <v>0</v>
      </c>
      <c r="AR80" s="35">
        <f t="shared" si="34"/>
        <v>0</v>
      </c>
      <c r="AS80" s="40">
        <f t="shared" si="35"/>
        <v>0</v>
      </c>
      <c r="AT80" s="37">
        <f t="shared" si="36"/>
        <v>0</v>
      </c>
      <c r="AU80" s="45" t="e">
        <f t="shared" si="37"/>
        <v>#N/A</v>
      </c>
      <c r="AV80" s="45" t="e">
        <f t="shared" si="38"/>
        <v>#N/A</v>
      </c>
      <c r="AW80" s="46">
        <f t="shared" si="42"/>
        <v>0</v>
      </c>
      <c r="AX80" s="37">
        <f t="shared" si="39"/>
        <v>-13</v>
      </c>
    </row>
    <row r="81" spans="1:50" x14ac:dyDescent="0.2">
      <c r="A81" s="49" t="str">
        <f t="shared" si="12"/>
        <v/>
      </c>
      <c r="B81" s="50" t="str">
        <f t="shared" si="13"/>
        <v/>
      </c>
      <c r="C81" s="50" t="str">
        <f t="shared" si="14"/>
        <v/>
      </c>
      <c r="D81" s="47" t="str">
        <f t="shared" ref="D81:U81" si="56">IF(OR(D48="dnf",D48="dsq",D48="ocs",D48="raf",D48="dns",D48="noquiz"),D$62+1,IF(D48="dnc",IF($AR81=D$64,"bye",D$62+1),IF(D48="tlx",MAX(D48:D72)+1,D48)))</f>
        <v/>
      </c>
      <c r="E81" s="47" t="str">
        <f t="shared" si="56"/>
        <v/>
      </c>
      <c r="F81" s="47" t="str">
        <f t="shared" si="56"/>
        <v/>
      </c>
      <c r="G81" s="47" t="str">
        <f t="shared" si="56"/>
        <v/>
      </c>
      <c r="H81" s="47" t="str">
        <f t="shared" si="56"/>
        <v/>
      </c>
      <c r="I81" s="47" t="str">
        <f t="shared" si="56"/>
        <v/>
      </c>
      <c r="J81" s="47" t="str">
        <f t="shared" si="56"/>
        <v/>
      </c>
      <c r="K81" s="47" t="str">
        <f t="shared" si="56"/>
        <v/>
      </c>
      <c r="L81" s="47" t="str">
        <f t="shared" si="56"/>
        <v/>
      </c>
      <c r="M81" s="47" t="str">
        <f t="shared" si="56"/>
        <v/>
      </c>
      <c r="N81" s="47" t="str">
        <f t="shared" si="56"/>
        <v/>
      </c>
      <c r="O81" s="47" t="str">
        <f t="shared" si="56"/>
        <v/>
      </c>
      <c r="P81" s="47" t="str">
        <f t="shared" si="56"/>
        <v/>
      </c>
      <c r="Q81" s="47" t="str">
        <f t="shared" si="56"/>
        <v/>
      </c>
      <c r="R81" s="47" t="str">
        <f t="shared" si="56"/>
        <v/>
      </c>
      <c r="S81" s="47" t="str">
        <f t="shared" si="56"/>
        <v/>
      </c>
      <c r="T81" s="47" t="str">
        <f t="shared" si="56"/>
        <v/>
      </c>
      <c r="U81" s="47" t="str">
        <f t="shared" si="56"/>
        <v/>
      </c>
      <c r="V81" s="47">
        <f t="shared" si="44"/>
        <v>0</v>
      </c>
      <c r="W81" s="47" t="str">
        <f t="shared" si="16"/>
        <v/>
      </c>
      <c r="X81" s="47" t="e">
        <f t="shared" si="17"/>
        <v>#NUM!</v>
      </c>
      <c r="Y81" s="47" t="str">
        <f>IF(A81="","",-VLOOKUP(A81,'from RC fall'!A$33:B$45,2,FALSE))</f>
        <v/>
      </c>
      <c r="Z81" s="47">
        <f t="shared" si="41"/>
        <v>0</v>
      </c>
      <c r="AA81" s="48">
        <f t="shared" si="18"/>
        <v>0</v>
      </c>
      <c r="AB81" s="49" t="str">
        <f t="shared" si="19"/>
        <v/>
      </c>
      <c r="AC81" s="50" t="str">
        <f t="shared" si="20"/>
        <v/>
      </c>
      <c r="AD81" s="85"/>
      <c r="AE81" s="37">
        <f t="shared" si="21"/>
        <v>0</v>
      </c>
      <c r="AF81" s="23">
        <f t="shared" si="22"/>
        <v>0</v>
      </c>
      <c r="AG81" s="24">
        <f t="shared" si="23"/>
        <v>0</v>
      </c>
      <c r="AH81" s="24">
        <f t="shared" si="24"/>
        <v>0</v>
      </c>
      <c r="AI81" s="24">
        <f t="shared" si="25"/>
        <v>0</v>
      </c>
      <c r="AJ81" s="24">
        <f t="shared" si="26"/>
        <v>0</v>
      </c>
      <c r="AK81" s="25">
        <f t="shared" si="27"/>
        <v>0</v>
      </c>
      <c r="AL81" s="23">
        <f t="shared" si="28"/>
        <v>0</v>
      </c>
      <c r="AM81" s="24">
        <f t="shared" si="29"/>
        <v>0</v>
      </c>
      <c r="AN81" s="24">
        <f t="shared" si="30"/>
        <v>0</v>
      </c>
      <c r="AO81" s="24">
        <f t="shared" si="31"/>
        <v>0</v>
      </c>
      <c r="AP81" s="24">
        <f t="shared" si="32"/>
        <v>0</v>
      </c>
      <c r="AQ81" s="24">
        <f t="shared" si="33"/>
        <v>0</v>
      </c>
      <c r="AR81" s="35">
        <f t="shared" si="34"/>
        <v>0</v>
      </c>
      <c r="AS81" s="40">
        <f t="shared" si="35"/>
        <v>0</v>
      </c>
      <c r="AT81" s="37">
        <f t="shared" si="36"/>
        <v>0</v>
      </c>
      <c r="AU81" s="45" t="e">
        <f t="shared" si="37"/>
        <v>#N/A</v>
      </c>
      <c r="AV81" s="45" t="e">
        <f t="shared" si="38"/>
        <v>#N/A</v>
      </c>
      <c r="AW81" s="46">
        <f t="shared" si="42"/>
        <v>0</v>
      </c>
      <c r="AX81" s="37">
        <f t="shared" si="39"/>
        <v>-13</v>
      </c>
    </row>
    <row r="82" spans="1:50" x14ac:dyDescent="0.2">
      <c r="A82" s="49" t="str">
        <f t="shared" si="12"/>
        <v/>
      </c>
      <c r="B82" s="50" t="str">
        <f t="shared" si="13"/>
        <v/>
      </c>
      <c r="C82" s="50" t="str">
        <f t="shared" si="14"/>
        <v/>
      </c>
      <c r="D82" s="47" t="str">
        <f t="shared" ref="D82:U82" si="57">IF(OR(D49="dnf",D49="dsq",D49="ocs",D49="raf",D49="dns",D49="noquiz"),D$62+1,IF(D49="dnc",IF($AR82=D$64,"bye",D$62+1),IF(D49="tlx",MAX(D49:D73)+1,D49)))</f>
        <v/>
      </c>
      <c r="E82" s="47" t="str">
        <f t="shared" si="57"/>
        <v/>
      </c>
      <c r="F82" s="47" t="str">
        <f t="shared" si="57"/>
        <v/>
      </c>
      <c r="G82" s="47" t="str">
        <f t="shared" si="57"/>
        <v/>
      </c>
      <c r="H82" s="47" t="str">
        <f t="shared" si="57"/>
        <v/>
      </c>
      <c r="I82" s="47" t="str">
        <f t="shared" si="57"/>
        <v/>
      </c>
      <c r="J82" s="47" t="str">
        <f t="shared" si="57"/>
        <v/>
      </c>
      <c r="K82" s="47" t="str">
        <f t="shared" si="57"/>
        <v/>
      </c>
      <c r="L82" s="47" t="str">
        <f t="shared" si="57"/>
        <v/>
      </c>
      <c r="M82" s="47" t="str">
        <f t="shared" si="57"/>
        <v/>
      </c>
      <c r="N82" s="47" t="str">
        <f t="shared" si="57"/>
        <v/>
      </c>
      <c r="O82" s="47" t="str">
        <f t="shared" si="57"/>
        <v/>
      </c>
      <c r="P82" s="47" t="str">
        <f t="shared" si="57"/>
        <v/>
      </c>
      <c r="Q82" s="47" t="str">
        <f t="shared" si="57"/>
        <v/>
      </c>
      <c r="R82" s="47" t="str">
        <f t="shared" si="57"/>
        <v/>
      </c>
      <c r="S82" s="47" t="str">
        <f t="shared" si="57"/>
        <v/>
      </c>
      <c r="T82" s="47" t="str">
        <f t="shared" si="57"/>
        <v/>
      </c>
      <c r="U82" s="47" t="str">
        <f t="shared" si="57"/>
        <v/>
      </c>
      <c r="V82" s="47">
        <f t="shared" si="44"/>
        <v>0</v>
      </c>
      <c r="W82" s="47" t="str">
        <f t="shared" si="16"/>
        <v/>
      </c>
      <c r="X82" s="47" t="e">
        <f t="shared" si="17"/>
        <v>#NUM!</v>
      </c>
      <c r="Y82" s="47" t="str">
        <f>IF(A82="","",-VLOOKUP(A82,'from RC fall'!A$33:B$45,2,FALSE))</f>
        <v/>
      </c>
      <c r="Z82" s="47">
        <f t="shared" si="41"/>
        <v>0</v>
      </c>
      <c r="AA82" s="48">
        <f t="shared" si="18"/>
        <v>0</v>
      </c>
      <c r="AB82" s="49" t="str">
        <f t="shared" si="19"/>
        <v/>
      </c>
      <c r="AC82" s="50" t="str">
        <f t="shared" si="20"/>
        <v/>
      </c>
      <c r="AD82" s="85"/>
      <c r="AE82" s="37">
        <f t="shared" si="21"/>
        <v>0</v>
      </c>
      <c r="AF82" s="23">
        <f t="shared" si="22"/>
        <v>0</v>
      </c>
      <c r="AG82" s="24">
        <f t="shared" si="23"/>
        <v>0</v>
      </c>
      <c r="AH82" s="24">
        <f t="shared" si="24"/>
        <v>0</v>
      </c>
      <c r="AI82" s="24">
        <f t="shared" si="25"/>
        <v>0</v>
      </c>
      <c r="AJ82" s="24">
        <f t="shared" si="26"/>
        <v>0</v>
      </c>
      <c r="AK82" s="25">
        <f t="shared" si="27"/>
        <v>0</v>
      </c>
      <c r="AL82" s="23">
        <f t="shared" si="28"/>
        <v>0</v>
      </c>
      <c r="AM82" s="24">
        <f t="shared" si="29"/>
        <v>0</v>
      </c>
      <c r="AN82" s="24">
        <f t="shared" si="30"/>
        <v>0</v>
      </c>
      <c r="AO82" s="24">
        <f t="shared" si="31"/>
        <v>0</v>
      </c>
      <c r="AP82" s="24">
        <f t="shared" si="32"/>
        <v>0</v>
      </c>
      <c r="AQ82" s="24">
        <f t="shared" si="33"/>
        <v>0</v>
      </c>
      <c r="AR82" s="35">
        <f t="shared" si="34"/>
        <v>0</v>
      </c>
      <c r="AS82" s="40">
        <f t="shared" si="35"/>
        <v>0</v>
      </c>
      <c r="AT82" s="37">
        <f t="shared" si="36"/>
        <v>0</v>
      </c>
      <c r="AU82" s="45" t="e">
        <f t="shared" si="37"/>
        <v>#N/A</v>
      </c>
      <c r="AV82" s="45" t="e">
        <f t="shared" si="38"/>
        <v>#N/A</v>
      </c>
      <c r="AW82" s="46">
        <f t="shared" si="42"/>
        <v>0</v>
      </c>
      <c r="AX82" s="37">
        <f t="shared" si="39"/>
        <v>-13</v>
      </c>
    </row>
    <row r="83" spans="1:50" x14ac:dyDescent="0.2">
      <c r="A83" s="49" t="str">
        <f t="shared" si="12"/>
        <v/>
      </c>
      <c r="B83" s="50" t="str">
        <f t="shared" si="13"/>
        <v/>
      </c>
      <c r="C83" s="50" t="str">
        <f t="shared" si="14"/>
        <v/>
      </c>
      <c r="D83" s="47" t="str">
        <f t="shared" ref="D83:U83" si="58">IF(OR(D50="dnf",D50="dsq",D50="ocs",D50="raf",D50="dns",D50="noquiz"),D$62+1,IF(D50="dnc",IF($AR83=D$64,"bye",D$62+1),IF(D50="tlx",MAX(D50:D74)+1,D50)))</f>
        <v/>
      </c>
      <c r="E83" s="47" t="str">
        <f t="shared" si="58"/>
        <v/>
      </c>
      <c r="F83" s="47" t="str">
        <f t="shared" si="58"/>
        <v/>
      </c>
      <c r="G83" s="47" t="str">
        <f t="shared" si="58"/>
        <v/>
      </c>
      <c r="H83" s="47" t="str">
        <f t="shared" si="58"/>
        <v/>
      </c>
      <c r="I83" s="47" t="str">
        <f t="shared" si="58"/>
        <v/>
      </c>
      <c r="J83" s="47" t="str">
        <f t="shared" si="58"/>
        <v/>
      </c>
      <c r="K83" s="47" t="str">
        <f t="shared" si="58"/>
        <v/>
      </c>
      <c r="L83" s="47" t="str">
        <f t="shared" si="58"/>
        <v/>
      </c>
      <c r="M83" s="47" t="str">
        <f t="shared" si="58"/>
        <v/>
      </c>
      <c r="N83" s="47" t="str">
        <f t="shared" si="58"/>
        <v/>
      </c>
      <c r="O83" s="47" t="str">
        <f t="shared" si="58"/>
        <v/>
      </c>
      <c r="P83" s="47" t="str">
        <f t="shared" si="58"/>
        <v/>
      </c>
      <c r="Q83" s="47" t="str">
        <f t="shared" si="58"/>
        <v/>
      </c>
      <c r="R83" s="47" t="str">
        <f t="shared" si="58"/>
        <v/>
      </c>
      <c r="S83" s="47" t="str">
        <f t="shared" si="58"/>
        <v/>
      </c>
      <c r="T83" s="47" t="str">
        <f t="shared" si="58"/>
        <v/>
      </c>
      <c r="U83" s="47" t="str">
        <f t="shared" si="58"/>
        <v/>
      </c>
      <c r="V83" s="47">
        <f t="shared" si="44"/>
        <v>0</v>
      </c>
      <c r="W83" s="47" t="str">
        <f t="shared" si="16"/>
        <v/>
      </c>
      <c r="X83" s="47" t="e">
        <f t="shared" si="17"/>
        <v>#NUM!</v>
      </c>
      <c r="Y83" s="47" t="str">
        <f>IF(A83="","",-VLOOKUP(A83,'from RC fall'!A$33:B$45,2,FALSE))</f>
        <v/>
      </c>
      <c r="Z83" s="47">
        <f t="shared" si="41"/>
        <v>0</v>
      </c>
      <c r="AA83" s="48">
        <f t="shared" si="18"/>
        <v>0</v>
      </c>
      <c r="AB83" s="49" t="str">
        <f t="shared" si="19"/>
        <v/>
      </c>
      <c r="AC83" s="50" t="str">
        <f t="shared" si="20"/>
        <v/>
      </c>
      <c r="AD83" s="85"/>
      <c r="AE83" s="37">
        <f t="shared" si="21"/>
        <v>0</v>
      </c>
      <c r="AF83" s="23">
        <f t="shared" si="22"/>
        <v>0</v>
      </c>
      <c r="AG83" s="24">
        <f t="shared" si="23"/>
        <v>0</v>
      </c>
      <c r="AH83" s="24">
        <f t="shared" si="24"/>
        <v>0</v>
      </c>
      <c r="AI83" s="24">
        <f t="shared" si="25"/>
        <v>0</v>
      </c>
      <c r="AJ83" s="24">
        <f t="shared" si="26"/>
        <v>0</v>
      </c>
      <c r="AK83" s="25">
        <f t="shared" si="27"/>
        <v>0</v>
      </c>
      <c r="AL83" s="23">
        <f t="shared" si="28"/>
        <v>0</v>
      </c>
      <c r="AM83" s="24">
        <f t="shared" si="29"/>
        <v>0</v>
      </c>
      <c r="AN83" s="24">
        <f t="shared" si="30"/>
        <v>0</v>
      </c>
      <c r="AO83" s="24">
        <f t="shared" si="31"/>
        <v>0</v>
      </c>
      <c r="AP83" s="24">
        <f t="shared" si="32"/>
        <v>0</v>
      </c>
      <c r="AQ83" s="24">
        <f t="shared" si="33"/>
        <v>0</v>
      </c>
      <c r="AR83" s="35">
        <f t="shared" si="34"/>
        <v>0</v>
      </c>
      <c r="AS83" s="40">
        <f t="shared" si="35"/>
        <v>0</v>
      </c>
      <c r="AT83" s="37">
        <f t="shared" si="36"/>
        <v>0</v>
      </c>
      <c r="AU83" s="45" t="e">
        <f t="shared" si="37"/>
        <v>#N/A</v>
      </c>
      <c r="AV83" s="45" t="e">
        <f t="shared" si="38"/>
        <v>#N/A</v>
      </c>
      <c r="AW83" s="46">
        <f t="shared" si="42"/>
        <v>0</v>
      </c>
      <c r="AX83" s="37">
        <f t="shared" si="39"/>
        <v>-13</v>
      </c>
    </row>
    <row r="84" spans="1:50" x14ac:dyDescent="0.2">
      <c r="A84" s="49" t="str">
        <f t="shared" si="12"/>
        <v/>
      </c>
      <c r="B84" s="50" t="str">
        <f t="shared" si="13"/>
        <v/>
      </c>
      <c r="C84" s="50" t="str">
        <f t="shared" si="14"/>
        <v/>
      </c>
      <c r="D84" s="47" t="str">
        <f t="shared" ref="D84:U84" si="59">IF(OR(D51="dnf",D51="dsq",D51="ocs",D51="raf",D51="dns",D51="noquiz"),D$62+1,IF(D51="dnc",IF($AR84=D$64,"bye",D$62+1),IF(D51="tlx",MAX(D51:D75)+1,D51)))</f>
        <v/>
      </c>
      <c r="E84" s="47" t="str">
        <f t="shared" si="59"/>
        <v/>
      </c>
      <c r="F84" s="47" t="str">
        <f t="shared" si="59"/>
        <v/>
      </c>
      <c r="G84" s="47" t="str">
        <f t="shared" si="59"/>
        <v/>
      </c>
      <c r="H84" s="47" t="str">
        <f t="shared" si="59"/>
        <v/>
      </c>
      <c r="I84" s="47" t="str">
        <f t="shared" si="59"/>
        <v/>
      </c>
      <c r="J84" s="47" t="str">
        <f t="shared" si="59"/>
        <v/>
      </c>
      <c r="K84" s="47" t="str">
        <f t="shared" si="59"/>
        <v/>
      </c>
      <c r="L84" s="47" t="str">
        <f t="shared" si="59"/>
        <v/>
      </c>
      <c r="M84" s="47" t="str">
        <f t="shared" si="59"/>
        <v/>
      </c>
      <c r="N84" s="47" t="str">
        <f t="shared" si="59"/>
        <v/>
      </c>
      <c r="O84" s="47" t="str">
        <f t="shared" si="59"/>
        <v/>
      </c>
      <c r="P84" s="47" t="str">
        <f t="shared" si="59"/>
        <v/>
      </c>
      <c r="Q84" s="47" t="str">
        <f t="shared" si="59"/>
        <v/>
      </c>
      <c r="R84" s="47" t="str">
        <f t="shared" si="59"/>
        <v/>
      </c>
      <c r="S84" s="47" t="str">
        <f t="shared" si="59"/>
        <v/>
      </c>
      <c r="T84" s="47" t="str">
        <f t="shared" si="59"/>
        <v/>
      </c>
      <c r="U84" s="47" t="str">
        <f t="shared" si="59"/>
        <v/>
      </c>
      <c r="V84" s="47">
        <f t="shared" si="44"/>
        <v>0</v>
      </c>
      <c r="W84" s="47" t="str">
        <f t="shared" si="16"/>
        <v/>
      </c>
      <c r="X84" s="47" t="e">
        <f t="shared" si="17"/>
        <v>#NUM!</v>
      </c>
      <c r="Y84" s="47" t="str">
        <f>IF(A84="","",-VLOOKUP(A84,'from RC fall'!A$33:B$45,2,FALSE))</f>
        <v/>
      </c>
      <c r="Z84" s="47">
        <f t="shared" si="41"/>
        <v>0</v>
      </c>
      <c r="AA84" s="48">
        <f t="shared" si="18"/>
        <v>0</v>
      </c>
      <c r="AB84" s="49" t="str">
        <f t="shared" si="19"/>
        <v/>
      </c>
      <c r="AC84" s="50" t="str">
        <f t="shared" si="20"/>
        <v/>
      </c>
      <c r="AD84" s="85"/>
      <c r="AE84" s="37">
        <f t="shared" si="21"/>
        <v>0</v>
      </c>
      <c r="AF84" s="23">
        <f t="shared" si="22"/>
        <v>0</v>
      </c>
      <c r="AG84" s="24">
        <f t="shared" si="23"/>
        <v>0</v>
      </c>
      <c r="AH84" s="24">
        <f t="shared" si="24"/>
        <v>0</v>
      </c>
      <c r="AI84" s="24">
        <f t="shared" si="25"/>
        <v>0</v>
      </c>
      <c r="AJ84" s="24">
        <f t="shared" si="26"/>
        <v>0</v>
      </c>
      <c r="AK84" s="25">
        <f t="shared" si="27"/>
        <v>0</v>
      </c>
      <c r="AL84" s="23">
        <f t="shared" si="28"/>
        <v>0</v>
      </c>
      <c r="AM84" s="24">
        <f t="shared" si="29"/>
        <v>0</v>
      </c>
      <c r="AN84" s="24">
        <f t="shared" si="30"/>
        <v>0</v>
      </c>
      <c r="AO84" s="24">
        <f t="shared" si="31"/>
        <v>0</v>
      </c>
      <c r="AP84" s="24">
        <f t="shared" si="32"/>
        <v>0</v>
      </c>
      <c r="AQ84" s="24">
        <f t="shared" si="33"/>
        <v>0</v>
      </c>
      <c r="AR84" s="35">
        <f t="shared" si="34"/>
        <v>0</v>
      </c>
      <c r="AS84" s="40">
        <f t="shared" si="35"/>
        <v>0</v>
      </c>
      <c r="AT84" s="37">
        <f t="shared" si="36"/>
        <v>0</v>
      </c>
      <c r="AU84" s="36" t="e">
        <f t="shared" si="37"/>
        <v>#N/A</v>
      </c>
      <c r="AV84" s="36" t="e">
        <f t="shared" si="38"/>
        <v>#N/A</v>
      </c>
      <c r="AW84" s="46">
        <f t="shared" si="42"/>
        <v>0</v>
      </c>
      <c r="AX84" s="37">
        <f t="shared" si="39"/>
        <v>-13</v>
      </c>
    </row>
    <row r="85" spans="1:50" x14ac:dyDescent="0.2">
      <c r="A85" s="49" t="str">
        <f t="shared" si="12"/>
        <v/>
      </c>
      <c r="B85" s="50" t="str">
        <f t="shared" si="13"/>
        <v/>
      </c>
      <c r="C85" s="50" t="str">
        <f t="shared" si="14"/>
        <v/>
      </c>
      <c r="D85" s="47" t="str">
        <f t="shared" ref="D85:U85" si="60">IF(OR(D52="dnf",D52="dsq",D52="ocs",D52="raf",D52="dns",D52="noquiz"),D$62+1,IF(D52="dnc",IF($AR85=D$64,"bye",D$62+1),IF(D52="tlx",MAX(D52:D76)+1,D52)))</f>
        <v/>
      </c>
      <c r="E85" s="47" t="str">
        <f t="shared" si="60"/>
        <v/>
      </c>
      <c r="F85" s="47" t="str">
        <f t="shared" si="60"/>
        <v/>
      </c>
      <c r="G85" s="47" t="str">
        <f t="shared" si="60"/>
        <v/>
      </c>
      <c r="H85" s="47" t="str">
        <f t="shared" si="60"/>
        <v/>
      </c>
      <c r="I85" s="47" t="str">
        <f t="shared" si="60"/>
        <v/>
      </c>
      <c r="J85" s="47" t="str">
        <f t="shared" si="60"/>
        <v/>
      </c>
      <c r="K85" s="47" t="str">
        <f t="shared" si="60"/>
        <v/>
      </c>
      <c r="L85" s="47" t="str">
        <f t="shared" si="60"/>
        <v/>
      </c>
      <c r="M85" s="47" t="str">
        <f t="shared" si="60"/>
        <v/>
      </c>
      <c r="N85" s="47" t="str">
        <f t="shared" si="60"/>
        <v/>
      </c>
      <c r="O85" s="47" t="str">
        <f t="shared" si="60"/>
        <v/>
      </c>
      <c r="P85" s="47" t="str">
        <f t="shared" si="60"/>
        <v/>
      </c>
      <c r="Q85" s="47" t="str">
        <f t="shared" si="60"/>
        <v/>
      </c>
      <c r="R85" s="47" t="str">
        <f t="shared" si="60"/>
        <v/>
      </c>
      <c r="S85" s="47" t="str">
        <f t="shared" si="60"/>
        <v/>
      </c>
      <c r="T85" s="47" t="str">
        <f t="shared" si="60"/>
        <v/>
      </c>
      <c r="U85" s="47" t="str">
        <f t="shared" si="60"/>
        <v/>
      </c>
      <c r="V85" s="47">
        <f t="shared" si="44"/>
        <v>0</v>
      </c>
      <c r="W85" s="47" t="str">
        <f t="shared" si="16"/>
        <v/>
      </c>
      <c r="X85" s="47" t="e">
        <f t="shared" si="17"/>
        <v>#NUM!</v>
      </c>
      <c r="Y85" s="47" t="str">
        <f>IF(A85="","",-VLOOKUP(A85,'from RC fall'!A$33:B$45,2,FALSE))</f>
        <v/>
      </c>
      <c r="Z85" s="47">
        <f t="shared" si="41"/>
        <v>0</v>
      </c>
      <c r="AA85" s="48">
        <f t="shared" si="18"/>
        <v>0</v>
      </c>
      <c r="AB85" s="49" t="str">
        <f t="shared" si="19"/>
        <v/>
      </c>
      <c r="AC85" s="50" t="str">
        <f t="shared" si="20"/>
        <v/>
      </c>
      <c r="AD85" s="85"/>
      <c r="AE85" s="37">
        <f t="shared" si="21"/>
        <v>0</v>
      </c>
      <c r="AF85" s="23">
        <f t="shared" si="22"/>
        <v>0</v>
      </c>
      <c r="AG85" s="24">
        <f t="shared" si="23"/>
        <v>0</v>
      </c>
      <c r="AH85" s="24">
        <f t="shared" si="24"/>
        <v>0</v>
      </c>
      <c r="AI85" s="24">
        <f t="shared" si="25"/>
        <v>0</v>
      </c>
      <c r="AJ85" s="24">
        <f t="shared" si="26"/>
        <v>0</v>
      </c>
      <c r="AK85" s="25">
        <f t="shared" si="27"/>
        <v>0</v>
      </c>
      <c r="AL85" s="23">
        <f t="shared" si="28"/>
        <v>0</v>
      </c>
      <c r="AM85" s="24">
        <f t="shared" si="29"/>
        <v>0</v>
      </c>
      <c r="AN85" s="24">
        <f t="shared" si="30"/>
        <v>0</v>
      </c>
      <c r="AO85" s="24">
        <f t="shared" si="31"/>
        <v>0</v>
      </c>
      <c r="AP85" s="24">
        <f t="shared" si="32"/>
        <v>0</v>
      </c>
      <c r="AQ85" s="24">
        <f t="shared" si="33"/>
        <v>0</v>
      </c>
      <c r="AR85" s="35">
        <f t="shared" si="34"/>
        <v>0</v>
      </c>
      <c r="AS85" s="40">
        <f t="shared" si="35"/>
        <v>0</v>
      </c>
      <c r="AT85" s="37">
        <f t="shared" si="36"/>
        <v>0</v>
      </c>
      <c r="AU85" s="36" t="e">
        <f t="shared" si="37"/>
        <v>#N/A</v>
      </c>
      <c r="AV85" s="36" t="e">
        <f t="shared" si="38"/>
        <v>#N/A</v>
      </c>
      <c r="AW85" s="46">
        <f t="shared" si="42"/>
        <v>0</v>
      </c>
      <c r="AX85" s="37">
        <f t="shared" si="39"/>
        <v>-13</v>
      </c>
    </row>
    <row r="86" spans="1:50" x14ac:dyDescent="0.2">
      <c r="A86" s="49" t="str">
        <f t="shared" si="12"/>
        <v/>
      </c>
      <c r="B86" s="50" t="str">
        <f t="shared" si="13"/>
        <v/>
      </c>
      <c r="C86" s="50" t="str">
        <f t="shared" si="14"/>
        <v/>
      </c>
      <c r="D86" s="47" t="str">
        <f t="shared" ref="D86:U86" si="61">IF(OR(D53="dnf",D53="dsq",D53="ocs",D53="raf",D53="dns",D53="noquiz"),D$62+1,IF(D53="dnc",IF($AR86=D$64,"bye",D$62+1),IF(D53="tlx",MAX(D53:D77)+1,D53)))</f>
        <v/>
      </c>
      <c r="E86" s="47" t="str">
        <f t="shared" si="61"/>
        <v/>
      </c>
      <c r="F86" s="47" t="str">
        <f t="shared" si="61"/>
        <v/>
      </c>
      <c r="G86" s="47" t="str">
        <f t="shared" si="61"/>
        <v/>
      </c>
      <c r="H86" s="47" t="str">
        <f t="shared" si="61"/>
        <v/>
      </c>
      <c r="I86" s="47" t="str">
        <f t="shared" si="61"/>
        <v/>
      </c>
      <c r="J86" s="47" t="str">
        <f t="shared" si="61"/>
        <v/>
      </c>
      <c r="K86" s="47" t="str">
        <f t="shared" si="61"/>
        <v/>
      </c>
      <c r="L86" s="47" t="str">
        <f t="shared" si="61"/>
        <v/>
      </c>
      <c r="M86" s="47" t="str">
        <f t="shared" si="61"/>
        <v/>
      </c>
      <c r="N86" s="47" t="str">
        <f t="shared" si="61"/>
        <v/>
      </c>
      <c r="O86" s="47" t="str">
        <f t="shared" si="61"/>
        <v/>
      </c>
      <c r="P86" s="47" t="str">
        <f t="shared" si="61"/>
        <v/>
      </c>
      <c r="Q86" s="47" t="str">
        <f t="shared" si="61"/>
        <v/>
      </c>
      <c r="R86" s="47" t="str">
        <f t="shared" si="61"/>
        <v/>
      </c>
      <c r="S86" s="47" t="str">
        <f t="shared" si="61"/>
        <v/>
      </c>
      <c r="T86" s="47" t="str">
        <f t="shared" si="61"/>
        <v/>
      </c>
      <c r="U86" s="47" t="str">
        <f t="shared" si="61"/>
        <v/>
      </c>
      <c r="V86" s="47">
        <f t="shared" si="44"/>
        <v>0</v>
      </c>
      <c r="W86" s="47" t="str">
        <f t="shared" si="16"/>
        <v/>
      </c>
      <c r="X86" s="47" t="e">
        <f t="shared" si="17"/>
        <v>#NUM!</v>
      </c>
      <c r="Y86" s="47" t="str">
        <f>IF(A86="","",-VLOOKUP(A86,'from RC fall'!A$33:B$45,2,FALSE))</f>
        <v/>
      </c>
      <c r="Z86" s="47">
        <f t="shared" si="41"/>
        <v>0</v>
      </c>
      <c r="AA86" s="48">
        <f t="shared" si="18"/>
        <v>0</v>
      </c>
      <c r="AB86" s="49" t="str">
        <f t="shared" si="19"/>
        <v/>
      </c>
      <c r="AC86" s="50" t="str">
        <f t="shared" si="20"/>
        <v/>
      </c>
      <c r="AD86" s="85"/>
      <c r="AE86" s="37">
        <f t="shared" si="21"/>
        <v>0</v>
      </c>
      <c r="AF86" s="23">
        <f t="shared" si="22"/>
        <v>0</v>
      </c>
      <c r="AG86" s="24">
        <f t="shared" si="23"/>
        <v>0</v>
      </c>
      <c r="AH86" s="24">
        <f t="shared" si="24"/>
        <v>0</v>
      </c>
      <c r="AI86" s="24">
        <f t="shared" si="25"/>
        <v>0</v>
      </c>
      <c r="AJ86" s="24">
        <f t="shared" si="26"/>
        <v>0</v>
      </c>
      <c r="AK86" s="25">
        <f t="shared" si="27"/>
        <v>0</v>
      </c>
      <c r="AL86" s="23">
        <f t="shared" si="28"/>
        <v>0</v>
      </c>
      <c r="AM86" s="24">
        <f t="shared" si="29"/>
        <v>0</v>
      </c>
      <c r="AN86" s="24">
        <f t="shared" si="30"/>
        <v>0</v>
      </c>
      <c r="AO86" s="24">
        <f t="shared" si="31"/>
        <v>0</v>
      </c>
      <c r="AP86" s="24">
        <f t="shared" si="32"/>
        <v>0</v>
      </c>
      <c r="AQ86" s="24">
        <f t="shared" si="33"/>
        <v>0</v>
      </c>
      <c r="AR86" s="35">
        <f t="shared" si="34"/>
        <v>0</v>
      </c>
      <c r="AS86" s="40">
        <f t="shared" si="35"/>
        <v>0</v>
      </c>
      <c r="AT86" s="37">
        <f t="shared" si="36"/>
        <v>0</v>
      </c>
      <c r="AU86" s="36" t="e">
        <f t="shared" si="37"/>
        <v>#N/A</v>
      </c>
      <c r="AV86" s="36" t="e">
        <f t="shared" si="38"/>
        <v>#N/A</v>
      </c>
      <c r="AW86" s="46">
        <f t="shared" si="42"/>
        <v>0</v>
      </c>
      <c r="AX86" s="37">
        <f t="shared" si="39"/>
        <v>-13</v>
      </c>
    </row>
    <row r="87" spans="1:50" x14ac:dyDescent="0.2">
      <c r="A87" s="49" t="str">
        <f t="shared" si="12"/>
        <v/>
      </c>
      <c r="B87" s="50" t="str">
        <f t="shared" si="13"/>
        <v/>
      </c>
      <c r="C87" s="50" t="str">
        <f t="shared" si="14"/>
        <v/>
      </c>
      <c r="D87" s="47" t="str">
        <f t="shared" ref="D87:U87" si="62">IF(OR(D54="dnf",D54="dsq",D54="ocs",D54="raf",D54="dns",D54="noquiz"),D$62+1,IF(D54="dnc",IF($AR87=D$64,"bye",D$62+1),IF(D54="tlx",MAX(D54:D78)+1,D54)))</f>
        <v/>
      </c>
      <c r="E87" s="47" t="str">
        <f t="shared" si="62"/>
        <v/>
      </c>
      <c r="F87" s="47" t="str">
        <f t="shared" si="62"/>
        <v/>
      </c>
      <c r="G87" s="47" t="str">
        <f t="shared" si="62"/>
        <v/>
      </c>
      <c r="H87" s="47" t="str">
        <f t="shared" si="62"/>
        <v/>
      </c>
      <c r="I87" s="47" t="str">
        <f t="shared" si="62"/>
        <v/>
      </c>
      <c r="J87" s="47" t="str">
        <f t="shared" si="62"/>
        <v/>
      </c>
      <c r="K87" s="47" t="str">
        <f t="shared" si="62"/>
        <v/>
      </c>
      <c r="L87" s="47" t="str">
        <f t="shared" si="62"/>
        <v/>
      </c>
      <c r="M87" s="47" t="str">
        <f t="shared" si="62"/>
        <v/>
      </c>
      <c r="N87" s="47" t="str">
        <f t="shared" si="62"/>
        <v/>
      </c>
      <c r="O87" s="47" t="str">
        <f t="shared" si="62"/>
        <v/>
      </c>
      <c r="P87" s="47" t="str">
        <f t="shared" si="62"/>
        <v/>
      </c>
      <c r="Q87" s="47" t="str">
        <f t="shared" si="62"/>
        <v/>
      </c>
      <c r="R87" s="47" t="str">
        <f t="shared" si="62"/>
        <v/>
      </c>
      <c r="S87" s="47" t="str">
        <f t="shared" si="62"/>
        <v/>
      </c>
      <c r="T87" s="47" t="str">
        <f t="shared" si="62"/>
        <v/>
      </c>
      <c r="U87" s="47" t="str">
        <f t="shared" si="62"/>
        <v/>
      </c>
      <c r="V87" s="47">
        <f t="shared" si="44"/>
        <v>0</v>
      </c>
      <c r="W87" s="47" t="str">
        <f t="shared" si="16"/>
        <v/>
      </c>
      <c r="X87" s="47" t="e">
        <f t="shared" si="17"/>
        <v>#NUM!</v>
      </c>
      <c r="Y87" s="47" t="str">
        <f>IF(A87="","",-VLOOKUP(A87,'from RC fall'!A$33:B$45,2,FALSE))</f>
        <v/>
      </c>
      <c r="Z87" s="47">
        <f t="shared" si="41"/>
        <v>0</v>
      </c>
      <c r="AA87" s="48">
        <f t="shared" si="18"/>
        <v>0</v>
      </c>
      <c r="AB87" s="49" t="str">
        <f t="shared" si="19"/>
        <v/>
      </c>
      <c r="AC87" s="50" t="str">
        <f t="shared" si="20"/>
        <v/>
      </c>
      <c r="AD87" s="85"/>
      <c r="AE87" s="37">
        <f t="shared" si="21"/>
        <v>0</v>
      </c>
      <c r="AF87" s="23">
        <f t="shared" si="22"/>
        <v>0</v>
      </c>
      <c r="AG87" s="24">
        <f t="shared" si="23"/>
        <v>0</v>
      </c>
      <c r="AH87" s="24">
        <f t="shared" si="24"/>
        <v>0</v>
      </c>
      <c r="AI87" s="24">
        <f t="shared" si="25"/>
        <v>0</v>
      </c>
      <c r="AJ87" s="24">
        <f t="shared" si="26"/>
        <v>0</v>
      </c>
      <c r="AK87" s="25">
        <f t="shared" si="27"/>
        <v>0</v>
      </c>
      <c r="AL87" s="23">
        <f t="shared" si="28"/>
        <v>0</v>
      </c>
      <c r="AM87" s="24">
        <f t="shared" si="29"/>
        <v>0</v>
      </c>
      <c r="AN87" s="24">
        <f t="shared" si="30"/>
        <v>0</v>
      </c>
      <c r="AO87" s="24">
        <f t="shared" si="31"/>
        <v>0</v>
      </c>
      <c r="AP87" s="24">
        <f t="shared" si="32"/>
        <v>0</v>
      </c>
      <c r="AQ87" s="24">
        <f t="shared" si="33"/>
        <v>0</v>
      </c>
      <c r="AR87" s="35">
        <f t="shared" si="34"/>
        <v>0</v>
      </c>
      <c r="AS87" s="40">
        <f t="shared" si="35"/>
        <v>0</v>
      </c>
      <c r="AT87" s="37">
        <f t="shared" si="36"/>
        <v>0</v>
      </c>
      <c r="AU87" s="36" t="e">
        <f t="shared" si="37"/>
        <v>#N/A</v>
      </c>
      <c r="AV87" s="36" t="e">
        <f t="shared" si="38"/>
        <v>#N/A</v>
      </c>
      <c r="AW87" s="46">
        <f t="shared" si="42"/>
        <v>0</v>
      </c>
      <c r="AX87" s="37">
        <f t="shared" si="39"/>
        <v>-13</v>
      </c>
    </row>
    <row r="88" spans="1:50" x14ac:dyDescent="0.2">
      <c r="A88" s="49" t="str">
        <f t="shared" si="12"/>
        <v/>
      </c>
      <c r="B88" s="50" t="str">
        <f t="shared" si="13"/>
        <v/>
      </c>
      <c r="C88" s="50" t="str">
        <f t="shared" si="14"/>
        <v/>
      </c>
      <c r="D88" s="47" t="str">
        <f t="shared" ref="D88:U88" si="63">IF(OR(D55="dnf",D55="dsq",D55="ocs",D55="raf",D55="dns",D55="noquiz"),D$62+1,IF(D55="dnc",IF($AR88=D$64,"bye",D$62+1),IF(D55="tlx",MAX(D55:D79)+1,D55)))</f>
        <v/>
      </c>
      <c r="E88" s="47" t="str">
        <f t="shared" si="63"/>
        <v/>
      </c>
      <c r="F88" s="47" t="str">
        <f t="shared" si="63"/>
        <v/>
      </c>
      <c r="G88" s="47" t="str">
        <f t="shared" si="63"/>
        <v/>
      </c>
      <c r="H88" s="47" t="str">
        <f t="shared" si="63"/>
        <v/>
      </c>
      <c r="I88" s="47" t="str">
        <f t="shared" si="63"/>
        <v/>
      </c>
      <c r="J88" s="47" t="str">
        <f t="shared" si="63"/>
        <v/>
      </c>
      <c r="K88" s="47" t="str">
        <f t="shared" si="63"/>
        <v/>
      </c>
      <c r="L88" s="47" t="str">
        <f t="shared" si="63"/>
        <v/>
      </c>
      <c r="M88" s="47" t="str">
        <f t="shared" si="63"/>
        <v/>
      </c>
      <c r="N88" s="47" t="str">
        <f t="shared" si="63"/>
        <v/>
      </c>
      <c r="O88" s="47" t="str">
        <f t="shared" si="63"/>
        <v/>
      </c>
      <c r="P88" s="47" t="str">
        <f t="shared" si="63"/>
        <v/>
      </c>
      <c r="Q88" s="47" t="str">
        <f t="shared" si="63"/>
        <v/>
      </c>
      <c r="R88" s="47" t="str">
        <f t="shared" si="63"/>
        <v/>
      </c>
      <c r="S88" s="47" t="str">
        <f t="shared" si="63"/>
        <v/>
      </c>
      <c r="T88" s="47" t="str">
        <f t="shared" si="63"/>
        <v/>
      </c>
      <c r="U88" s="47" t="str">
        <f t="shared" si="63"/>
        <v/>
      </c>
      <c r="V88" s="47">
        <f t="shared" si="44"/>
        <v>0</v>
      </c>
      <c r="W88" s="47" t="str">
        <f t="shared" si="16"/>
        <v/>
      </c>
      <c r="X88" s="47" t="e">
        <f t="shared" si="17"/>
        <v>#NUM!</v>
      </c>
      <c r="Y88" s="47" t="str">
        <f>IF(A88="","",-VLOOKUP(A88,'from RC fall'!A$33:B$45,2,FALSE))</f>
        <v/>
      </c>
      <c r="Z88" s="47">
        <f t="shared" si="41"/>
        <v>0</v>
      </c>
      <c r="AA88" s="48">
        <f t="shared" si="18"/>
        <v>0</v>
      </c>
      <c r="AB88" s="49" t="str">
        <f t="shared" si="19"/>
        <v/>
      </c>
      <c r="AC88" s="50" t="str">
        <f t="shared" si="20"/>
        <v/>
      </c>
      <c r="AD88" s="86"/>
      <c r="AE88" s="37">
        <f t="shared" si="21"/>
        <v>0</v>
      </c>
      <c r="AF88" s="23">
        <f t="shared" si="22"/>
        <v>0</v>
      </c>
      <c r="AG88" s="24">
        <f t="shared" si="23"/>
        <v>0</v>
      </c>
      <c r="AH88" s="24">
        <f t="shared" si="24"/>
        <v>0</v>
      </c>
      <c r="AI88" s="24">
        <f t="shared" si="25"/>
        <v>0</v>
      </c>
      <c r="AJ88" s="24">
        <f t="shared" si="26"/>
        <v>0</v>
      </c>
      <c r="AK88" s="25">
        <f t="shared" si="27"/>
        <v>0</v>
      </c>
      <c r="AL88" s="23">
        <f t="shared" si="28"/>
        <v>0</v>
      </c>
      <c r="AM88" s="24">
        <f t="shared" si="29"/>
        <v>0</v>
      </c>
      <c r="AN88" s="24">
        <f t="shared" si="30"/>
        <v>0</v>
      </c>
      <c r="AO88" s="24">
        <f t="shared" si="31"/>
        <v>0</v>
      </c>
      <c r="AP88" s="24">
        <f t="shared" si="32"/>
        <v>0</v>
      </c>
      <c r="AQ88" s="24">
        <f t="shared" si="33"/>
        <v>0</v>
      </c>
      <c r="AR88" s="35">
        <f t="shared" si="34"/>
        <v>0</v>
      </c>
      <c r="AS88" s="40">
        <f t="shared" si="35"/>
        <v>0</v>
      </c>
      <c r="AT88" s="37">
        <f t="shared" si="36"/>
        <v>0</v>
      </c>
      <c r="AU88" s="36" t="e">
        <f t="shared" si="37"/>
        <v>#N/A</v>
      </c>
      <c r="AV88" s="36" t="e">
        <f t="shared" si="38"/>
        <v>#N/A</v>
      </c>
      <c r="AW88" s="46">
        <f t="shared" si="42"/>
        <v>0</v>
      </c>
      <c r="AX88" s="37">
        <f t="shared" si="39"/>
        <v>-13</v>
      </c>
    </row>
    <row r="89" spans="1:50" x14ac:dyDescent="0.2">
      <c r="A89" s="49" t="str">
        <f t="shared" si="12"/>
        <v/>
      </c>
      <c r="B89" s="50" t="str">
        <f t="shared" si="13"/>
        <v/>
      </c>
      <c r="C89" s="50" t="str">
        <f t="shared" si="14"/>
        <v/>
      </c>
      <c r="D89" s="47" t="str">
        <f t="shared" ref="D89:U89" si="64">IF(OR(D56="dnf",D56="dsq",D56="ocs",D56="raf",D56="dns",D56="noquiz"),D$62+1,IF(D56="dnc",IF($AR89=D$64,"bye",D$62+1),IF(D56="tlx",MAX(D56:D80)+1,D56)))</f>
        <v/>
      </c>
      <c r="E89" s="47" t="str">
        <f t="shared" si="64"/>
        <v/>
      </c>
      <c r="F89" s="47" t="str">
        <f t="shared" si="64"/>
        <v/>
      </c>
      <c r="G89" s="47" t="str">
        <f t="shared" si="64"/>
        <v/>
      </c>
      <c r="H89" s="47" t="str">
        <f t="shared" si="64"/>
        <v/>
      </c>
      <c r="I89" s="47" t="str">
        <f t="shared" si="64"/>
        <v/>
      </c>
      <c r="J89" s="47" t="str">
        <f t="shared" si="64"/>
        <v/>
      </c>
      <c r="K89" s="47" t="str">
        <f t="shared" si="64"/>
        <v/>
      </c>
      <c r="L89" s="47" t="str">
        <f t="shared" si="64"/>
        <v/>
      </c>
      <c r="M89" s="47" t="str">
        <f t="shared" si="64"/>
        <v/>
      </c>
      <c r="N89" s="47" t="str">
        <f t="shared" si="64"/>
        <v/>
      </c>
      <c r="O89" s="47" t="str">
        <f t="shared" si="64"/>
        <v/>
      </c>
      <c r="P89" s="47" t="str">
        <f t="shared" si="64"/>
        <v/>
      </c>
      <c r="Q89" s="47" t="str">
        <f t="shared" si="64"/>
        <v/>
      </c>
      <c r="R89" s="47" t="str">
        <f t="shared" si="64"/>
        <v/>
      </c>
      <c r="S89" s="47" t="str">
        <f t="shared" si="64"/>
        <v/>
      </c>
      <c r="T89" s="47" t="str">
        <f t="shared" si="64"/>
        <v/>
      </c>
      <c r="U89" s="47" t="str">
        <f t="shared" si="64"/>
        <v/>
      </c>
      <c r="V89" s="47">
        <f t="shared" si="44"/>
        <v>0</v>
      </c>
      <c r="W89" s="47" t="str">
        <f t="shared" si="16"/>
        <v/>
      </c>
      <c r="X89" s="47" t="e">
        <f t="shared" si="17"/>
        <v>#NUM!</v>
      </c>
      <c r="Y89" s="47" t="str">
        <f>IF(A89="","",-VLOOKUP(A89,'from RC fall'!A$33:B$45,2,FALSE))</f>
        <v/>
      </c>
      <c r="Z89" s="47">
        <f t="shared" si="41"/>
        <v>0</v>
      </c>
      <c r="AA89" s="48">
        <f t="shared" si="18"/>
        <v>0</v>
      </c>
      <c r="AB89" s="49" t="str">
        <f t="shared" si="19"/>
        <v/>
      </c>
      <c r="AC89" s="50" t="str">
        <f t="shared" si="20"/>
        <v/>
      </c>
      <c r="AD89" s="86"/>
      <c r="AE89" s="37">
        <f t="shared" si="21"/>
        <v>0</v>
      </c>
      <c r="AF89" s="23">
        <f t="shared" si="22"/>
        <v>0</v>
      </c>
      <c r="AG89" s="24">
        <f t="shared" si="23"/>
        <v>0</v>
      </c>
      <c r="AH89" s="24">
        <f t="shared" si="24"/>
        <v>0</v>
      </c>
      <c r="AI89" s="24">
        <f t="shared" si="25"/>
        <v>0</v>
      </c>
      <c r="AJ89" s="24">
        <f t="shared" si="26"/>
        <v>0</v>
      </c>
      <c r="AK89" s="25">
        <f t="shared" si="27"/>
        <v>0</v>
      </c>
      <c r="AL89" s="23">
        <f t="shared" si="28"/>
        <v>0</v>
      </c>
      <c r="AM89" s="24">
        <f t="shared" si="29"/>
        <v>0</v>
      </c>
      <c r="AN89" s="24">
        <f t="shared" si="30"/>
        <v>0</v>
      </c>
      <c r="AO89" s="24">
        <f t="shared" si="31"/>
        <v>0</v>
      </c>
      <c r="AP89" s="24">
        <f t="shared" si="32"/>
        <v>0</v>
      </c>
      <c r="AQ89" s="24">
        <f t="shared" si="33"/>
        <v>0</v>
      </c>
      <c r="AR89" s="35">
        <f t="shared" si="34"/>
        <v>0</v>
      </c>
      <c r="AS89" s="40">
        <f t="shared" si="35"/>
        <v>0</v>
      </c>
      <c r="AT89" s="37">
        <f t="shared" si="36"/>
        <v>0</v>
      </c>
      <c r="AU89" s="36" t="e">
        <f t="shared" si="37"/>
        <v>#N/A</v>
      </c>
      <c r="AV89" s="36" t="e">
        <f t="shared" si="38"/>
        <v>#N/A</v>
      </c>
      <c r="AW89" s="46">
        <f t="shared" si="42"/>
        <v>0</v>
      </c>
      <c r="AX89" s="37">
        <f t="shared" si="39"/>
        <v>-13</v>
      </c>
    </row>
    <row r="90" spans="1:50" x14ac:dyDescent="0.2">
      <c r="A90" s="49" t="str">
        <f t="shared" si="12"/>
        <v/>
      </c>
      <c r="B90" s="50" t="str">
        <f t="shared" si="13"/>
        <v/>
      </c>
      <c r="C90" s="50" t="str">
        <f t="shared" si="14"/>
        <v/>
      </c>
      <c r="D90" s="47" t="str">
        <f t="shared" ref="D90:U90" si="65">IF(OR(D57="dnf",D57="dsq",D57="ocs",D57="raf",D57="dns",D57="noquiz"),D$62+1,IF(D57="dnc",IF($AR90=D$64,"bye",D$62+1),IF(D57="tlx",MAX(D57:D81)+1,D57)))</f>
        <v/>
      </c>
      <c r="E90" s="47" t="str">
        <f t="shared" si="65"/>
        <v/>
      </c>
      <c r="F90" s="47" t="str">
        <f t="shared" si="65"/>
        <v/>
      </c>
      <c r="G90" s="47" t="str">
        <f t="shared" si="65"/>
        <v/>
      </c>
      <c r="H90" s="47" t="str">
        <f t="shared" si="65"/>
        <v/>
      </c>
      <c r="I90" s="47" t="str">
        <f t="shared" si="65"/>
        <v/>
      </c>
      <c r="J90" s="47" t="str">
        <f t="shared" si="65"/>
        <v/>
      </c>
      <c r="K90" s="47" t="str">
        <f t="shared" si="65"/>
        <v/>
      </c>
      <c r="L90" s="47" t="str">
        <f t="shared" si="65"/>
        <v/>
      </c>
      <c r="M90" s="47" t="str">
        <f t="shared" si="65"/>
        <v/>
      </c>
      <c r="N90" s="47" t="str">
        <f t="shared" si="65"/>
        <v/>
      </c>
      <c r="O90" s="47" t="str">
        <f t="shared" si="65"/>
        <v/>
      </c>
      <c r="P90" s="47" t="str">
        <f t="shared" si="65"/>
        <v/>
      </c>
      <c r="Q90" s="47" t="str">
        <f t="shared" si="65"/>
        <v/>
      </c>
      <c r="R90" s="47" t="str">
        <f t="shared" si="65"/>
        <v/>
      </c>
      <c r="S90" s="47" t="str">
        <f t="shared" si="65"/>
        <v/>
      </c>
      <c r="T90" s="47" t="str">
        <f t="shared" si="65"/>
        <v/>
      </c>
      <c r="U90" s="47" t="str">
        <f t="shared" si="65"/>
        <v/>
      </c>
      <c r="V90" s="47">
        <f t="shared" si="44"/>
        <v>0</v>
      </c>
      <c r="W90" s="47" t="str">
        <f t="shared" si="16"/>
        <v/>
      </c>
      <c r="X90" s="47" t="e">
        <f t="shared" si="17"/>
        <v>#NUM!</v>
      </c>
      <c r="Y90" s="47" t="str">
        <f>IF(A90="","",-VLOOKUP(A90,'from RC fall'!A$33:B$45,2,FALSE))</f>
        <v/>
      </c>
      <c r="Z90" s="47">
        <f t="shared" si="41"/>
        <v>0</v>
      </c>
      <c r="AA90" s="48">
        <f t="shared" si="18"/>
        <v>0</v>
      </c>
      <c r="AB90" s="49" t="str">
        <f t="shared" si="19"/>
        <v/>
      </c>
      <c r="AC90" s="50" t="str">
        <f t="shared" si="20"/>
        <v/>
      </c>
      <c r="AD90" s="86"/>
      <c r="AE90" s="37">
        <f t="shared" si="21"/>
        <v>0</v>
      </c>
      <c r="AF90" s="23">
        <f t="shared" si="22"/>
        <v>0</v>
      </c>
      <c r="AG90" s="24">
        <f t="shared" si="23"/>
        <v>0</v>
      </c>
      <c r="AH90" s="24">
        <f t="shared" si="24"/>
        <v>0</v>
      </c>
      <c r="AI90" s="24">
        <f t="shared" si="25"/>
        <v>0</v>
      </c>
      <c r="AJ90" s="24">
        <f t="shared" si="26"/>
        <v>0</v>
      </c>
      <c r="AK90" s="25">
        <f t="shared" si="27"/>
        <v>0</v>
      </c>
      <c r="AL90" s="23">
        <f t="shared" si="28"/>
        <v>0</v>
      </c>
      <c r="AM90" s="24">
        <f t="shared" si="29"/>
        <v>0</v>
      </c>
      <c r="AN90" s="24">
        <f t="shared" si="30"/>
        <v>0</v>
      </c>
      <c r="AO90" s="24">
        <f t="shared" si="31"/>
        <v>0</v>
      </c>
      <c r="AP90" s="24">
        <f t="shared" si="32"/>
        <v>0</v>
      </c>
      <c r="AQ90" s="24">
        <f t="shared" si="33"/>
        <v>0</v>
      </c>
      <c r="AR90" s="35">
        <f t="shared" si="34"/>
        <v>0</v>
      </c>
      <c r="AS90" s="40">
        <f t="shared" si="35"/>
        <v>0</v>
      </c>
      <c r="AT90" s="37">
        <f t="shared" si="36"/>
        <v>0</v>
      </c>
      <c r="AU90" s="36" t="e">
        <f t="shared" si="37"/>
        <v>#N/A</v>
      </c>
      <c r="AV90" s="36" t="e">
        <f t="shared" si="38"/>
        <v>#N/A</v>
      </c>
      <c r="AW90" s="46">
        <f t="shared" si="42"/>
        <v>0</v>
      </c>
      <c r="AX90" s="37">
        <f t="shared" si="39"/>
        <v>-13</v>
      </c>
    </row>
    <row r="91" spans="1:50" x14ac:dyDescent="0.2">
      <c r="A91" s="49" t="str">
        <f t="shared" si="12"/>
        <v/>
      </c>
      <c r="B91" s="50" t="str">
        <f t="shared" si="13"/>
        <v/>
      </c>
      <c r="C91" s="50" t="str">
        <f t="shared" si="14"/>
        <v/>
      </c>
      <c r="D91" s="47" t="str">
        <f t="shared" ref="D91:U91" si="66">IF(OR(D58="dnf",D58="dsq",D58="ocs",D58="raf",D58="dns",D58="noquiz"),D$62+1,IF(D58="dnc",IF($AR91=D$64,"bye",D$62+1),IF(D58="tlx",MAX(D58:D82)+1,D58)))</f>
        <v/>
      </c>
      <c r="E91" s="47" t="str">
        <f t="shared" si="66"/>
        <v/>
      </c>
      <c r="F91" s="47" t="str">
        <f t="shared" si="66"/>
        <v/>
      </c>
      <c r="G91" s="47" t="str">
        <f t="shared" si="66"/>
        <v/>
      </c>
      <c r="H91" s="47" t="str">
        <f t="shared" si="66"/>
        <v/>
      </c>
      <c r="I91" s="47" t="str">
        <f t="shared" si="66"/>
        <v/>
      </c>
      <c r="J91" s="47" t="str">
        <f t="shared" si="66"/>
        <v/>
      </c>
      <c r="K91" s="47" t="str">
        <f t="shared" si="66"/>
        <v/>
      </c>
      <c r="L91" s="47" t="str">
        <f t="shared" si="66"/>
        <v/>
      </c>
      <c r="M91" s="47" t="str">
        <f t="shared" si="66"/>
        <v/>
      </c>
      <c r="N91" s="47" t="str">
        <f t="shared" si="66"/>
        <v/>
      </c>
      <c r="O91" s="47" t="str">
        <f t="shared" si="66"/>
        <v/>
      </c>
      <c r="P91" s="47" t="str">
        <f t="shared" si="66"/>
        <v/>
      </c>
      <c r="Q91" s="47" t="str">
        <f t="shared" si="66"/>
        <v/>
      </c>
      <c r="R91" s="47" t="str">
        <f t="shared" si="66"/>
        <v/>
      </c>
      <c r="S91" s="47" t="str">
        <f t="shared" si="66"/>
        <v/>
      </c>
      <c r="T91" s="47" t="str">
        <f t="shared" si="66"/>
        <v/>
      </c>
      <c r="U91" s="47" t="str">
        <f t="shared" si="66"/>
        <v/>
      </c>
      <c r="V91" s="47">
        <f t="shared" si="44"/>
        <v>0</v>
      </c>
      <c r="W91" s="47" t="str">
        <f t="shared" si="16"/>
        <v/>
      </c>
      <c r="X91" s="47" t="e">
        <f t="shared" si="17"/>
        <v>#NUM!</v>
      </c>
      <c r="Y91" s="47" t="str">
        <f>IF(A91="","",-VLOOKUP(A91,'from RC fall'!A$33:B$45,2,FALSE))</f>
        <v/>
      </c>
      <c r="Z91" s="47">
        <f t="shared" si="41"/>
        <v>0</v>
      </c>
      <c r="AA91" s="48">
        <f t="shared" si="18"/>
        <v>0</v>
      </c>
      <c r="AB91" s="49" t="str">
        <f t="shared" si="19"/>
        <v/>
      </c>
      <c r="AC91" s="50" t="str">
        <f t="shared" si="20"/>
        <v/>
      </c>
      <c r="AD91" s="86"/>
      <c r="AE91" s="43">
        <f t="shared" si="21"/>
        <v>0</v>
      </c>
      <c r="AF91" s="26">
        <f t="shared" si="22"/>
        <v>0</v>
      </c>
      <c r="AG91" s="27">
        <f t="shared" si="23"/>
        <v>0</v>
      </c>
      <c r="AH91" s="27">
        <f t="shared" si="24"/>
        <v>0</v>
      </c>
      <c r="AI91" s="27">
        <f t="shared" si="25"/>
        <v>0</v>
      </c>
      <c r="AJ91" s="27">
        <f t="shared" si="26"/>
        <v>0</v>
      </c>
      <c r="AK91" s="28">
        <f t="shared" si="27"/>
        <v>0</v>
      </c>
      <c r="AL91" s="26">
        <f t="shared" si="28"/>
        <v>0</v>
      </c>
      <c r="AM91" s="27">
        <f t="shared" si="29"/>
        <v>0</v>
      </c>
      <c r="AN91" s="27">
        <f t="shared" si="30"/>
        <v>0</v>
      </c>
      <c r="AO91" s="27">
        <f t="shared" si="31"/>
        <v>0</v>
      </c>
      <c r="AP91" s="27">
        <f t="shared" si="32"/>
        <v>0</v>
      </c>
      <c r="AQ91" s="27">
        <f t="shared" si="33"/>
        <v>0</v>
      </c>
      <c r="AR91" s="35">
        <f t="shared" si="34"/>
        <v>0</v>
      </c>
      <c r="AS91" s="40">
        <f t="shared" si="35"/>
        <v>0</v>
      </c>
      <c r="AT91" s="37">
        <f t="shared" si="36"/>
        <v>0</v>
      </c>
      <c r="AU91" s="36" t="e">
        <f t="shared" si="37"/>
        <v>#N/A</v>
      </c>
      <c r="AV91" s="36" t="e">
        <f t="shared" si="38"/>
        <v>#N/A</v>
      </c>
      <c r="AW91" s="46">
        <f t="shared" si="42"/>
        <v>0</v>
      </c>
      <c r="AX91" s="37">
        <f t="shared" si="39"/>
        <v>-13</v>
      </c>
    </row>
    <row r="92" spans="1:50" s="14" customFormat="1" x14ac:dyDescent="0.2">
      <c r="A92" s="83"/>
      <c r="B92" s="56"/>
      <c r="Y92" s="228"/>
    </row>
    <row r="93" spans="1:50" s="38" customFormat="1" x14ac:dyDescent="0.2">
      <c r="A93" s="58"/>
      <c r="B93" s="51"/>
      <c r="AK93" s="39"/>
    </row>
    <row r="94" spans="1:50" s="38" customFormat="1" x14ac:dyDescent="0.2">
      <c r="A94" s="124"/>
      <c r="B94" s="8" t="s">
        <v>88</v>
      </c>
      <c r="C94" s="124" t="s">
        <v>89</v>
      </c>
      <c r="AK94" s="39"/>
    </row>
    <row r="95" spans="1:50" s="38" customFormat="1" x14ac:dyDescent="0.2">
      <c r="A95" s="124"/>
      <c r="B95" s="86"/>
      <c r="C95" s="124"/>
      <c r="AK95" s="39"/>
    </row>
    <row r="96" spans="1:50" s="38" customFormat="1" ht="24.95" customHeight="1" x14ac:dyDescent="0.35">
      <c r="A96" s="58"/>
      <c r="B96" s="122" t="s">
        <v>84</v>
      </c>
      <c r="C96" s="123"/>
      <c r="D96" s="123"/>
      <c r="E96" s="123"/>
      <c r="F96" s="123"/>
      <c r="G96" s="123"/>
      <c r="H96" s="123"/>
      <c r="I96" s="123"/>
      <c r="J96" s="123"/>
      <c r="K96" s="123"/>
      <c r="L96" s="123"/>
      <c r="M96" s="123"/>
      <c r="N96" s="123"/>
      <c r="O96" s="123"/>
      <c r="W96" s="1" t="s">
        <v>58</v>
      </c>
      <c r="X96" s="1" t="s">
        <v>5</v>
      </c>
      <c r="Y96" s="1"/>
      <c r="Z96" s="1" t="s">
        <v>8</v>
      </c>
      <c r="AA96" s="1" t="s">
        <v>6</v>
      </c>
    </row>
    <row r="97" spans="1:50" s="38" customFormat="1" x14ac:dyDescent="0.2">
      <c r="A97" s="58" t="s">
        <v>75</v>
      </c>
      <c r="B97" s="38" t="s">
        <v>74</v>
      </c>
      <c r="C97" s="38" t="s">
        <v>76</v>
      </c>
      <c r="D97" s="57">
        <f t="shared" ref="D97:U97" si="67">D66</f>
        <v>40753</v>
      </c>
      <c r="E97" s="57">
        <f t="shared" si="67"/>
        <v>40753</v>
      </c>
      <c r="F97" s="57">
        <f t="shared" si="67"/>
        <v>40753</v>
      </c>
      <c r="G97" s="57">
        <f t="shared" si="67"/>
        <v>40759</v>
      </c>
      <c r="H97" s="57">
        <f t="shared" si="67"/>
        <v>40759</v>
      </c>
      <c r="I97" s="57">
        <f t="shared" si="67"/>
        <v>40759</v>
      </c>
      <c r="J97" s="57">
        <f t="shared" si="67"/>
        <v>40766</v>
      </c>
      <c r="K97" s="57">
        <f t="shared" si="67"/>
        <v>40766</v>
      </c>
      <c r="L97" s="57">
        <f t="shared" si="67"/>
        <v>40766</v>
      </c>
      <c r="M97" s="57">
        <f t="shared" si="67"/>
        <v>40773</v>
      </c>
      <c r="N97" s="57">
        <f t="shared" si="67"/>
        <v>40773</v>
      </c>
      <c r="O97" s="57">
        <f t="shared" si="67"/>
        <v>40773</v>
      </c>
      <c r="P97" s="57">
        <f t="shared" si="67"/>
        <v>40780</v>
      </c>
      <c r="Q97" s="57">
        <f t="shared" si="67"/>
        <v>40780</v>
      </c>
      <c r="R97" s="57">
        <f t="shared" si="67"/>
        <v>40780</v>
      </c>
      <c r="S97" s="57">
        <f t="shared" si="67"/>
        <v>40787</v>
      </c>
      <c r="T97" s="57">
        <f t="shared" si="67"/>
        <v>40787</v>
      </c>
      <c r="U97" s="57">
        <f t="shared" si="67"/>
        <v>40787</v>
      </c>
      <c r="V97" s="58" t="s">
        <v>7</v>
      </c>
      <c r="W97" s="58" t="s">
        <v>4</v>
      </c>
      <c r="X97" s="58" t="s">
        <v>49</v>
      </c>
      <c r="Y97" s="58" t="str">
        <f>Y66</f>
        <v>Quiz Bonus Points</v>
      </c>
      <c r="Z97" s="58" t="s">
        <v>9</v>
      </c>
      <c r="AA97" s="58" t="s">
        <v>7</v>
      </c>
      <c r="AB97" s="58" t="s">
        <v>16</v>
      </c>
      <c r="AC97" s="84" t="s">
        <v>74</v>
      </c>
      <c r="AR97" s="58"/>
      <c r="AS97" s="58"/>
      <c r="AT97" s="58"/>
      <c r="AU97" s="58"/>
      <c r="AV97" s="58"/>
      <c r="AW97" s="58"/>
      <c r="AX97" s="58"/>
    </row>
    <row r="98" spans="1:50" x14ac:dyDescent="0.2">
      <c r="A98" s="53">
        <f t="shared" ref="A98:AA98" si="68">IF($AE67&gt;0,INDEX(A$67:A$91,$AE67),"")</f>
        <v>1153</v>
      </c>
      <c r="B98" s="52" t="str">
        <f t="shared" si="68"/>
        <v>Gostosa</v>
      </c>
      <c r="C98" s="52" t="str">
        <f t="shared" si="68"/>
        <v>Hayes/Kirchhoff</v>
      </c>
      <c r="D98" s="54">
        <f t="shared" si="68"/>
        <v>2</v>
      </c>
      <c r="E98" s="54" t="str">
        <f t="shared" si="68"/>
        <v/>
      </c>
      <c r="F98" s="54" t="str">
        <f t="shared" si="68"/>
        <v/>
      </c>
      <c r="G98" s="54" t="str">
        <f t="shared" si="68"/>
        <v>bye</v>
      </c>
      <c r="H98" s="54" t="str">
        <f t="shared" si="68"/>
        <v>bye</v>
      </c>
      <c r="I98" s="54" t="str">
        <f t="shared" si="68"/>
        <v/>
      </c>
      <c r="J98" s="54">
        <f t="shared" si="68"/>
        <v>1</v>
      </c>
      <c r="K98" s="54">
        <f t="shared" si="68"/>
        <v>1</v>
      </c>
      <c r="L98" s="54" t="str">
        <f t="shared" si="68"/>
        <v/>
      </c>
      <c r="M98" s="54">
        <f t="shared" si="68"/>
        <v>4</v>
      </c>
      <c r="N98" s="54">
        <f t="shared" si="68"/>
        <v>3</v>
      </c>
      <c r="O98" s="54" t="str">
        <f t="shared" si="68"/>
        <v/>
      </c>
      <c r="P98" s="54" t="str">
        <f t="shared" si="68"/>
        <v/>
      </c>
      <c r="Q98" s="54" t="str">
        <f t="shared" si="68"/>
        <v/>
      </c>
      <c r="R98" s="54" t="str">
        <f t="shared" si="68"/>
        <v/>
      </c>
      <c r="S98" s="54" t="str">
        <f t="shared" si="68"/>
        <v/>
      </c>
      <c r="T98" s="54" t="str">
        <f t="shared" si="68"/>
        <v/>
      </c>
      <c r="U98" s="54" t="str">
        <f t="shared" si="68"/>
        <v/>
      </c>
      <c r="V98" s="54">
        <f t="shared" si="68"/>
        <v>2</v>
      </c>
      <c r="W98" s="54">
        <f t="shared" si="68"/>
        <v>11</v>
      </c>
      <c r="X98" s="54">
        <f t="shared" si="68"/>
        <v>4</v>
      </c>
      <c r="Y98" s="54">
        <f>IF($AE67&gt;0,INDEX(Y$67:Y$91,$AE67),"")</f>
        <v>-4</v>
      </c>
      <c r="Z98" s="54">
        <f t="shared" si="68"/>
        <v>3</v>
      </c>
      <c r="AA98" s="55">
        <f t="shared" si="68"/>
        <v>4.5018699999999994</v>
      </c>
      <c r="AB98" s="53">
        <f>IF(ScoredBoats&gt;0,1,"")</f>
        <v>1</v>
      </c>
      <c r="AC98" s="52" t="str">
        <f>IF($AE67&gt;0,INDEX(AC$67:AC$91,$AE67),"")</f>
        <v>Gostosa</v>
      </c>
      <c r="AD98" s="13"/>
    </row>
    <row r="99" spans="1:50" x14ac:dyDescent="0.2">
      <c r="A99" s="53">
        <f t="shared" ref="A99:AA99" si="69">IF($AE68&gt;0,INDEX(A$67:A$91,$AE68),"")</f>
        <v>1151</v>
      </c>
      <c r="B99" s="52" t="str">
        <f t="shared" si="69"/>
        <v>FKA</v>
      </c>
      <c r="C99" s="52" t="str">
        <f t="shared" si="69"/>
        <v>Beckwith</v>
      </c>
      <c r="D99" s="54">
        <f t="shared" si="69"/>
        <v>4</v>
      </c>
      <c r="E99" s="54" t="str">
        <f t="shared" si="69"/>
        <v/>
      </c>
      <c r="F99" s="54" t="str">
        <f t="shared" si="69"/>
        <v/>
      </c>
      <c r="G99" s="54">
        <f t="shared" si="69"/>
        <v>6</v>
      </c>
      <c r="H99" s="54">
        <f t="shared" si="69"/>
        <v>1</v>
      </c>
      <c r="I99" s="54" t="str">
        <f t="shared" si="69"/>
        <v/>
      </c>
      <c r="J99" s="54">
        <f t="shared" si="69"/>
        <v>4</v>
      </c>
      <c r="K99" s="54">
        <f t="shared" si="69"/>
        <v>2</v>
      </c>
      <c r="L99" s="54" t="str">
        <f t="shared" si="69"/>
        <v/>
      </c>
      <c r="M99" s="54">
        <f t="shared" si="69"/>
        <v>2</v>
      </c>
      <c r="N99" s="54">
        <f t="shared" si="69"/>
        <v>2</v>
      </c>
      <c r="O99" s="54" t="str">
        <f t="shared" si="69"/>
        <v/>
      </c>
      <c r="P99" s="54" t="str">
        <f t="shared" si="69"/>
        <v/>
      </c>
      <c r="Q99" s="54" t="str">
        <f t="shared" si="69"/>
        <v/>
      </c>
      <c r="R99" s="54" t="str">
        <f t="shared" si="69"/>
        <v/>
      </c>
      <c r="S99" s="54" t="str">
        <f t="shared" si="69"/>
        <v/>
      </c>
      <c r="T99" s="54" t="str">
        <f t="shared" si="69"/>
        <v/>
      </c>
      <c r="U99" s="54" t="str">
        <f t="shared" si="69"/>
        <v/>
      </c>
      <c r="V99" s="54">
        <f t="shared" si="69"/>
        <v>0</v>
      </c>
      <c r="W99" s="54">
        <f t="shared" si="69"/>
        <v>21</v>
      </c>
      <c r="X99" s="54">
        <f t="shared" si="69"/>
        <v>6</v>
      </c>
      <c r="Y99" s="54">
        <f t="shared" si="69"/>
        <v>-5</v>
      </c>
      <c r="Z99" s="54">
        <f t="shared" si="69"/>
        <v>10</v>
      </c>
      <c r="AA99" s="55">
        <f t="shared" si="69"/>
        <v>10.00287</v>
      </c>
      <c r="AB99" s="53">
        <f t="shared" ref="AB99:AB122" si="70">IF(AB98&lt;ScoredBoats,AB98+1,"")</f>
        <v>2</v>
      </c>
      <c r="AC99" s="52" t="str">
        <f t="shared" ref="AC99:AC122" si="71">IF($AE68&gt;0,INDEX(AC$67:AC$91,$AE68),"")</f>
        <v>FKA</v>
      </c>
      <c r="AD99" s="13"/>
    </row>
    <row r="100" spans="1:50" x14ac:dyDescent="0.2">
      <c r="A100" s="53">
        <f t="shared" ref="A100:AA100" si="72">IF($AE69&gt;0,INDEX(A$67:A$91,$AE69),"")</f>
        <v>667</v>
      </c>
      <c r="B100" s="52" t="str">
        <f t="shared" si="72"/>
        <v>Pressure</v>
      </c>
      <c r="C100" s="52" t="str">
        <f t="shared" si="72"/>
        <v>G./W. Nickerson</v>
      </c>
      <c r="D100" s="54">
        <f t="shared" si="72"/>
        <v>3</v>
      </c>
      <c r="E100" s="54" t="str">
        <f t="shared" si="72"/>
        <v/>
      </c>
      <c r="F100" s="54" t="str">
        <f t="shared" si="72"/>
        <v/>
      </c>
      <c r="G100" s="54">
        <f t="shared" si="72"/>
        <v>1</v>
      </c>
      <c r="H100" s="54">
        <f t="shared" si="72"/>
        <v>4</v>
      </c>
      <c r="I100" s="54" t="str">
        <f t="shared" si="72"/>
        <v/>
      </c>
      <c r="J100" s="54">
        <f t="shared" si="72"/>
        <v>3</v>
      </c>
      <c r="K100" s="54">
        <f t="shared" si="72"/>
        <v>3</v>
      </c>
      <c r="L100" s="54" t="str">
        <f t="shared" si="72"/>
        <v/>
      </c>
      <c r="M100" s="54">
        <f t="shared" si="72"/>
        <v>3</v>
      </c>
      <c r="N100" s="54">
        <f t="shared" si="72"/>
        <v>4</v>
      </c>
      <c r="O100" s="54" t="str">
        <f t="shared" si="72"/>
        <v/>
      </c>
      <c r="P100" s="54" t="str">
        <f t="shared" si="72"/>
        <v/>
      </c>
      <c r="Q100" s="54" t="str">
        <f t="shared" si="72"/>
        <v/>
      </c>
      <c r="R100" s="54" t="str">
        <f t="shared" si="72"/>
        <v/>
      </c>
      <c r="S100" s="54" t="str">
        <f t="shared" si="72"/>
        <v/>
      </c>
      <c r="T100" s="54" t="str">
        <f t="shared" si="72"/>
        <v/>
      </c>
      <c r="U100" s="54" t="str">
        <f t="shared" si="72"/>
        <v/>
      </c>
      <c r="V100" s="54">
        <f t="shared" si="72"/>
        <v>0</v>
      </c>
      <c r="W100" s="54">
        <f t="shared" si="72"/>
        <v>21</v>
      </c>
      <c r="X100" s="54">
        <f t="shared" si="72"/>
        <v>4</v>
      </c>
      <c r="Y100" s="54">
        <f t="shared" si="72"/>
        <v>-5</v>
      </c>
      <c r="Z100" s="54">
        <f t="shared" si="72"/>
        <v>12</v>
      </c>
      <c r="AA100" s="55">
        <f t="shared" si="72"/>
        <v>12.003869999999999</v>
      </c>
      <c r="AB100" s="53">
        <f t="shared" si="70"/>
        <v>3</v>
      </c>
      <c r="AC100" s="52" t="str">
        <f t="shared" si="71"/>
        <v>Pressure</v>
      </c>
      <c r="AD100" s="13"/>
    </row>
    <row r="101" spans="1:50" x14ac:dyDescent="0.2">
      <c r="A101" s="53">
        <f t="shared" ref="A101:AA101" si="73">IF($AE70&gt;0,INDEX(A$67:A$91,$AE70),"")</f>
        <v>154</v>
      </c>
      <c r="B101" s="52" t="str">
        <f t="shared" si="73"/>
        <v>Panic-A-Tack</v>
      </c>
      <c r="C101" s="52" t="str">
        <f t="shared" si="73"/>
        <v>Gilchrist</v>
      </c>
      <c r="D101" s="54">
        <f t="shared" si="73"/>
        <v>1</v>
      </c>
      <c r="E101" s="54" t="str">
        <f t="shared" si="73"/>
        <v/>
      </c>
      <c r="F101" s="54" t="str">
        <f t="shared" si="73"/>
        <v/>
      </c>
      <c r="G101" s="54">
        <f t="shared" si="73"/>
        <v>7</v>
      </c>
      <c r="H101" s="54">
        <f t="shared" si="73"/>
        <v>6</v>
      </c>
      <c r="I101" s="54" t="str">
        <f t="shared" si="73"/>
        <v/>
      </c>
      <c r="J101" s="54">
        <f t="shared" si="73"/>
        <v>5</v>
      </c>
      <c r="K101" s="54">
        <f t="shared" si="73"/>
        <v>5</v>
      </c>
      <c r="L101" s="54" t="str">
        <f t="shared" si="73"/>
        <v/>
      </c>
      <c r="M101" s="54">
        <f t="shared" si="73"/>
        <v>1</v>
      </c>
      <c r="N101" s="54">
        <f t="shared" si="73"/>
        <v>1</v>
      </c>
      <c r="O101" s="54" t="str">
        <f t="shared" si="73"/>
        <v/>
      </c>
      <c r="P101" s="54" t="str">
        <f t="shared" si="73"/>
        <v/>
      </c>
      <c r="Q101" s="54" t="str">
        <f t="shared" si="73"/>
        <v/>
      </c>
      <c r="R101" s="54" t="str">
        <f t="shared" si="73"/>
        <v/>
      </c>
      <c r="S101" s="54" t="str">
        <f t="shared" si="73"/>
        <v/>
      </c>
      <c r="T101" s="54" t="str">
        <f t="shared" si="73"/>
        <v/>
      </c>
      <c r="U101" s="54" t="str">
        <f t="shared" si="73"/>
        <v/>
      </c>
      <c r="V101" s="54">
        <f t="shared" si="73"/>
        <v>0</v>
      </c>
      <c r="W101" s="54">
        <f t="shared" si="73"/>
        <v>26</v>
      </c>
      <c r="X101" s="54">
        <f t="shared" si="73"/>
        <v>7</v>
      </c>
      <c r="Y101" s="54">
        <f t="shared" si="73"/>
        <v>-3</v>
      </c>
      <c r="Z101" s="54">
        <f t="shared" si="73"/>
        <v>16</v>
      </c>
      <c r="AA101" s="55">
        <f t="shared" si="73"/>
        <v>16.000870000000003</v>
      </c>
      <c r="AB101" s="53">
        <f t="shared" si="70"/>
        <v>4</v>
      </c>
      <c r="AC101" s="52" t="str">
        <f t="shared" si="71"/>
        <v>Panic-A-Tack</v>
      </c>
      <c r="AD101" s="13"/>
    </row>
    <row r="102" spans="1:50" x14ac:dyDescent="0.2">
      <c r="A102" s="53">
        <f t="shared" ref="A102:AA102" si="74">IF($AE71&gt;0,INDEX(A$67:A$91,$AE71),"")</f>
        <v>584</v>
      </c>
      <c r="B102" s="52" t="str">
        <f t="shared" si="74"/>
        <v>He's Baaack!</v>
      </c>
      <c r="C102" s="52" t="str">
        <f t="shared" si="74"/>
        <v>Knowles</v>
      </c>
      <c r="D102" s="54">
        <f t="shared" si="74"/>
        <v>7</v>
      </c>
      <c r="E102" s="54" t="str">
        <f t="shared" si="74"/>
        <v/>
      </c>
      <c r="F102" s="54" t="str">
        <f t="shared" si="74"/>
        <v/>
      </c>
      <c r="G102" s="54">
        <f t="shared" si="74"/>
        <v>5</v>
      </c>
      <c r="H102" s="54">
        <f t="shared" si="74"/>
        <v>2</v>
      </c>
      <c r="I102" s="54" t="str">
        <f t="shared" si="74"/>
        <v/>
      </c>
      <c r="J102" s="54">
        <f t="shared" si="74"/>
        <v>2</v>
      </c>
      <c r="K102" s="54">
        <f t="shared" si="74"/>
        <v>4</v>
      </c>
      <c r="L102" s="54" t="str">
        <f t="shared" si="74"/>
        <v/>
      </c>
      <c r="M102" s="54">
        <f t="shared" si="74"/>
        <v>5</v>
      </c>
      <c r="N102" s="54">
        <f t="shared" si="74"/>
        <v>5</v>
      </c>
      <c r="O102" s="54" t="str">
        <f t="shared" si="74"/>
        <v/>
      </c>
      <c r="P102" s="54" t="str">
        <f t="shared" si="74"/>
        <v/>
      </c>
      <c r="Q102" s="54" t="str">
        <f t="shared" si="74"/>
        <v/>
      </c>
      <c r="R102" s="54" t="str">
        <f t="shared" si="74"/>
        <v/>
      </c>
      <c r="S102" s="54" t="str">
        <f t="shared" si="74"/>
        <v/>
      </c>
      <c r="T102" s="54" t="str">
        <f t="shared" si="74"/>
        <v/>
      </c>
      <c r="U102" s="54" t="str">
        <f t="shared" si="74"/>
        <v/>
      </c>
      <c r="V102" s="54">
        <f t="shared" si="74"/>
        <v>0</v>
      </c>
      <c r="W102" s="54">
        <f t="shared" si="74"/>
        <v>30</v>
      </c>
      <c r="X102" s="54">
        <f t="shared" si="74"/>
        <v>7</v>
      </c>
      <c r="Y102" s="54">
        <f t="shared" si="74"/>
        <v>-5</v>
      </c>
      <c r="Z102" s="54">
        <f t="shared" si="74"/>
        <v>18</v>
      </c>
      <c r="AA102" s="55">
        <f t="shared" si="74"/>
        <v>18.00487</v>
      </c>
      <c r="AB102" s="53">
        <f t="shared" si="70"/>
        <v>5</v>
      </c>
      <c r="AC102" s="52" t="str">
        <f t="shared" si="71"/>
        <v>He's Baaack!</v>
      </c>
      <c r="AD102" s="13"/>
    </row>
    <row r="103" spans="1:50" x14ac:dyDescent="0.2">
      <c r="A103" s="53">
        <f t="shared" ref="A103:AA103" si="75">IF($AE72&gt;0,INDEX(A$67:A$91,$AE72),"")</f>
        <v>249</v>
      </c>
      <c r="B103" s="52" t="str">
        <f t="shared" si="75"/>
        <v>Dolce</v>
      </c>
      <c r="C103" s="52" t="str">
        <f t="shared" si="75"/>
        <v>Sonn</v>
      </c>
      <c r="D103" s="54">
        <f t="shared" si="75"/>
        <v>6</v>
      </c>
      <c r="E103" s="54" t="str">
        <f t="shared" si="75"/>
        <v/>
      </c>
      <c r="F103" s="54" t="str">
        <f t="shared" si="75"/>
        <v/>
      </c>
      <c r="G103" s="54">
        <f t="shared" si="75"/>
        <v>4</v>
      </c>
      <c r="H103" s="54">
        <f t="shared" si="75"/>
        <v>5</v>
      </c>
      <c r="I103" s="54" t="str">
        <f t="shared" si="75"/>
        <v/>
      </c>
      <c r="J103" s="54">
        <f t="shared" si="75"/>
        <v>8</v>
      </c>
      <c r="K103" s="54">
        <f t="shared" si="75"/>
        <v>6</v>
      </c>
      <c r="L103" s="54" t="str">
        <f t="shared" si="75"/>
        <v/>
      </c>
      <c r="M103" s="54">
        <f t="shared" si="75"/>
        <v>7</v>
      </c>
      <c r="N103" s="54">
        <f t="shared" si="75"/>
        <v>6</v>
      </c>
      <c r="O103" s="54" t="str">
        <f t="shared" si="75"/>
        <v/>
      </c>
      <c r="P103" s="54" t="str">
        <f t="shared" si="75"/>
        <v/>
      </c>
      <c r="Q103" s="54" t="str">
        <f t="shared" si="75"/>
        <v/>
      </c>
      <c r="R103" s="54" t="str">
        <f t="shared" si="75"/>
        <v/>
      </c>
      <c r="S103" s="54" t="str">
        <f t="shared" si="75"/>
        <v/>
      </c>
      <c r="T103" s="54" t="str">
        <f t="shared" si="75"/>
        <v/>
      </c>
      <c r="U103" s="54" t="str">
        <f t="shared" si="75"/>
        <v/>
      </c>
      <c r="V103" s="54">
        <f t="shared" si="75"/>
        <v>0</v>
      </c>
      <c r="W103" s="54">
        <f t="shared" si="75"/>
        <v>42</v>
      </c>
      <c r="X103" s="54">
        <f t="shared" si="75"/>
        <v>8</v>
      </c>
      <c r="Y103" s="54">
        <f t="shared" si="75"/>
        <v>-5</v>
      </c>
      <c r="Z103" s="54">
        <f t="shared" si="75"/>
        <v>29</v>
      </c>
      <c r="AA103" s="55">
        <f t="shared" si="75"/>
        <v>29.00787</v>
      </c>
      <c r="AB103" s="53">
        <f t="shared" si="70"/>
        <v>6</v>
      </c>
      <c r="AC103" s="52" t="str">
        <f t="shared" si="71"/>
        <v>Dolce</v>
      </c>
      <c r="AD103" s="13"/>
    </row>
    <row r="104" spans="1:50" x14ac:dyDescent="0.2">
      <c r="A104" s="53">
        <f t="shared" ref="A104:AA104" si="76">IF($AE73&gt;0,INDEX(A$67:A$91,$AE73),"")</f>
        <v>485</v>
      </c>
      <c r="B104" s="52" t="str">
        <f t="shared" si="76"/>
        <v>Argo III</v>
      </c>
      <c r="C104" s="52" t="str">
        <f t="shared" si="76"/>
        <v>C. Nickerson</v>
      </c>
      <c r="D104" s="54">
        <f t="shared" si="76"/>
        <v>8</v>
      </c>
      <c r="E104" s="54" t="str">
        <f t="shared" si="76"/>
        <v/>
      </c>
      <c r="F104" s="54" t="str">
        <f t="shared" si="76"/>
        <v/>
      </c>
      <c r="G104" s="54">
        <f t="shared" si="76"/>
        <v>2</v>
      </c>
      <c r="H104" s="54">
        <f t="shared" si="76"/>
        <v>3</v>
      </c>
      <c r="I104" s="54" t="str">
        <f t="shared" si="76"/>
        <v/>
      </c>
      <c r="J104" s="54" t="str">
        <f t="shared" si="76"/>
        <v>bye</v>
      </c>
      <c r="K104" s="54" t="str">
        <f t="shared" si="76"/>
        <v>bye</v>
      </c>
      <c r="L104" s="54" t="str">
        <f t="shared" si="76"/>
        <v/>
      </c>
      <c r="M104" s="54">
        <f t="shared" si="76"/>
        <v>9</v>
      </c>
      <c r="N104" s="54">
        <f t="shared" si="76"/>
        <v>9</v>
      </c>
      <c r="O104" s="54" t="str">
        <f t="shared" si="76"/>
        <v/>
      </c>
      <c r="P104" s="54" t="str">
        <f t="shared" si="76"/>
        <v/>
      </c>
      <c r="Q104" s="54" t="str">
        <f t="shared" si="76"/>
        <v/>
      </c>
      <c r="R104" s="54" t="str">
        <f t="shared" si="76"/>
        <v/>
      </c>
      <c r="S104" s="54" t="str">
        <f t="shared" si="76"/>
        <v/>
      </c>
      <c r="T104" s="54" t="str">
        <f t="shared" si="76"/>
        <v/>
      </c>
      <c r="U104" s="54" t="str">
        <f t="shared" si="76"/>
        <v/>
      </c>
      <c r="V104" s="54">
        <f t="shared" si="76"/>
        <v>2</v>
      </c>
      <c r="W104" s="54">
        <f t="shared" si="76"/>
        <v>31</v>
      </c>
      <c r="X104" s="54">
        <f t="shared" si="76"/>
        <v>9</v>
      </c>
      <c r="Y104" s="54">
        <f t="shared" si="76"/>
        <v>-2</v>
      </c>
      <c r="Z104" s="54">
        <f t="shared" si="76"/>
        <v>20</v>
      </c>
      <c r="AA104" s="55">
        <f t="shared" si="76"/>
        <v>30.005870000000002</v>
      </c>
      <c r="AB104" s="53">
        <f t="shared" si="70"/>
        <v>7</v>
      </c>
      <c r="AC104" s="52" t="str">
        <f t="shared" si="71"/>
        <v>Argo III</v>
      </c>
      <c r="AD104" s="13"/>
    </row>
    <row r="105" spans="1:50" x14ac:dyDescent="0.2">
      <c r="A105" s="53">
        <f t="shared" ref="A105:AA105" si="77">IF($AE74&gt;0,INDEX(A$67:A$91,$AE74),"")</f>
        <v>679</v>
      </c>
      <c r="B105" s="52" t="str">
        <f t="shared" si="77"/>
        <v>Misty-two-six</v>
      </c>
      <c r="C105" s="52" t="str">
        <f t="shared" si="77"/>
        <v>Sibson</v>
      </c>
      <c r="D105" s="54">
        <f t="shared" si="77"/>
        <v>5</v>
      </c>
      <c r="E105" s="54" t="str">
        <f t="shared" si="77"/>
        <v/>
      </c>
      <c r="F105" s="54" t="str">
        <f t="shared" si="77"/>
        <v/>
      </c>
      <c r="G105" s="54">
        <f t="shared" si="77"/>
        <v>3</v>
      </c>
      <c r="H105" s="54">
        <f t="shared" si="77"/>
        <v>7</v>
      </c>
      <c r="I105" s="54" t="str">
        <f t="shared" si="77"/>
        <v/>
      </c>
      <c r="J105" s="54">
        <f t="shared" si="77"/>
        <v>6</v>
      </c>
      <c r="K105" s="54">
        <f t="shared" si="77"/>
        <v>8</v>
      </c>
      <c r="L105" s="54" t="str">
        <f t="shared" si="77"/>
        <v/>
      </c>
      <c r="M105" s="54">
        <f t="shared" si="77"/>
        <v>6</v>
      </c>
      <c r="N105" s="54">
        <f t="shared" si="77"/>
        <v>7</v>
      </c>
      <c r="O105" s="54" t="str">
        <f t="shared" si="77"/>
        <v/>
      </c>
      <c r="P105" s="54" t="str">
        <f t="shared" si="77"/>
        <v/>
      </c>
      <c r="Q105" s="54" t="str">
        <f t="shared" si="77"/>
        <v/>
      </c>
      <c r="R105" s="54" t="str">
        <f t="shared" si="77"/>
        <v/>
      </c>
      <c r="S105" s="54" t="str">
        <f t="shared" si="77"/>
        <v/>
      </c>
      <c r="T105" s="54" t="str">
        <f t="shared" si="77"/>
        <v/>
      </c>
      <c r="U105" s="54" t="str">
        <f t="shared" si="77"/>
        <v/>
      </c>
      <c r="V105" s="54">
        <f t="shared" si="77"/>
        <v>0</v>
      </c>
      <c r="W105" s="54">
        <f t="shared" si="77"/>
        <v>42</v>
      </c>
      <c r="X105" s="54">
        <f t="shared" si="77"/>
        <v>8</v>
      </c>
      <c r="Y105" s="54">
        <f t="shared" si="77"/>
        <v>-3</v>
      </c>
      <c r="Z105" s="54">
        <f t="shared" si="77"/>
        <v>31</v>
      </c>
      <c r="AA105" s="55">
        <f t="shared" si="77"/>
        <v>31.006870000000003</v>
      </c>
      <c r="AB105" s="53">
        <f t="shared" si="70"/>
        <v>8</v>
      </c>
      <c r="AC105" s="52" t="str">
        <f t="shared" si="71"/>
        <v>Misty-two-six</v>
      </c>
      <c r="AD105" s="13"/>
    </row>
    <row r="106" spans="1:50" x14ac:dyDescent="0.2">
      <c r="A106" s="53">
        <f t="shared" ref="A106:AA106" si="78">IF($AE75&gt;0,INDEX(A$67:A$91,$AE75),"")</f>
        <v>676</v>
      </c>
      <c r="B106" s="52" t="str">
        <f t="shared" si="78"/>
        <v>Paradox</v>
      </c>
      <c r="C106" s="52" t="str">
        <f t="shared" si="78"/>
        <v>Stowe</v>
      </c>
      <c r="D106" s="54" t="str">
        <f t="shared" si="78"/>
        <v>bye</v>
      </c>
      <c r="E106" s="54" t="str">
        <f t="shared" si="78"/>
        <v/>
      </c>
      <c r="F106" s="54" t="str">
        <f t="shared" si="78"/>
        <v/>
      </c>
      <c r="G106" s="54">
        <f t="shared" si="78"/>
        <v>8</v>
      </c>
      <c r="H106" s="54">
        <f t="shared" si="78"/>
        <v>8</v>
      </c>
      <c r="I106" s="54" t="str">
        <f t="shared" si="78"/>
        <v/>
      </c>
      <c r="J106" s="54">
        <f t="shared" si="78"/>
        <v>7</v>
      </c>
      <c r="K106" s="54">
        <f t="shared" si="78"/>
        <v>7</v>
      </c>
      <c r="L106" s="54" t="str">
        <f t="shared" si="78"/>
        <v/>
      </c>
      <c r="M106" s="54">
        <f t="shared" si="78"/>
        <v>9</v>
      </c>
      <c r="N106" s="54">
        <f t="shared" si="78"/>
        <v>9</v>
      </c>
      <c r="O106" s="54" t="str">
        <f t="shared" si="78"/>
        <v/>
      </c>
      <c r="P106" s="54" t="str">
        <f t="shared" si="78"/>
        <v/>
      </c>
      <c r="Q106" s="54" t="str">
        <f t="shared" si="78"/>
        <v/>
      </c>
      <c r="R106" s="54" t="str">
        <f t="shared" si="78"/>
        <v/>
      </c>
      <c r="S106" s="54" t="str">
        <f t="shared" si="78"/>
        <v/>
      </c>
      <c r="T106" s="54" t="str">
        <f t="shared" si="78"/>
        <v/>
      </c>
      <c r="U106" s="54" t="str">
        <f t="shared" si="78"/>
        <v/>
      </c>
      <c r="V106" s="54">
        <f t="shared" si="78"/>
        <v>1</v>
      </c>
      <c r="W106" s="54">
        <f t="shared" si="78"/>
        <v>48</v>
      </c>
      <c r="X106" s="54">
        <f t="shared" si="78"/>
        <v>9</v>
      </c>
      <c r="Y106" s="54">
        <f t="shared" si="78"/>
        <v>-2</v>
      </c>
      <c r="Z106" s="54">
        <f t="shared" si="78"/>
        <v>37</v>
      </c>
      <c r="AA106" s="55">
        <f t="shared" si="78"/>
        <v>44.40887</v>
      </c>
      <c r="AB106" s="53">
        <f t="shared" si="70"/>
        <v>9</v>
      </c>
      <c r="AC106" s="52" t="str">
        <f t="shared" si="71"/>
        <v>Paradox</v>
      </c>
      <c r="AD106" s="13"/>
    </row>
    <row r="107" spans="1:50" x14ac:dyDescent="0.2">
      <c r="A107" s="53">
        <f t="shared" ref="A107:AA107" si="79">IF($AE76&gt;0,INDEX(A$67:A$91,$AE76),"")</f>
        <v>484</v>
      </c>
      <c r="B107" s="52" t="str">
        <f t="shared" si="79"/>
        <v>Jolly Mon</v>
      </c>
      <c r="C107" s="52" t="str">
        <f t="shared" si="79"/>
        <v>LaVin/Rochlis</v>
      </c>
      <c r="D107" s="54">
        <f t="shared" si="79"/>
        <v>9</v>
      </c>
      <c r="E107" s="54" t="str">
        <f t="shared" si="79"/>
        <v/>
      </c>
      <c r="F107" s="54" t="str">
        <f t="shared" si="79"/>
        <v/>
      </c>
      <c r="G107" s="54">
        <f t="shared" si="79"/>
        <v>9</v>
      </c>
      <c r="H107" s="54">
        <f t="shared" si="79"/>
        <v>9</v>
      </c>
      <c r="I107" s="54" t="str">
        <f t="shared" si="79"/>
        <v/>
      </c>
      <c r="J107" s="54">
        <f t="shared" si="79"/>
        <v>9</v>
      </c>
      <c r="K107" s="54">
        <f t="shared" si="79"/>
        <v>9</v>
      </c>
      <c r="L107" s="54" t="str">
        <f t="shared" si="79"/>
        <v/>
      </c>
      <c r="M107" s="54">
        <f t="shared" si="79"/>
        <v>8</v>
      </c>
      <c r="N107" s="54">
        <f t="shared" si="79"/>
        <v>8</v>
      </c>
      <c r="O107" s="54" t="str">
        <f t="shared" si="79"/>
        <v/>
      </c>
      <c r="P107" s="54" t="str">
        <f t="shared" si="79"/>
        <v/>
      </c>
      <c r="Q107" s="54" t="str">
        <f t="shared" si="79"/>
        <v/>
      </c>
      <c r="R107" s="54" t="str">
        <f t="shared" si="79"/>
        <v/>
      </c>
      <c r="S107" s="54" t="str">
        <f t="shared" si="79"/>
        <v/>
      </c>
      <c r="T107" s="54" t="str">
        <f t="shared" si="79"/>
        <v/>
      </c>
      <c r="U107" s="54" t="str">
        <f t="shared" si="79"/>
        <v/>
      </c>
      <c r="V107" s="54">
        <f t="shared" si="79"/>
        <v>0</v>
      </c>
      <c r="W107" s="54">
        <f t="shared" si="79"/>
        <v>61</v>
      </c>
      <c r="X107" s="54">
        <f t="shared" si="79"/>
        <v>9</v>
      </c>
      <c r="Y107" s="54">
        <f t="shared" si="79"/>
        <v>-4</v>
      </c>
      <c r="Z107" s="54">
        <f t="shared" si="79"/>
        <v>48</v>
      </c>
      <c r="AA107" s="55">
        <f t="shared" si="79"/>
        <v>48.009869999999999</v>
      </c>
      <c r="AB107" s="53">
        <f t="shared" si="70"/>
        <v>10</v>
      </c>
      <c r="AC107" s="52" t="str">
        <f t="shared" si="71"/>
        <v>Jolly Mon</v>
      </c>
      <c r="AD107" s="13"/>
    </row>
    <row r="108" spans="1:50" x14ac:dyDescent="0.2">
      <c r="A108" s="53">
        <f t="shared" ref="A108:AA108" si="80">IF($AE77&gt;0,INDEX(A$67:A$91,$AE77),"")</f>
        <v>588</v>
      </c>
      <c r="B108" s="52" t="str">
        <f t="shared" si="80"/>
        <v>Gallant Fox</v>
      </c>
      <c r="C108" s="52" t="str">
        <f t="shared" si="80"/>
        <v>Dempsey</v>
      </c>
      <c r="D108" s="54" t="str">
        <f t="shared" si="80"/>
        <v>bye</v>
      </c>
      <c r="E108" s="54" t="str">
        <f t="shared" si="80"/>
        <v/>
      </c>
      <c r="F108" s="54" t="str">
        <f t="shared" si="80"/>
        <v/>
      </c>
      <c r="G108" s="54">
        <f t="shared" si="80"/>
        <v>10</v>
      </c>
      <c r="H108" s="54">
        <f t="shared" si="80"/>
        <v>10</v>
      </c>
      <c r="I108" s="54" t="str">
        <f t="shared" si="80"/>
        <v/>
      </c>
      <c r="J108" s="54">
        <f t="shared" si="80"/>
        <v>10</v>
      </c>
      <c r="K108" s="54">
        <f t="shared" si="80"/>
        <v>10</v>
      </c>
      <c r="L108" s="54" t="str">
        <f t="shared" si="80"/>
        <v/>
      </c>
      <c r="M108" s="54">
        <f t="shared" si="80"/>
        <v>9</v>
      </c>
      <c r="N108" s="54">
        <f t="shared" si="80"/>
        <v>9</v>
      </c>
      <c r="O108" s="54" t="str">
        <f t="shared" si="80"/>
        <v/>
      </c>
      <c r="P108" s="54" t="str">
        <f t="shared" si="80"/>
        <v/>
      </c>
      <c r="Q108" s="54" t="str">
        <f t="shared" si="80"/>
        <v/>
      </c>
      <c r="R108" s="54" t="str">
        <f t="shared" si="80"/>
        <v/>
      </c>
      <c r="S108" s="54" t="str">
        <f t="shared" si="80"/>
        <v/>
      </c>
      <c r="T108" s="54" t="str">
        <f t="shared" si="80"/>
        <v/>
      </c>
      <c r="U108" s="54" t="str">
        <f t="shared" si="80"/>
        <v/>
      </c>
      <c r="V108" s="54">
        <f t="shared" si="80"/>
        <v>1</v>
      </c>
      <c r="W108" s="54">
        <f t="shared" si="80"/>
        <v>58</v>
      </c>
      <c r="X108" s="54">
        <f t="shared" si="80"/>
        <v>10</v>
      </c>
      <c r="Y108" s="54">
        <f t="shared" si="80"/>
        <v>-2</v>
      </c>
      <c r="Z108" s="54">
        <f t="shared" si="80"/>
        <v>46</v>
      </c>
      <c r="AA108" s="55">
        <f t="shared" si="80"/>
        <v>55.210870000000007</v>
      </c>
      <c r="AB108" s="53">
        <f t="shared" si="70"/>
        <v>11</v>
      </c>
      <c r="AC108" s="52" t="str">
        <f t="shared" si="71"/>
        <v>Gallant Fox</v>
      </c>
      <c r="AD108" s="13"/>
    </row>
    <row r="109" spans="1:50" x14ac:dyDescent="0.2">
      <c r="A109" s="53" t="str">
        <f t="shared" ref="A109:AA109" si="81">IF($AE78&gt;0,INDEX(A$67:A$91,$AE78),"")</f>
        <v/>
      </c>
      <c r="B109" s="52" t="str">
        <f t="shared" si="81"/>
        <v/>
      </c>
      <c r="C109" s="52" t="str">
        <f t="shared" si="81"/>
        <v/>
      </c>
      <c r="D109" s="54" t="str">
        <f t="shared" si="81"/>
        <v/>
      </c>
      <c r="E109" s="54" t="str">
        <f t="shared" si="81"/>
        <v/>
      </c>
      <c r="F109" s="54" t="str">
        <f t="shared" si="81"/>
        <v/>
      </c>
      <c r="G109" s="54" t="str">
        <f t="shared" si="81"/>
        <v/>
      </c>
      <c r="H109" s="54" t="str">
        <f t="shared" si="81"/>
        <v/>
      </c>
      <c r="I109" s="54" t="str">
        <f t="shared" si="81"/>
        <v/>
      </c>
      <c r="J109" s="54" t="str">
        <f t="shared" si="81"/>
        <v/>
      </c>
      <c r="K109" s="54" t="str">
        <f t="shared" si="81"/>
        <v/>
      </c>
      <c r="L109" s="54" t="str">
        <f t="shared" si="81"/>
        <v/>
      </c>
      <c r="M109" s="54" t="str">
        <f t="shared" si="81"/>
        <v/>
      </c>
      <c r="N109" s="54" t="str">
        <f t="shared" si="81"/>
        <v/>
      </c>
      <c r="O109" s="54" t="str">
        <f t="shared" si="81"/>
        <v/>
      </c>
      <c r="P109" s="54" t="str">
        <f t="shared" si="81"/>
        <v/>
      </c>
      <c r="Q109" s="54" t="str">
        <f t="shared" si="81"/>
        <v/>
      </c>
      <c r="R109" s="54" t="str">
        <f t="shared" si="81"/>
        <v/>
      </c>
      <c r="S109" s="54" t="str">
        <f t="shared" si="81"/>
        <v/>
      </c>
      <c r="T109" s="54" t="str">
        <f t="shared" si="81"/>
        <v/>
      </c>
      <c r="U109" s="54" t="str">
        <f t="shared" si="81"/>
        <v/>
      </c>
      <c r="V109" s="54" t="str">
        <f t="shared" si="81"/>
        <v/>
      </c>
      <c r="W109" s="54" t="str">
        <f t="shared" si="81"/>
        <v/>
      </c>
      <c r="X109" s="54" t="str">
        <f t="shared" si="81"/>
        <v/>
      </c>
      <c r="Y109" s="54" t="str">
        <f t="shared" si="81"/>
        <v/>
      </c>
      <c r="Z109" s="54" t="str">
        <f t="shared" si="81"/>
        <v/>
      </c>
      <c r="AA109" s="55" t="str">
        <f t="shared" si="81"/>
        <v/>
      </c>
      <c r="AB109" s="53" t="str">
        <f t="shared" si="70"/>
        <v/>
      </c>
      <c r="AC109" s="52" t="str">
        <f t="shared" si="71"/>
        <v/>
      </c>
      <c r="AD109" s="13"/>
    </row>
    <row r="110" spans="1:50" x14ac:dyDescent="0.2">
      <c r="A110" s="53" t="str">
        <f t="shared" ref="A110:AA110" si="82">IF($AE79&gt;0,INDEX(A$67:A$91,$AE79),"")</f>
        <v/>
      </c>
      <c r="B110" s="52" t="str">
        <f t="shared" si="82"/>
        <v/>
      </c>
      <c r="C110" s="52" t="str">
        <f t="shared" si="82"/>
        <v/>
      </c>
      <c r="D110" s="54" t="str">
        <f t="shared" si="82"/>
        <v/>
      </c>
      <c r="E110" s="54" t="str">
        <f t="shared" si="82"/>
        <v/>
      </c>
      <c r="F110" s="54" t="str">
        <f t="shared" si="82"/>
        <v/>
      </c>
      <c r="G110" s="54" t="str">
        <f t="shared" si="82"/>
        <v/>
      </c>
      <c r="H110" s="54" t="str">
        <f t="shared" si="82"/>
        <v/>
      </c>
      <c r="I110" s="54" t="str">
        <f t="shared" si="82"/>
        <v/>
      </c>
      <c r="J110" s="54" t="str">
        <f t="shared" si="82"/>
        <v/>
      </c>
      <c r="K110" s="54" t="str">
        <f t="shared" si="82"/>
        <v/>
      </c>
      <c r="L110" s="54" t="str">
        <f t="shared" si="82"/>
        <v/>
      </c>
      <c r="M110" s="54" t="str">
        <f t="shared" si="82"/>
        <v/>
      </c>
      <c r="N110" s="54" t="str">
        <f t="shared" si="82"/>
        <v/>
      </c>
      <c r="O110" s="54" t="str">
        <f t="shared" si="82"/>
        <v/>
      </c>
      <c r="P110" s="54" t="str">
        <f t="shared" si="82"/>
        <v/>
      </c>
      <c r="Q110" s="54" t="str">
        <f t="shared" si="82"/>
        <v/>
      </c>
      <c r="R110" s="54" t="str">
        <f t="shared" si="82"/>
        <v/>
      </c>
      <c r="S110" s="54" t="str">
        <f t="shared" si="82"/>
        <v/>
      </c>
      <c r="T110" s="54" t="str">
        <f t="shared" si="82"/>
        <v/>
      </c>
      <c r="U110" s="54" t="str">
        <f t="shared" si="82"/>
        <v/>
      </c>
      <c r="V110" s="54" t="str">
        <f t="shared" si="82"/>
        <v/>
      </c>
      <c r="W110" s="54" t="str">
        <f t="shared" si="82"/>
        <v/>
      </c>
      <c r="X110" s="54" t="str">
        <f t="shared" si="82"/>
        <v/>
      </c>
      <c r="Y110" s="54" t="str">
        <f t="shared" si="82"/>
        <v/>
      </c>
      <c r="Z110" s="54" t="str">
        <f t="shared" si="82"/>
        <v/>
      </c>
      <c r="AA110" s="55" t="str">
        <f t="shared" si="82"/>
        <v/>
      </c>
      <c r="AB110" s="53" t="str">
        <f t="shared" si="70"/>
        <v/>
      </c>
      <c r="AC110" s="52" t="str">
        <f t="shared" si="71"/>
        <v/>
      </c>
      <c r="AD110" s="13"/>
    </row>
    <row r="111" spans="1:50" x14ac:dyDescent="0.2">
      <c r="A111" s="53" t="str">
        <f t="shared" ref="A111:AA111" si="83">IF($AE80&gt;0,INDEX(A$67:A$91,$AE80),"")</f>
        <v/>
      </c>
      <c r="B111" s="52" t="str">
        <f t="shared" si="83"/>
        <v/>
      </c>
      <c r="C111" s="52" t="str">
        <f t="shared" si="83"/>
        <v/>
      </c>
      <c r="D111" s="54" t="str">
        <f t="shared" si="83"/>
        <v/>
      </c>
      <c r="E111" s="54" t="str">
        <f t="shared" si="83"/>
        <v/>
      </c>
      <c r="F111" s="54" t="str">
        <f t="shared" si="83"/>
        <v/>
      </c>
      <c r="G111" s="54" t="str">
        <f t="shared" si="83"/>
        <v/>
      </c>
      <c r="H111" s="54" t="str">
        <f t="shared" si="83"/>
        <v/>
      </c>
      <c r="I111" s="54" t="str">
        <f t="shared" si="83"/>
        <v/>
      </c>
      <c r="J111" s="54" t="str">
        <f t="shared" si="83"/>
        <v/>
      </c>
      <c r="K111" s="54" t="str">
        <f t="shared" si="83"/>
        <v/>
      </c>
      <c r="L111" s="54" t="str">
        <f t="shared" si="83"/>
        <v/>
      </c>
      <c r="M111" s="54" t="str">
        <f t="shared" si="83"/>
        <v/>
      </c>
      <c r="N111" s="54" t="str">
        <f t="shared" si="83"/>
        <v/>
      </c>
      <c r="O111" s="54" t="str">
        <f t="shared" si="83"/>
        <v/>
      </c>
      <c r="P111" s="54" t="str">
        <f t="shared" si="83"/>
        <v/>
      </c>
      <c r="Q111" s="54" t="str">
        <f t="shared" si="83"/>
        <v/>
      </c>
      <c r="R111" s="54" t="str">
        <f t="shared" si="83"/>
        <v/>
      </c>
      <c r="S111" s="54" t="str">
        <f t="shared" si="83"/>
        <v/>
      </c>
      <c r="T111" s="54" t="str">
        <f t="shared" si="83"/>
        <v/>
      </c>
      <c r="U111" s="54" t="str">
        <f t="shared" si="83"/>
        <v/>
      </c>
      <c r="V111" s="54" t="str">
        <f t="shared" si="83"/>
        <v/>
      </c>
      <c r="W111" s="54" t="str">
        <f t="shared" si="83"/>
        <v/>
      </c>
      <c r="X111" s="54" t="str">
        <f t="shared" si="83"/>
        <v/>
      </c>
      <c r="Y111" s="54" t="str">
        <f t="shared" si="83"/>
        <v/>
      </c>
      <c r="Z111" s="54" t="str">
        <f t="shared" si="83"/>
        <v/>
      </c>
      <c r="AA111" s="55" t="str">
        <f t="shared" si="83"/>
        <v/>
      </c>
      <c r="AB111" s="53" t="str">
        <f t="shared" si="70"/>
        <v/>
      </c>
      <c r="AC111" s="52" t="str">
        <f t="shared" si="71"/>
        <v/>
      </c>
      <c r="AD111" s="13"/>
    </row>
    <row r="112" spans="1:50" x14ac:dyDescent="0.2">
      <c r="A112" s="53" t="str">
        <f t="shared" ref="A112:AA112" si="84">IF($AE81&gt;0,INDEX(A$67:A$91,$AE81),"")</f>
        <v/>
      </c>
      <c r="B112" s="52" t="str">
        <f t="shared" si="84"/>
        <v/>
      </c>
      <c r="C112" s="52" t="str">
        <f t="shared" si="84"/>
        <v/>
      </c>
      <c r="D112" s="54" t="str">
        <f t="shared" si="84"/>
        <v/>
      </c>
      <c r="E112" s="54" t="str">
        <f t="shared" si="84"/>
        <v/>
      </c>
      <c r="F112" s="54" t="str">
        <f t="shared" si="84"/>
        <v/>
      </c>
      <c r="G112" s="54" t="str">
        <f t="shared" si="84"/>
        <v/>
      </c>
      <c r="H112" s="54" t="str">
        <f t="shared" si="84"/>
        <v/>
      </c>
      <c r="I112" s="54" t="str">
        <f t="shared" si="84"/>
        <v/>
      </c>
      <c r="J112" s="54" t="str">
        <f t="shared" si="84"/>
        <v/>
      </c>
      <c r="K112" s="54" t="str">
        <f t="shared" si="84"/>
        <v/>
      </c>
      <c r="L112" s="54" t="str">
        <f t="shared" si="84"/>
        <v/>
      </c>
      <c r="M112" s="54" t="str">
        <f t="shared" si="84"/>
        <v/>
      </c>
      <c r="N112" s="54" t="str">
        <f t="shared" si="84"/>
        <v/>
      </c>
      <c r="O112" s="54" t="str">
        <f t="shared" si="84"/>
        <v/>
      </c>
      <c r="P112" s="54" t="str">
        <f t="shared" si="84"/>
        <v/>
      </c>
      <c r="Q112" s="54" t="str">
        <f t="shared" si="84"/>
        <v/>
      </c>
      <c r="R112" s="54" t="str">
        <f t="shared" si="84"/>
        <v/>
      </c>
      <c r="S112" s="54" t="str">
        <f t="shared" si="84"/>
        <v/>
      </c>
      <c r="T112" s="54" t="str">
        <f t="shared" si="84"/>
        <v/>
      </c>
      <c r="U112" s="54" t="str">
        <f t="shared" si="84"/>
        <v/>
      </c>
      <c r="V112" s="54" t="str">
        <f t="shared" si="84"/>
        <v/>
      </c>
      <c r="W112" s="54" t="str">
        <f t="shared" si="84"/>
        <v/>
      </c>
      <c r="X112" s="54" t="str">
        <f t="shared" si="84"/>
        <v/>
      </c>
      <c r="Y112" s="54" t="str">
        <f t="shared" si="84"/>
        <v/>
      </c>
      <c r="Z112" s="54" t="str">
        <f t="shared" si="84"/>
        <v/>
      </c>
      <c r="AA112" s="55" t="str">
        <f t="shared" si="84"/>
        <v/>
      </c>
      <c r="AB112" s="53" t="str">
        <f t="shared" si="70"/>
        <v/>
      </c>
      <c r="AC112" s="52" t="str">
        <f t="shared" si="71"/>
        <v/>
      </c>
      <c r="AD112" s="13"/>
    </row>
    <row r="113" spans="1:30" x14ac:dyDescent="0.2">
      <c r="A113" s="53" t="str">
        <f t="shared" ref="A113:AA113" si="85">IF($AE82&gt;0,INDEX(A$67:A$91,$AE82),"")</f>
        <v/>
      </c>
      <c r="B113" s="52" t="str">
        <f t="shared" si="85"/>
        <v/>
      </c>
      <c r="C113" s="52" t="str">
        <f t="shared" si="85"/>
        <v/>
      </c>
      <c r="D113" s="54" t="str">
        <f t="shared" si="85"/>
        <v/>
      </c>
      <c r="E113" s="54" t="str">
        <f t="shared" si="85"/>
        <v/>
      </c>
      <c r="F113" s="54" t="str">
        <f t="shared" si="85"/>
        <v/>
      </c>
      <c r="G113" s="54" t="str">
        <f t="shared" si="85"/>
        <v/>
      </c>
      <c r="H113" s="54" t="str">
        <f t="shared" si="85"/>
        <v/>
      </c>
      <c r="I113" s="54" t="str">
        <f t="shared" si="85"/>
        <v/>
      </c>
      <c r="J113" s="54" t="str">
        <f t="shared" si="85"/>
        <v/>
      </c>
      <c r="K113" s="54" t="str">
        <f t="shared" si="85"/>
        <v/>
      </c>
      <c r="L113" s="54" t="str">
        <f t="shared" si="85"/>
        <v/>
      </c>
      <c r="M113" s="54" t="str">
        <f t="shared" si="85"/>
        <v/>
      </c>
      <c r="N113" s="54" t="str">
        <f t="shared" si="85"/>
        <v/>
      </c>
      <c r="O113" s="54" t="str">
        <f t="shared" si="85"/>
        <v/>
      </c>
      <c r="P113" s="54" t="str">
        <f t="shared" si="85"/>
        <v/>
      </c>
      <c r="Q113" s="54" t="str">
        <f t="shared" si="85"/>
        <v/>
      </c>
      <c r="R113" s="54" t="str">
        <f t="shared" si="85"/>
        <v/>
      </c>
      <c r="S113" s="54" t="str">
        <f t="shared" si="85"/>
        <v/>
      </c>
      <c r="T113" s="54" t="str">
        <f t="shared" si="85"/>
        <v/>
      </c>
      <c r="U113" s="54" t="str">
        <f t="shared" si="85"/>
        <v/>
      </c>
      <c r="V113" s="54" t="str">
        <f t="shared" si="85"/>
        <v/>
      </c>
      <c r="W113" s="54" t="str">
        <f t="shared" si="85"/>
        <v/>
      </c>
      <c r="X113" s="54" t="str">
        <f t="shared" si="85"/>
        <v/>
      </c>
      <c r="Y113" s="54" t="str">
        <f t="shared" si="85"/>
        <v/>
      </c>
      <c r="Z113" s="54" t="str">
        <f t="shared" si="85"/>
        <v/>
      </c>
      <c r="AA113" s="55" t="str">
        <f t="shared" si="85"/>
        <v/>
      </c>
      <c r="AB113" s="53" t="str">
        <f t="shared" si="70"/>
        <v/>
      </c>
      <c r="AC113" s="52" t="str">
        <f t="shared" si="71"/>
        <v/>
      </c>
      <c r="AD113" s="13"/>
    </row>
    <row r="114" spans="1:30" x14ac:dyDescent="0.2">
      <c r="A114" s="53" t="str">
        <f t="shared" ref="A114:AA114" si="86">IF($AE83&gt;0,INDEX(A$67:A$91,$AE83),"")</f>
        <v/>
      </c>
      <c r="B114" s="52" t="str">
        <f t="shared" si="86"/>
        <v/>
      </c>
      <c r="C114" s="52" t="str">
        <f t="shared" si="86"/>
        <v/>
      </c>
      <c r="D114" s="54" t="str">
        <f t="shared" si="86"/>
        <v/>
      </c>
      <c r="E114" s="54" t="str">
        <f t="shared" si="86"/>
        <v/>
      </c>
      <c r="F114" s="54" t="str">
        <f t="shared" si="86"/>
        <v/>
      </c>
      <c r="G114" s="54" t="str">
        <f t="shared" si="86"/>
        <v/>
      </c>
      <c r="H114" s="54" t="str">
        <f t="shared" si="86"/>
        <v/>
      </c>
      <c r="I114" s="54" t="str">
        <f t="shared" si="86"/>
        <v/>
      </c>
      <c r="J114" s="54" t="str">
        <f t="shared" si="86"/>
        <v/>
      </c>
      <c r="K114" s="54" t="str">
        <f t="shared" si="86"/>
        <v/>
      </c>
      <c r="L114" s="54" t="str">
        <f t="shared" si="86"/>
        <v/>
      </c>
      <c r="M114" s="54" t="str">
        <f t="shared" si="86"/>
        <v/>
      </c>
      <c r="N114" s="54" t="str">
        <f t="shared" si="86"/>
        <v/>
      </c>
      <c r="O114" s="54" t="str">
        <f t="shared" si="86"/>
        <v/>
      </c>
      <c r="P114" s="54" t="str">
        <f t="shared" si="86"/>
        <v/>
      </c>
      <c r="Q114" s="54" t="str">
        <f t="shared" si="86"/>
        <v/>
      </c>
      <c r="R114" s="54" t="str">
        <f t="shared" si="86"/>
        <v/>
      </c>
      <c r="S114" s="54" t="str">
        <f t="shared" si="86"/>
        <v/>
      </c>
      <c r="T114" s="54" t="str">
        <f t="shared" si="86"/>
        <v/>
      </c>
      <c r="U114" s="54" t="str">
        <f t="shared" si="86"/>
        <v/>
      </c>
      <c r="V114" s="54" t="str">
        <f t="shared" si="86"/>
        <v/>
      </c>
      <c r="W114" s="54" t="str">
        <f t="shared" si="86"/>
        <v/>
      </c>
      <c r="X114" s="54" t="str">
        <f t="shared" si="86"/>
        <v/>
      </c>
      <c r="Y114" s="54" t="str">
        <f t="shared" si="86"/>
        <v/>
      </c>
      <c r="Z114" s="54" t="str">
        <f t="shared" si="86"/>
        <v/>
      </c>
      <c r="AA114" s="55" t="str">
        <f t="shared" si="86"/>
        <v/>
      </c>
      <c r="AB114" s="53" t="str">
        <f t="shared" si="70"/>
        <v/>
      </c>
      <c r="AC114" s="52" t="str">
        <f t="shared" si="71"/>
        <v/>
      </c>
      <c r="AD114" s="13"/>
    </row>
    <row r="115" spans="1:30" x14ac:dyDescent="0.2">
      <c r="A115" s="53" t="str">
        <f t="shared" ref="A115:AA115" si="87">IF($AE84&gt;0,INDEX(A$67:A$91,$AE84),"")</f>
        <v/>
      </c>
      <c r="B115" s="52" t="str">
        <f t="shared" si="87"/>
        <v/>
      </c>
      <c r="C115" s="52" t="str">
        <f t="shared" si="87"/>
        <v/>
      </c>
      <c r="D115" s="54" t="str">
        <f t="shared" si="87"/>
        <v/>
      </c>
      <c r="E115" s="54" t="str">
        <f t="shared" si="87"/>
        <v/>
      </c>
      <c r="F115" s="54" t="str">
        <f t="shared" si="87"/>
        <v/>
      </c>
      <c r="G115" s="54" t="str">
        <f t="shared" si="87"/>
        <v/>
      </c>
      <c r="H115" s="54" t="str">
        <f t="shared" si="87"/>
        <v/>
      </c>
      <c r="I115" s="54" t="str">
        <f t="shared" si="87"/>
        <v/>
      </c>
      <c r="J115" s="54" t="str">
        <f t="shared" si="87"/>
        <v/>
      </c>
      <c r="K115" s="54" t="str">
        <f t="shared" si="87"/>
        <v/>
      </c>
      <c r="L115" s="54" t="str">
        <f t="shared" si="87"/>
        <v/>
      </c>
      <c r="M115" s="54" t="str">
        <f t="shared" si="87"/>
        <v/>
      </c>
      <c r="N115" s="54" t="str">
        <f t="shared" si="87"/>
        <v/>
      </c>
      <c r="O115" s="54" t="str">
        <f t="shared" si="87"/>
        <v/>
      </c>
      <c r="P115" s="54" t="str">
        <f t="shared" si="87"/>
        <v/>
      </c>
      <c r="Q115" s="54" t="str">
        <f t="shared" si="87"/>
        <v/>
      </c>
      <c r="R115" s="54" t="str">
        <f t="shared" si="87"/>
        <v/>
      </c>
      <c r="S115" s="54" t="str">
        <f t="shared" si="87"/>
        <v/>
      </c>
      <c r="T115" s="54" t="str">
        <f t="shared" si="87"/>
        <v/>
      </c>
      <c r="U115" s="54" t="str">
        <f t="shared" si="87"/>
        <v/>
      </c>
      <c r="V115" s="54" t="str">
        <f t="shared" si="87"/>
        <v/>
      </c>
      <c r="W115" s="54" t="str">
        <f t="shared" si="87"/>
        <v/>
      </c>
      <c r="X115" s="54" t="str">
        <f t="shared" si="87"/>
        <v/>
      </c>
      <c r="Y115" s="54" t="str">
        <f t="shared" si="87"/>
        <v/>
      </c>
      <c r="Z115" s="54" t="str">
        <f t="shared" si="87"/>
        <v/>
      </c>
      <c r="AA115" s="55" t="str">
        <f t="shared" si="87"/>
        <v/>
      </c>
      <c r="AB115" s="53" t="str">
        <f t="shared" si="70"/>
        <v/>
      </c>
      <c r="AC115" s="52" t="str">
        <f t="shared" si="71"/>
        <v/>
      </c>
      <c r="AD115" s="13"/>
    </row>
    <row r="116" spans="1:30" x14ac:dyDescent="0.2">
      <c r="A116" s="53" t="str">
        <f t="shared" ref="A116:AA116" si="88">IF($AE85&gt;0,INDEX(A$67:A$91,$AE85),"")</f>
        <v/>
      </c>
      <c r="B116" s="52" t="str">
        <f t="shared" si="88"/>
        <v/>
      </c>
      <c r="C116" s="52" t="str">
        <f t="shared" si="88"/>
        <v/>
      </c>
      <c r="D116" s="54" t="str">
        <f t="shared" si="88"/>
        <v/>
      </c>
      <c r="E116" s="54" t="str">
        <f t="shared" si="88"/>
        <v/>
      </c>
      <c r="F116" s="54" t="str">
        <f t="shared" si="88"/>
        <v/>
      </c>
      <c r="G116" s="54" t="str">
        <f t="shared" si="88"/>
        <v/>
      </c>
      <c r="H116" s="54" t="str">
        <f t="shared" si="88"/>
        <v/>
      </c>
      <c r="I116" s="54" t="str">
        <f t="shared" si="88"/>
        <v/>
      </c>
      <c r="J116" s="54" t="str">
        <f t="shared" si="88"/>
        <v/>
      </c>
      <c r="K116" s="54" t="str">
        <f t="shared" si="88"/>
        <v/>
      </c>
      <c r="L116" s="54" t="str">
        <f t="shared" si="88"/>
        <v/>
      </c>
      <c r="M116" s="54" t="str">
        <f t="shared" si="88"/>
        <v/>
      </c>
      <c r="N116" s="54" t="str">
        <f t="shared" si="88"/>
        <v/>
      </c>
      <c r="O116" s="54" t="str">
        <f t="shared" si="88"/>
        <v/>
      </c>
      <c r="P116" s="54" t="str">
        <f t="shared" si="88"/>
        <v/>
      </c>
      <c r="Q116" s="54" t="str">
        <f t="shared" si="88"/>
        <v/>
      </c>
      <c r="R116" s="54" t="str">
        <f t="shared" si="88"/>
        <v/>
      </c>
      <c r="S116" s="54" t="str">
        <f t="shared" si="88"/>
        <v/>
      </c>
      <c r="T116" s="54" t="str">
        <f t="shared" si="88"/>
        <v/>
      </c>
      <c r="U116" s="54" t="str">
        <f t="shared" si="88"/>
        <v/>
      </c>
      <c r="V116" s="54" t="str">
        <f t="shared" si="88"/>
        <v/>
      </c>
      <c r="W116" s="54" t="str">
        <f t="shared" si="88"/>
        <v/>
      </c>
      <c r="X116" s="54" t="str">
        <f t="shared" si="88"/>
        <v/>
      </c>
      <c r="Y116" s="54" t="str">
        <f t="shared" si="88"/>
        <v/>
      </c>
      <c r="Z116" s="54" t="str">
        <f t="shared" si="88"/>
        <v/>
      </c>
      <c r="AA116" s="55" t="str">
        <f t="shared" si="88"/>
        <v/>
      </c>
      <c r="AB116" s="53" t="str">
        <f t="shared" si="70"/>
        <v/>
      </c>
      <c r="AC116" s="52" t="str">
        <f t="shared" si="71"/>
        <v/>
      </c>
      <c r="AD116" s="13"/>
    </row>
    <row r="117" spans="1:30" x14ac:dyDescent="0.2">
      <c r="A117" s="53" t="str">
        <f t="shared" ref="A117:AA117" si="89">IF($AE86&gt;0,INDEX(A$67:A$91,$AE86),"")</f>
        <v/>
      </c>
      <c r="B117" s="52" t="str">
        <f t="shared" si="89"/>
        <v/>
      </c>
      <c r="C117" s="52" t="str">
        <f t="shared" si="89"/>
        <v/>
      </c>
      <c r="D117" s="54" t="str">
        <f t="shared" si="89"/>
        <v/>
      </c>
      <c r="E117" s="54" t="str">
        <f t="shared" si="89"/>
        <v/>
      </c>
      <c r="F117" s="54" t="str">
        <f t="shared" si="89"/>
        <v/>
      </c>
      <c r="G117" s="54" t="str">
        <f t="shared" si="89"/>
        <v/>
      </c>
      <c r="H117" s="54" t="str">
        <f t="shared" si="89"/>
        <v/>
      </c>
      <c r="I117" s="54" t="str">
        <f t="shared" si="89"/>
        <v/>
      </c>
      <c r="J117" s="54" t="str">
        <f t="shared" si="89"/>
        <v/>
      </c>
      <c r="K117" s="54" t="str">
        <f t="shared" si="89"/>
        <v/>
      </c>
      <c r="L117" s="54" t="str">
        <f t="shared" si="89"/>
        <v/>
      </c>
      <c r="M117" s="54" t="str">
        <f t="shared" si="89"/>
        <v/>
      </c>
      <c r="N117" s="54" t="str">
        <f t="shared" si="89"/>
        <v/>
      </c>
      <c r="O117" s="54" t="str">
        <f t="shared" si="89"/>
        <v/>
      </c>
      <c r="P117" s="54" t="str">
        <f t="shared" si="89"/>
        <v/>
      </c>
      <c r="Q117" s="54" t="str">
        <f t="shared" si="89"/>
        <v/>
      </c>
      <c r="R117" s="54" t="str">
        <f t="shared" si="89"/>
        <v/>
      </c>
      <c r="S117" s="54" t="str">
        <f t="shared" si="89"/>
        <v/>
      </c>
      <c r="T117" s="54" t="str">
        <f t="shared" si="89"/>
        <v/>
      </c>
      <c r="U117" s="54" t="str">
        <f t="shared" si="89"/>
        <v/>
      </c>
      <c r="V117" s="54" t="str">
        <f t="shared" si="89"/>
        <v/>
      </c>
      <c r="W117" s="54" t="str">
        <f t="shared" si="89"/>
        <v/>
      </c>
      <c r="X117" s="54" t="str">
        <f t="shared" si="89"/>
        <v/>
      </c>
      <c r="Y117" s="54" t="str">
        <f t="shared" si="89"/>
        <v/>
      </c>
      <c r="Z117" s="54" t="str">
        <f t="shared" si="89"/>
        <v/>
      </c>
      <c r="AA117" s="55" t="str">
        <f t="shared" si="89"/>
        <v/>
      </c>
      <c r="AB117" s="53" t="str">
        <f t="shared" si="70"/>
        <v/>
      </c>
      <c r="AC117" s="52" t="str">
        <f t="shared" si="71"/>
        <v/>
      </c>
      <c r="AD117" s="13"/>
    </row>
    <row r="118" spans="1:30" x14ac:dyDescent="0.2">
      <c r="A118" s="53" t="str">
        <f t="shared" ref="A118:AA118" si="90">IF($AE87&gt;0,INDEX(A$67:A$91,$AE87),"")</f>
        <v/>
      </c>
      <c r="B118" s="52" t="str">
        <f t="shared" si="90"/>
        <v/>
      </c>
      <c r="C118" s="52" t="str">
        <f t="shared" si="90"/>
        <v/>
      </c>
      <c r="D118" s="54" t="str">
        <f t="shared" si="90"/>
        <v/>
      </c>
      <c r="E118" s="54" t="str">
        <f t="shared" si="90"/>
        <v/>
      </c>
      <c r="F118" s="54" t="str">
        <f t="shared" si="90"/>
        <v/>
      </c>
      <c r="G118" s="54" t="str">
        <f t="shared" si="90"/>
        <v/>
      </c>
      <c r="H118" s="54" t="str">
        <f t="shared" si="90"/>
        <v/>
      </c>
      <c r="I118" s="54" t="str">
        <f t="shared" si="90"/>
        <v/>
      </c>
      <c r="J118" s="54" t="str">
        <f t="shared" si="90"/>
        <v/>
      </c>
      <c r="K118" s="54" t="str">
        <f t="shared" si="90"/>
        <v/>
      </c>
      <c r="L118" s="54" t="str">
        <f t="shared" si="90"/>
        <v/>
      </c>
      <c r="M118" s="54" t="str">
        <f t="shared" si="90"/>
        <v/>
      </c>
      <c r="N118" s="54" t="str">
        <f t="shared" si="90"/>
        <v/>
      </c>
      <c r="O118" s="54" t="str">
        <f t="shared" si="90"/>
        <v/>
      </c>
      <c r="P118" s="54" t="str">
        <f t="shared" si="90"/>
        <v/>
      </c>
      <c r="Q118" s="54" t="str">
        <f t="shared" si="90"/>
        <v/>
      </c>
      <c r="R118" s="54" t="str">
        <f t="shared" si="90"/>
        <v/>
      </c>
      <c r="S118" s="54" t="str">
        <f t="shared" si="90"/>
        <v/>
      </c>
      <c r="T118" s="54" t="str">
        <f t="shared" si="90"/>
        <v/>
      </c>
      <c r="U118" s="54" t="str">
        <f t="shared" si="90"/>
        <v/>
      </c>
      <c r="V118" s="54" t="str">
        <f t="shared" si="90"/>
        <v/>
      </c>
      <c r="W118" s="54" t="str">
        <f t="shared" si="90"/>
        <v/>
      </c>
      <c r="X118" s="54" t="str">
        <f t="shared" si="90"/>
        <v/>
      </c>
      <c r="Y118" s="54" t="str">
        <f t="shared" si="90"/>
        <v/>
      </c>
      <c r="Z118" s="54" t="str">
        <f t="shared" si="90"/>
        <v/>
      </c>
      <c r="AA118" s="55" t="str">
        <f t="shared" si="90"/>
        <v/>
      </c>
      <c r="AB118" s="53" t="str">
        <f t="shared" si="70"/>
        <v/>
      </c>
      <c r="AC118" s="52" t="str">
        <f t="shared" si="71"/>
        <v/>
      </c>
      <c r="AD118" s="13"/>
    </row>
    <row r="119" spans="1:30" x14ac:dyDescent="0.2">
      <c r="A119" s="53" t="str">
        <f t="shared" ref="A119:AA119" si="91">IF($AE88&gt;0,INDEX(A$67:A$91,$AE88),"")</f>
        <v/>
      </c>
      <c r="B119" s="52" t="str">
        <f t="shared" si="91"/>
        <v/>
      </c>
      <c r="C119" s="52" t="str">
        <f t="shared" si="91"/>
        <v/>
      </c>
      <c r="D119" s="54" t="str">
        <f t="shared" si="91"/>
        <v/>
      </c>
      <c r="E119" s="54" t="str">
        <f t="shared" si="91"/>
        <v/>
      </c>
      <c r="F119" s="54" t="str">
        <f t="shared" si="91"/>
        <v/>
      </c>
      <c r="G119" s="54" t="str">
        <f t="shared" si="91"/>
        <v/>
      </c>
      <c r="H119" s="54" t="str">
        <f t="shared" si="91"/>
        <v/>
      </c>
      <c r="I119" s="54" t="str">
        <f t="shared" si="91"/>
        <v/>
      </c>
      <c r="J119" s="54" t="str">
        <f t="shared" si="91"/>
        <v/>
      </c>
      <c r="K119" s="54" t="str">
        <f t="shared" si="91"/>
        <v/>
      </c>
      <c r="L119" s="54" t="str">
        <f t="shared" si="91"/>
        <v/>
      </c>
      <c r="M119" s="54" t="str">
        <f t="shared" si="91"/>
        <v/>
      </c>
      <c r="N119" s="54" t="str">
        <f t="shared" si="91"/>
        <v/>
      </c>
      <c r="O119" s="54" t="str">
        <f t="shared" si="91"/>
        <v/>
      </c>
      <c r="P119" s="54" t="str">
        <f t="shared" si="91"/>
        <v/>
      </c>
      <c r="Q119" s="54" t="str">
        <f t="shared" si="91"/>
        <v/>
      </c>
      <c r="R119" s="54" t="str">
        <f t="shared" si="91"/>
        <v/>
      </c>
      <c r="S119" s="54" t="str">
        <f t="shared" si="91"/>
        <v/>
      </c>
      <c r="T119" s="54" t="str">
        <f t="shared" si="91"/>
        <v/>
      </c>
      <c r="U119" s="54" t="str">
        <f t="shared" si="91"/>
        <v/>
      </c>
      <c r="V119" s="54" t="str">
        <f t="shared" si="91"/>
        <v/>
      </c>
      <c r="W119" s="54" t="str">
        <f t="shared" si="91"/>
        <v/>
      </c>
      <c r="X119" s="54" t="str">
        <f t="shared" si="91"/>
        <v/>
      </c>
      <c r="Y119" s="54" t="str">
        <f t="shared" si="91"/>
        <v/>
      </c>
      <c r="Z119" s="54" t="str">
        <f t="shared" si="91"/>
        <v/>
      </c>
      <c r="AA119" s="55" t="str">
        <f t="shared" si="91"/>
        <v/>
      </c>
      <c r="AB119" s="53" t="str">
        <f t="shared" si="70"/>
        <v/>
      </c>
      <c r="AC119" s="52" t="str">
        <f t="shared" si="71"/>
        <v/>
      </c>
      <c r="AD119" s="13"/>
    </row>
    <row r="120" spans="1:30" x14ac:dyDescent="0.2">
      <c r="A120" s="53" t="str">
        <f t="shared" ref="A120:AA120" si="92">IF($AE89&gt;0,INDEX(A$67:A$91,$AE89),"")</f>
        <v/>
      </c>
      <c r="B120" s="52" t="str">
        <f t="shared" si="92"/>
        <v/>
      </c>
      <c r="C120" s="52" t="str">
        <f t="shared" si="92"/>
        <v/>
      </c>
      <c r="D120" s="54" t="str">
        <f t="shared" si="92"/>
        <v/>
      </c>
      <c r="E120" s="54" t="str">
        <f t="shared" si="92"/>
        <v/>
      </c>
      <c r="F120" s="54" t="str">
        <f t="shared" si="92"/>
        <v/>
      </c>
      <c r="G120" s="54" t="str">
        <f t="shared" si="92"/>
        <v/>
      </c>
      <c r="H120" s="54" t="str">
        <f t="shared" si="92"/>
        <v/>
      </c>
      <c r="I120" s="54" t="str">
        <f t="shared" si="92"/>
        <v/>
      </c>
      <c r="J120" s="54" t="str">
        <f t="shared" si="92"/>
        <v/>
      </c>
      <c r="K120" s="54" t="str">
        <f t="shared" si="92"/>
        <v/>
      </c>
      <c r="L120" s="54" t="str">
        <f t="shared" si="92"/>
        <v/>
      </c>
      <c r="M120" s="54" t="str">
        <f t="shared" si="92"/>
        <v/>
      </c>
      <c r="N120" s="54" t="str">
        <f t="shared" si="92"/>
        <v/>
      </c>
      <c r="O120" s="54" t="str">
        <f t="shared" si="92"/>
        <v/>
      </c>
      <c r="P120" s="54" t="str">
        <f t="shared" si="92"/>
        <v/>
      </c>
      <c r="Q120" s="54" t="str">
        <f t="shared" si="92"/>
        <v/>
      </c>
      <c r="R120" s="54" t="str">
        <f t="shared" si="92"/>
        <v/>
      </c>
      <c r="S120" s="54" t="str">
        <f t="shared" si="92"/>
        <v/>
      </c>
      <c r="T120" s="54" t="str">
        <f t="shared" si="92"/>
        <v/>
      </c>
      <c r="U120" s="54" t="str">
        <f t="shared" si="92"/>
        <v/>
      </c>
      <c r="V120" s="54" t="str">
        <f t="shared" si="92"/>
        <v/>
      </c>
      <c r="W120" s="54" t="str">
        <f t="shared" si="92"/>
        <v/>
      </c>
      <c r="X120" s="54" t="str">
        <f t="shared" si="92"/>
        <v/>
      </c>
      <c r="Y120" s="54" t="str">
        <f t="shared" si="92"/>
        <v/>
      </c>
      <c r="Z120" s="54" t="str">
        <f t="shared" si="92"/>
        <v/>
      </c>
      <c r="AA120" s="55" t="str">
        <f t="shared" si="92"/>
        <v/>
      </c>
      <c r="AB120" s="53" t="str">
        <f t="shared" si="70"/>
        <v/>
      </c>
      <c r="AC120" s="52" t="str">
        <f t="shared" si="71"/>
        <v/>
      </c>
      <c r="AD120" s="13"/>
    </row>
    <row r="121" spans="1:30" x14ac:dyDescent="0.2">
      <c r="A121" s="53" t="str">
        <f t="shared" ref="A121:AA121" si="93">IF($AE90&gt;0,INDEX(A$67:A$91,$AE90),"")</f>
        <v/>
      </c>
      <c r="B121" s="52" t="str">
        <f t="shared" si="93"/>
        <v/>
      </c>
      <c r="C121" s="52" t="str">
        <f t="shared" si="93"/>
        <v/>
      </c>
      <c r="D121" s="54" t="str">
        <f t="shared" si="93"/>
        <v/>
      </c>
      <c r="E121" s="54" t="str">
        <f t="shared" si="93"/>
        <v/>
      </c>
      <c r="F121" s="54" t="str">
        <f t="shared" si="93"/>
        <v/>
      </c>
      <c r="G121" s="54" t="str">
        <f t="shared" si="93"/>
        <v/>
      </c>
      <c r="H121" s="54" t="str">
        <f t="shared" si="93"/>
        <v/>
      </c>
      <c r="I121" s="54" t="str">
        <f t="shared" si="93"/>
        <v/>
      </c>
      <c r="J121" s="54" t="str">
        <f t="shared" si="93"/>
        <v/>
      </c>
      <c r="K121" s="54" t="str">
        <f t="shared" si="93"/>
        <v/>
      </c>
      <c r="L121" s="54" t="str">
        <f t="shared" si="93"/>
        <v/>
      </c>
      <c r="M121" s="54" t="str">
        <f t="shared" si="93"/>
        <v/>
      </c>
      <c r="N121" s="54" t="str">
        <f t="shared" si="93"/>
        <v/>
      </c>
      <c r="O121" s="54" t="str">
        <f t="shared" si="93"/>
        <v/>
      </c>
      <c r="P121" s="54" t="str">
        <f t="shared" si="93"/>
        <v/>
      </c>
      <c r="Q121" s="54" t="str">
        <f t="shared" si="93"/>
        <v/>
      </c>
      <c r="R121" s="54" t="str">
        <f t="shared" si="93"/>
        <v/>
      </c>
      <c r="S121" s="54" t="str">
        <f t="shared" si="93"/>
        <v/>
      </c>
      <c r="T121" s="54" t="str">
        <f t="shared" si="93"/>
        <v/>
      </c>
      <c r="U121" s="54" t="str">
        <f t="shared" si="93"/>
        <v/>
      </c>
      <c r="V121" s="54" t="str">
        <f t="shared" si="93"/>
        <v/>
      </c>
      <c r="W121" s="54" t="str">
        <f t="shared" si="93"/>
        <v/>
      </c>
      <c r="X121" s="54" t="str">
        <f t="shared" si="93"/>
        <v/>
      </c>
      <c r="Y121" s="54" t="str">
        <f t="shared" si="93"/>
        <v/>
      </c>
      <c r="Z121" s="54" t="str">
        <f t="shared" si="93"/>
        <v/>
      </c>
      <c r="AA121" s="55" t="str">
        <f t="shared" si="93"/>
        <v/>
      </c>
      <c r="AB121" s="53" t="str">
        <f t="shared" si="70"/>
        <v/>
      </c>
      <c r="AC121" s="52" t="str">
        <f t="shared" si="71"/>
        <v/>
      </c>
      <c r="AD121" s="13"/>
    </row>
    <row r="122" spans="1:30" x14ac:dyDescent="0.2">
      <c r="A122" s="53" t="str">
        <f t="shared" ref="A122:AA122" si="94">IF($AE91&gt;0,INDEX(A$67:A$91,$AE91),"")</f>
        <v/>
      </c>
      <c r="B122" s="52" t="str">
        <f t="shared" si="94"/>
        <v/>
      </c>
      <c r="C122" s="52" t="str">
        <f t="shared" si="94"/>
        <v/>
      </c>
      <c r="D122" s="54" t="str">
        <f t="shared" si="94"/>
        <v/>
      </c>
      <c r="E122" s="54" t="str">
        <f t="shared" si="94"/>
        <v/>
      </c>
      <c r="F122" s="54" t="str">
        <f t="shared" si="94"/>
        <v/>
      </c>
      <c r="G122" s="54" t="str">
        <f t="shared" si="94"/>
        <v/>
      </c>
      <c r="H122" s="54" t="str">
        <f t="shared" si="94"/>
        <v/>
      </c>
      <c r="I122" s="54" t="str">
        <f t="shared" si="94"/>
        <v/>
      </c>
      <c r="J122" s="54" t="str">
        <f t="shared" si="94"/>
        <v/>
      </c>
      <c r="K122" s="54" t="str">
        <f t="shared" si="94"/>
        <v/>
      </c>
      <c r="L122" s="54" t="str">
        <f t="shared" si="94"/>
        <v/>
      </c>
      <c r="M122" s="54" t="str">
        <f t="shared" si="94"/>
        <v/>
      </c>
      <c r="N122" s="54" t="str">
        <f t="shared" si="94"/>
        <v/>
      </c>
      <c r="O122" s="54" t="str">
        <f t="shared" si="94"/>
        <v/>
      </c>
      <c r="P122" s="54" t="str">
        <f t="shared" si="94"/>
        <v/>
      </c>
      <c r="Q122" s="54" t="str">
        <f t="shared" si="94"/>
        <v/>
      </c>
      <c r="R122" s="54" t="str">
        <f t="shared" si="94"/>
        <v/>
      </c>
      <c r="S122" s="54" t="str">
        <f t="shared" si="94"/>
        <v/>
      </c>
      <c r="T122" s="54" t="str">
        <f t="shared" si="94"/>
        <v/>
      </c>
      <c r="U122" s="54" t="str">
        <f t="shared" si="94"/>
        <v/>
      </c>
      <c r="V122" s="54" t="str">
        <f t="shared" si="94"/>
        <v/>
      </c>
      <c r="W122" s="54" t="str">
        <f t="shared" si="94"/>
        <v/>
      </c>
      <c r="X122" s="54" t="str">
        <f t="shared" si="94"/>
        <v/>
      </c>
      <c r="Y122" s="54" t="str">
        <f t="shared" si="94"/>
        <v/>
      </c>
      <c r="Z122" s="54" t="str">
        <f t="shared" si="94"/>
        <v/>
      </c>
      <c r="AA122" s="55" t="str">
        <f t="shared" si="94"/>
        <v/>
      </c>
      <c r="AB122" s="53" t="str">
        <f t="shared" si="70"/>
        <v/>
      </c>
      <c r="AC122" s="52" t="str">
        <f t="shared" si="71"/>
        <v/>
      </c>
      <c r="AD122" s="13"/>
    </row>
    <row r="123" spans="1:30" x14ac:dyDescent="0.2">
      <c r="B123"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drawing r:id="rId2"/>
  <legacyDrawing r:id="rId3"/>
  <controls>
    <mc:AlternateContent xmlns:mc="http://schemas.openxmlformats.org/markup-compatibility/2006">
      <mc:Choice Requires="x14">
        <control shapeId="12301" r:id="rId4" name="TextBox1">
          <controlPr defaultSize="0" autoLine="0" autoPict="0" r:id="rId5">
            <anchor moveWithCells="1">
              <from>
                <xdr:col>21</xdr:col>
                <xdr:colOff>171450</xdr:colOff>
                <xdr:row>21</xdr:row>
                <xdr:rowOff>0</xdr:rowOff>
              </from>
              <to>
                <xdr:col>30</xdr:col>
                <xdr:colOff>114300</xdr:colOff>
                <xdr:row>21</xdr:row>
                <xdr:rowOff>0</xdr:rowOff>
              </to>
            </anchor>
          </controlPr>
        </control>
      </mc:Choice>
      <mc:Fallback>
        <control shapeId="12301" r:id="rId4" name="TextBox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Y116"/>
  <sheetViews>
    <sheetView tabSelected="1" topLeftCell="A7" workbookViewId="0"/>
    <sheetView workbookViewId="1">
      <selection activeCell="C21" sqref="C21"/>
    </sheetView>
  </sheetViews>
  <sheetFormatPr defaultRowHeight="12.75" x14ac:dyDescent="0.2"/>
  <cols>
    <col min="1" max="1" width="9.140625" style="1"/>
    <col min="2" max="3" width="15.7109375" customWidth="1"/>
    <col min="4" max="4" width="12.28515625" customWidth="1"/>
    <col min="5" max="5" width="15.28515625" customWidth="1"/>
    <col min="6" max="6" width="9.42578125" customWidth="1"/>
    <col min="7" max="21" width="5.28515625" customWidth="1"/>
    <col min="22" max="22" width="14.28515625" customWidth="1"/>
    <col min="23" max="23" width="6.7109375" customWidth="1"/>
    <col min="24" max="24" width="6.42578125" customWidth="1"/>
    <col min="25" max="25" width="6.42578125" style="233" customWidth="1"/>
    <col min="27" max="27" width="9.85546875" customWidth="1"/>
    <col min="28" max="28" width="11" customWidth="1"/>
    <col min="29" max="30" width="16.42578125" customWidth="1"/>
    <col min="31" max="32" width="6.7109375" customWidth="1"/>
    <col min="33" max="38" width="3.7109375" customWidth="1"/>
    <col min="39" max="39" width="4.140625" customWidth="1"/>
    <col min="40" max="44" width="3.7109375" customWidth="1"/>
    <col min="45" max="45" width="6.28515625" customWidth="1"/>
    <col min="46" max="46" width="20.140625" customWidth="1"/>
    <col min="47" max="47" width="11.7109375" customWidth="1"/>
    <col min="48" max="48" width="7.140625" customWidth="1"/>
    <col min="49" max="49" width="6" customWidth="1"/>
    <col min="50" max="50" width="9.5703125" customWidth="1"/>
  </cols>
  <sheetData>
    <row r="1" spans="2:23" ht="26.25" x14ac:dyDescent="0.2">
      <c r="B1" s="149"/>
      <c r="C1" s="1"/>
    </row>
    <row r="2" spans="2:23" x14ac:dyDescent="0.2">
      <c r="B2" s="238" t="s">
        <v>24</v>
      </c>
      <c r="C2" s="239"/>
      <c r="D2" s="239"/>
      <c r="E2" s="239"/>
      <c r="F2" s="239"/>
      <c r="G2" s="239"/>
      <c r="H2" s="239"/>
      <c r="I2" s="239"/>
      <c r="J2" s="239"/>
      <c r="K2" s="239"/>
      <c r="L2" s="239"/>
      <c r="M2" s="239"/>
      <c r="N2" s="239"/>
      <c r="O2" s="239"/>
      <c r="P2" s="239"/>
      <c r="Q2" s="239"/>
      <c r="R2" s="239"/>
      <c r="S2" s="239"/>
      <c r="T2" s="239"/>
      <c r="U2" s="239"/>
      <c r="V2" s="239"/>
      <c r="W2" s="240"/>
    </row>
    <row r="3" spans="2:23" x14ac:dyDescent="0.2">
      <c r="B3" s="241"/>
      <c r="C3" s="242"/>
      <c r="D3" s="242"/>
      <c r="E3" s="242"/>
      <c r="F3" s="242"/>
      <c r="G3" s="242"/>
      <c r="H3" s="242"/>
      <c r="I3" s="242"/>
      <c r="J3" s="242"/>
      <c r="K3" s="242"/>
      <c r="L3" s="242"/>
      <c r="M3" s="242"/>
      <c r="N3" s="242"/>
      <c r="O3" s="242"/>
      <c r="P3" s="242"/>
      <c r="Q3" s="242"/>
      <c r="R3" s="242"/>
      <c r="S3" s="242"/>
      <c r="T3" s="242"/>
      <c r="U3" s="242"/>
      <c r="V3" s="242"/>
      <c r="W3" s="243"/>
    </row>
    <row r="4" spans="2:23" x14ac:dyDescent="0.2">
      <c r="B4" s="244" t="s">
        <v>91</v>
      </c>
      <c r="C4" s="245"/>
      <c r="D4" s="245"/>
      <c r="E4" s="245"/>
      <c r="F4" s="245"/>
      <c r="G4" s="245"/>
      <c r="H4" s="245"/>
      <c r="I4" s="245"/>
      <c r="J4" s="245"/>
      <c r="K4" s="245"/>
      <c r="L4" s="245"/>
      <c r="M4" s="245"/>
      <c r="N4" s="245"/>
      <c r="O4" s="245"/>
      <c r="P4" s="245"/>
      <c r="Q4" s="245"/>
      <c r="R4" s="245"/>
      <c r="S4" s="245"/>
      <c r="T4" s="245"/>
      <c r="U4" s="245"/>
      <c r="V4" s="245"/>
      <c r="W4" s="244"/>
    </row>
    <row r="5" spans="2:23" x14ac:dyDescent="0.2">
      <c r="B5" s="244"/>
      <c r="C5" s="245"/>
      <c r="D5" s="245"/>
      <c r="E5" s="245"/>
      <c r="F5" s="245"/>
      <c r="G5" s="245"/>
      <c r="H5" s="245"/>
      <c r="I5" s="245"/>
      <c r="J5" s="245"/>
      <c r="K5" s="245"/>
      <c r="L5" s="245"/>
      <c r="M5" s="245"/>
      <c r="N5" s="245"/>
      <c r="O5" s="245"/>
      <c r="P5" s="245"/>
      <c r="Q5" s="245"/>
      <c r="R5" s="245"/>
      <c r="S5" s="245"/>
      <c r="T5" s="245"/>
      <c r="U5" s="245"/>
      <c r="V5" s="245"/>
      <c r="W5" s="244"/>
    </row>
    <row r="6" spans="2:23" x14ac:dyDescent="0.2">
      <c r="B6" s="244"/>
      <c r="C6" s="245"/>
      <c r="D6" s="245"/>
      <c r="E6" s="245"/>
      <c r="F6" s="245"/>
      <c r="G6" s="245"/>
      <c r="H6" s="245"/>
      <c r="I6" s="245"/>
      <c r="J6" s="245"/>
      <c r="K6" s="245"/>
      <c r="L6" s="245"/>
      <c r="M6" s="245"/>
      <c r="N6" s="245"/>
      <c r="O6" s="245"/>
      <c r="P6" s="245"/>
      <c r="Q6" s="245"/>
      <c r="R6" s="245"/>
      <c r="S6" s="245"/>
      <c r="T6" s="245"/>
      <c r="U6" s="245"/>
      <c r="V6" s="245"/>
      <c r="W6" s="244"/>
    </row>
    <row r="7" spans="2:23" x14ac:dyDescent="0.2">
      <c r="B7" s="244"/>
      <c r="C7" s="245"/>
      <c r="D7" s="245"/>
      <c r="E7" s="245"/>
      <c r="F7" s="245"/>
      <c r="G7" s="245"/>
      <c r="H7" s="245"/>
      <c r="I7" s="245"/>
      <c r="J7" s="245"/>
      <c r="K7" s="245"/>
      <c r="L7" s="245"/>
      <c r="M7" s="245"/>
      <c r="N7" s="245"/>
      <c r="O7" s="245"/>
      <c r="P7" s="245"/>
      <c r="Q7" s="245"/>
      <c r="R7" s="245"/>
      <c r="S7" s="245"/>
      <c r="T7" s="245"/>
      <c r="U7" s="245"/>
      <c r="V7" s="245"/>
      <c r="W7" s="244"/>
    </row>
    <row r="8" spans="2:23" x14ac:dyDescent="0.2">
      <c r="B8" s="244"/>
      <c r="C8" s="245"/>
      <c r="D8" s="245"/>
      <c r="E8" s="245"/>
      <c r="F8" s="245"/>
      <c r="G8" s="245"/>
      <c r="H8" s="245"/>
      <c r="I8" s="245"/>
      <c r="J8" s="245"/>
      <c r="K8" s="245"/>
      <c r="L8" s="245"/>
      <c r="M8" s="245"/>
      <c r="N8" s="245"/>
      <c r="O8" s="245"/>
      <c r="P8" s="245"/>
      <c r="Q8" s="245"/>
      <c r="R8" s="245"/>
      <c r="S8" s="245"/>
      <c r="T8" s="245"/>
      <c r="U8" s="245"/>
      <c r="V8" s="245"/>
      <c r="W8" s="244"/>
    </row>
    <row r="9" spans="2:23" x14ac:dyDescent="0.2">
      <c r="B9" s="244"/>
      <c r="C9" s="245"/>
      <c r="D9" s="245"/>
      <c r="E9" s="245"/>
      <c r="F9" s="245"/>
      <c r="G9" s="245"/>
      <c r="H9" s="245"/>
      <c r="I9" s="245"/>
      <c r="J9" s="245"/>
      <c r="K9" s="245"/>
      <c r="L9" s="245"/>
      <c r="M9" s="245"/>
      <c r="N9" s="245"/>
      <c r="O9" s="245"/>
      <c r="P9" s="245"/>
      <c r="Q9" s="245"/>
      <c r="R9" s="245"/>
      <c r="S9" s="245"/>
      <c r="T9" s="245"/>
      <c r="U9" s="245"/>
      <c r="V9" s="245"/>
      <c r="W9" s="244"/>
    </row>
    <row r="10" spans="2:23" x14ac:dyDescent="0.2">
      <c r="B10" s="244"/>
      <c r="C10" s="245"/>
      <c r="D10" s="245"/>
      <c r="E10" s="245"/>
      <c r="F10" s="245"/>
      <c r="G10" s="245"/>
      <c r="H10" s="245"/>
      <c r="I10" s="245"/>
      <c r="J10" s="245"/>
      <c r="K10" s="245"/>
      <c r="L10" s="245"/>
      <c r="M10" s="245"/>
      <c r="N10" s="245"/>
      <c r="O10" s="245"/>
      <c r="P10" s="245"/>
      <c r="Q10" s="245"/>
      <c r="R10" s="245"/>
      <c r="S10" s="245"/>
      <c r="T10" s="245"/>
      <c r="U10" s="245"/>
      <c r="V10" s="245"/>
      <c r="W10" s="244"/>
    </row>
    <row r="11" spans="2:23" x14ac:dyDescent="0.2">
      <c r="B11" s="244"/>
      <c r="C11" s="244"/>
      <c r="D11" s="244"/>
      <c r="E11" s="244"/>
      <c r="F11" s="244"/>
      <c r="G11" s="244"/>
      <c r="H11" s="244"/>
      <c r="I11" s="244"/>
      <c r="J11" s="244"/>
      <c r="K11" s="244"/>
      <c r="L11" s="244"/>
      <c r="M11" s="244"/>
      <c r="N11" s="244"/>
      <c r="O11" s="244"/>
      <c r="P11" s="244"/>
      <c r="Q11" s="244"/>
      <c r="R11" s="244"/>
      <c r="S11" s="244"/>
      <c r="T11" s="244"/>
      <c r="U11" s="244"/>
      <c r="V11" s="244"/>
      <c r="W11" s="244"/>
    </row>
    <row r="12" spans="2:23" x14ac:dyDescent="0.2">
      <c r="B12" s="246"/>
      <c r="C12" s="246"/>
      <c r="D12" s="246"/>
      <c r="E12" s="246"/>
      <c r="F12" s="246"/>
      <c r="G12" s="246"/>
      <c r="H12" s="246"/>
      <c r="I12" s="246"/>
      <c r="J12" s="246"/>
      <c r="K12" s="246"/>
      <c r="L12" s="246"/>
      <c r="M12" s="246"/>
      <c r="N12" s="246"/>
      <c r="O12" s="246"/>
      <c r="P12" s="246"/>
      <c r="Q12" s="246"/>
      <c r="R12" s="246"/>
      <c r="S12" s="246"/>
      <c r="T12" s="246"/>
      <c r="U12" s="246"/>
      <c r="V12" s="246"/>
      <c r="W12" s="246"/>
    </row>
    <row r="13" spans="2:23" x14ac:dyDescent="0.2">
      <c r="B13" s="246"/>
      <c r="C13" s="246"/>
      <c r="D13" s="246"/>
      <c r="E13" s="246"/>
      <c r="F13" s="246"/>
      <c r="G13" s="246"/>
      <c r="H13" s="246"/>
      <c r="I13" s="246"/>
      <c r="J13" s="246"/>
      <c r="K13" s="246"/>
      <c r="L13" s="246"/>
      <c r="M13" s="246"/>
      <c r="N13" s="246"/>
      <c r="O13" s="246"/>
      <c r="P13" s="246"/>
      <c r="Q13" s="246"/>
      <c r="R13" s="246"/>
      <c r="S13" s="246"/>
      <c r="T13" s="246"/>
      <c r="U13" s="246"/>
      <c r="V13" s="246"/>
      <c r="W13" s="246"/>
    </row>
    <row r="14" spans="2:23" x14ac:dyDescent="0.2">
      <c r="B14" s="246"/>
      <c r="C14" s="246"/>
      <c r="D14" s="246"/>
      <c r="E14" s="246"/>
      <c r="F14" s="246"/>
      <c r="G14" s="246"/>
      <c r="H14" s="246"/>
      <c r="I14" s="246"/>
      <c r="J14" s="246"/>
      <c r="K14" s="246"/>
      <c r="L14" s="246"/>
      <c r="M14" s="246"/>
      <c r="N14" s="246"/>
      <c r="O14" s="246"/>
      <c r="P14" s="246"/>
      <c r="Q14" s="246"/>
      <c r="R14" s="246"/>
      <c r="S14" s="246"/>
      <c r="T14" s="246"/>
      <c r="U14" s="246"/>
      <c r="V14" s="246"/>
      <c r="W14" s="246"/>
    </row>
    <row r="15" spans="2:23" x14ac:dyDescent="0.2">
      <c r="B15" s="145" t="s">
        <v>134</v>
      </c>
      <c r="C15" s="130"/>
      <c r="D15" s="130"/>
      <c r="E15" s="130"/>
      <c r="F15" s="130"/>
      <c r="G15" s="130"/>
      <c r="H15" s="130"/>
      <c r="I15" s="130"/>
      <c r="J15" s="130"/>
      <c r="K15" s="130"/>
      <c r="L15" s="130"/>
      <c r="M15" s="130"/>
      <c r="N15" s="130"/>
      <c r="O15" s="130"/>
      <c r="P15" s="130"/>
      <c r="Q15" s="130"/>
      <c r="R15" s="130"/>
      <c r="S15" s="130"/>
      <c r="T15" s="130"/>
      <c r="U15" s="130"/>
      <c r="V15" s="130"/>
      <c r="W15" s="130"/>
    </row>
    <row r="16" spans="2:23" x14ac:dyDescent="0.2">
      <c r="B16" s="8" t="s">
        <v>90</v>
      </c>
      <c r="C16" s="7">
        <v>2011</v>
      </c>
    </row>
    <row r="17" spans="1:27" x14ac:dyDescent="0.2">
      <c r="B17" s="8" t="s">
        <v>26</v>
      </c>
      <c r="C17" s="7" t="s">
        <v>96</v>
      </c>
    </row>
    <row r="18" spans="1:27" x14ac:dyDescent="0.2">
      <c r="B18" s="8"/>
      <c r="C18" s="120"/>
    </row>
    <row r="19" spans="1:27" x14ac:dyDescent="0.2">
      <c r="B19" s="8"/>
    </row>
    <row r="20" spans="1:27" x14ac:dyDescent="0.2">
      <c r="B20" s="8" t="s">
        <v>15</v>
      </c>
      <c r="C20" s="7">
        <v>8</v>
      </c>
    </row>
    <row r="21" spans="1:27" ht="27" x14ac:dyDescent="0.35">
      <c r="B21" s="8" t="s">
        <v>29</v>
      </c>
      <c r="C21" s="7" t="s">
        <v>102</v>
      </c>
      <c r="D21" t="s">
        <v>101</v>
      </c>
      <c r="J21" s="188"/>
    </row>
    <row r="22" spans="1:27" x14ac:dyDescent="0.2">
      <c r="C22" s="10"/>
      <c r="J22" s="204"/>
      <c r="K22" s="204"/>
      <c r="L22" s="204"/>
      <c r="M22" s="204"/>
    </row>
    <row r="23" spans="1:27" x14ac:dyDescent="0.2">
      <c r="B23" s="8" t="s">
        <v>3</v>
      </c>
      <c r="C23" s="10">
        <f>COUNT(D56:U56)</f>
        <v>4</v>
      </c>
      <c r="D23" t="s">
        <v>36</v>
      </c>
      <c r="E23" t="s">
        <v>37</v>
      </c>
      <c r="J23" s="204"/>
      <c r="K23" s="204"/>
      <c r="L23" s="204"/>
      <c r="M23" s="204"/>
    </row>
    <row r="24" spans="1:27" x14ac:dyDescent="0.2">
      <c r="B24" s="8" t="s">
        <v>23</v>
      </c>
      <c r="C24" s="1">
        <v>0</v>
      </c>
      <c r="D24" t="s">
        <v>36</v>
      </c>
      <c r="E24" t="s">
        <v>37</v>
      </c>
    </row>
    <row r="25" spans="1:27" x14ac:dyDescent="0.2">
      <c r="B25" s="8" t="s">
        <v>87</v>
      </c>
      <c r="C25" s="124" t="s">
        <v>89</v>
      </c>
    </row>
    <row r="26" spans="1:27" x14ac:dyDescent="0.2">
      <c r="A26" s="147"/>
    </row>
    <row r="27" spans="1:27" ht="23.25" x14ac:dyDescent="0.35">
      <c r="A27" s="148"/>
      <c r="V27" s="1"/>
      <c r="W27" s="1"/>
    </row>
    <row r="28" spans="1:27" x14ac:dyDescent="0.2">
      <c r="A28" s="150" t="s">
        <v>75</v>
      </c>
      <c r="B28" s="150" t="s">
        <v>74</v>
      </c>
      <c r="C28" s="150" t="s">
        <v>76</v>
      </c>
      <c r="D28" s="151" t="s">
        <v>97</v>
      </c>
      <c r="E28" s="151" t="s">
        <v>132</v>
      </c>
      <c r="F28" s="151" t="s">
        <v>98</v>
      </c>
      <c r="G28" s="152" t="s">
        <v>130</v>
      </c>
      <c r="H28" s="151"/>
      <c r="I28" s="151"/>
      <c r="J28" s="151"/>
      <c r="K28" s="151"/>
      <c r="L28" s="151"/>
      <c r="M28" s="151"/>
      <c r="N28" s="151"/>
      <c r="O28" s="151"/>
      <c r="P28" s="151"/>
      <c r="Q28" s="151"/>
      <c r="R28" s="151"/>
      <c r="S28" s="151"/>
      <c r="T28" s="151"/>
      <c r="U28" s="151"/>
      <c r="V28" s="1"/>
      <c r="W28" s="1"/>
    </row>
    <row r="29" spans="1:27" x14ac:dyDescent="0.2">
      <c r="A29" s="79">
        <v>584</v>
      </c>
      <c r="B29" s="81" t="s">
        <v>198</v>
      </c>
      <c r="C29" s="81" t="s">
        <v>38</v>
      </c>
      <c r="D29" s="44">
        <f>IFERROR(IF($A29,ROUND(VLOOKUP($A29,spring!$A$98:$AB$114,27,FALSE),1),""),999)</f>
        <v>22.5</v>
      </c>
      <c r="E29" s="44">
        <f>IFERROR(IF($A29,ROUND(VLOOKUP($A29,summer!$A$98:$AB$122,27,FALSE),1),""),999)</f>
        <v>48.5</v>
      </c>
      <c r="F29" s="44">
        <f>IFERROR(IF($A29,IF(ISNA(VLOOKUP($A29,fall!$A$95:$AB$119,27,FALSE)),0,ROUND(VLOOKUP($A29,fall!$A$95:$AB$119,27,FALSE),1))),999)</f>
        <v>18</v>
      </c>
      <c r="G29" s="44">
        <v>0</v>
      </c>
      <c r="H29" s="44"/>
      <c r="I29" s="44"/>
      <c r="J29" s="44"/>
      <c r="K29" s="44"/>
      <c r="L29" s="44"/>
      <c r="M29" s="44"/>
      <c r="N29" s="44"/>
      <c r="O29" s="44"/>
      <c r="P29" s="44"/>
      <c r="Q29" s="44"/>
      <c r="R29" s="44"/>
      <c r="S29" s="44"/>
      <c r="T29" s="44"/>
      <c r="U29" s="44"/>
      <c r="V29" t="str">
        <f t="shared" ref="V29:V53" si="0">IF(B29=0,"",B29)</f>
        <v>He's Baaack!</v>
      </c>
      <c r="W29" s="44" t="e">
        <f>VLOOKUP($A29,jambow2hull!B33:C60,2,FALSE)</f>
        <v>#N/A</v>
      </c>
      <c r="Z29" s="44">
        <f>IF($A29,ROUND(VLOOKUP($A29,fall!$A$98:$AB$122,26,FALSE),1),"")</f>
        <v>18</v>
      </c>
      <c r="AA29" s="44" t="e">
        <f>IF($W29,ROUND(VLOOKUP($A29,jamboree!$A$112:$AA$145,26,FALSE),1),"")</f>
        <v>#N/A</v>
      </c>
    </row>
    <row r="30" spans="1:27" x14ac:dyDescent="0.2">
      <c r="A30" s="79">
        <v>1151</v>
      </c>
      <c r="B30" s="81" t="s">
        <v>57</v>
      </c>
      <c r="C30" s="81" t="s">
        <v>42</v>
      </c>
      <c r="D30" s="44">
        <f>IFERROR(IF($A30,ROUND(VLOOKUP($A30,spring!$A$98:$AB$114,27,FALSE),1),""),999)</f>
        <v>15</v>
      </c>
      <c r="E30" s="44">
        <f>IFERROR(IF($A30,ROUND(VLOOKUP($A30,summer!$A$98:$AB$122,27,FALSE),1),""),999)</f>
        <v>25</v>
      </c>
      <c r="F30" s="44">
        <f>IFERROR(IF($A30,IF(ISNA(VLOOKUP($A30,fall!$A$95:$AB$119,27,FALSE)),0,ROUND(VLOOKUP($A30,fall!$A$95:$AB$119,27,FALSE),1))),999)</f>
        <v>10</v>
      </c>
      <c r="G30" s="44">
        <v>0</v>
      </c>
      <c r="H30" s="44"/>
      <c r="I30" s="44"/>
      <c r="J30" s="44"/>
      <c r="K30" s="44"/>
      <c r="L30" s="44"/>
      <c r="M30" s="44"/>
      <c r="N30" s="44"/>
      <c r="O30" s="44"/>
      <c r="P30" s="44"/>
      <c r="Q30" s="44"/>
      <c r="R30" s="44"/>
      <c r="S30" s="44"/>
      <c r="T30" s="44"/>
      <c r="U30" s="44"/>
      <c r="V30" t="str">
        <f t="shared" si="0"/>
        <v>FKA</v>
      </c>
      <c r="W30" s="44" t="e">
        <f>VLOOKUP($A30,jambow2hull!B34:C61,2,FALSE)</f>
        <v>#N/A</v>
      </c>
    </row>
    <row r="31" spans="1:27" x14ac:dyDescent="0.2">
      <c r="A31" s="79">
        <v>1153</v>
      </c>
      <c r="B31" s="79" t="s">
        <v>2</v>
      </c>
      <c r="C31" s="79" t="s">
        <v>93</v>
      </c>
      <c r="D31" s="44">
        <f>IFERROR(IF($A31,ROUND(VLOOKUP($A31,spring!$A$98:$AB$114,27,FALSE),1),""),999)</f>
        <v>9</v>
      </c>
      <c r="E31" s="44">
        <f>IFERROR(IF($A31,ROUND(VLOOKUP($A31,summer!$A$98:$AB$122,27,FALSE),1),""),999)</f>
        <v>28</v>
      </c>
      <c r="F31" s="44">
        <f>IFERROR(IF($A31,IF(ISNA(VLOOKUP($A31,fall!$A$95:$AB$119,27,FALSE)),0,ROUND(VLOOKUP($A31,fall!$A$95:$AB$119,27,FALSE),1))),999)</f>
        <v>4.5</v>
      </c>
      <c r="G31" s="44">
        <v>0</v>
      </c>
      <c r="H31" s="44"/>
      <c r="I31" s="44"/>
      <c r="J31" s="44"/>
      <c r="K31" s="44"/>
      <c r="L31" s="44"/>
      <c r="M31" s="44"/>
      <c r="N31" s="44"/>
      <c r="O31" s="44"/>
      <c r="P31" s="44"/>
      <c r="Q31" s="44"/>
      <c r="R31" s="44"/>
      <c r="S31" s="44"/>
      <c r="T31" s="44"/>
      <c r="U31" s="44"/>
      <c r="V31" t="str">
        <f t="shared" si="0"/>
        <v>Gostosa</v>
      </c>
      <c r="W31" s="44" t="e">
        <f>VLOOKUP($A31,jambow2hull!B35:C62,2,FALSE)</f>
        <v>#N/A</v>
      </c>
    </row>
    <row r="32" spans="1:27" x14ac:dyDescent="0.2">
      <c r="A32" s="79">
        <v>485</v>
      </c>
      <c r="B32" s="81" t="s">
        <v>12</v>
      </c>
      <c r="C32" s="81" t="s">
        <v>226</v>
      </c>
      <c r="D32" s="44">
        <f>IFERROR(IF($A32,ROUND(VLOOKUP($A32,spring!$A$98:$AB$114,27,FALSE),1),""),999)</f>
        <v>13.5</v>
      </c>
      <c r="E32" s="44">
        <f>IFERROR(IF($A32,ROUND(VLOOKUP($A32,summer!$A$98:$AB$122,27,FALSE),1),""),999)</f>
        <v>67.400000000000006</v>
      </c>
      <c r="F32" s="44">
        <f>IFERROR(IF($A32,IF(ISNA(VLOOKUP($A32,fall!$A$95:$AB$119,27,FALSE)),0,ROUND(VLOOKUP($A32,fall!$A$95:$AB$119,27,FALSE),1))),999)</f>
        <v>30</v>
      </c>
      <c r="G32" s="44">
        <v>0</v>
      </c>
      <c r="H32" s="44"/>
      <c r="I32" s="44"/>
      <c r="J32" s="44"/>
      <c r="K32" s="44"/>
      <c r="L32" s="44"/>
      <c r="M32" s="44"/>
      <c r="N32" s="44"/>
      <c r="O32" s="44"/>
      <c r="P32" s="44"/>
      <c r="Q32" s="44"/>
      <c r="R32" s="44"/>
      <c r="S32" s="44"/>
      <c r="T32" s="44"/>
      <c r="U32" s="44"/>
      <c r="V32" t="str">
        <f t="shared" si="0"/>
        <v>Argo III</v>
      </c>
      <c r="W32" s="44">
        <f>VLOOKUP($A32,jambow2hull!B36:C63,2,FALSE)</f>
        <v>4</v>
      </c>
    </row>
    <row r="33" spans="1:31" x14ac:dyDescent="0.2">
      <c r="A33" s="79">
        <v>676</v>
      </c>
      <c r="B33" s="81" t="s">
        <v>31</v>
      </c>
      <c r="C33" s="81" t="s">
        <v>47</v>
      </c>
      <c r="D33" s="44">
        <f>IFERROR(IF($A33,ROUND(VLOOKUP($A33,spring!$A$98:$AB$114,27,FALSE),1),""),999)</f>
        <v>34</v>
      </c>
      <c r="E33" s="44">
        <f>IFERROR(IF($A33,ROUND(VLOOKUP($A33,summer!$A$98:$AB$122,27,FALSE),1),""),999)</f>
        <v>96</v>
      </c>
      <c r="F33" s="44">
        <f>IFERROR(IF($A33,IF(ISNA(VLOOKUP($A33,fall!$A$95:$AB$119,27,FALSE)),0,ROUND(VLOOKUP($A33,fall!$A$95:$AB$119,27,FALSE),1))),999)</f>
        <v>44.4</v>
      </c>
      <c r="G33" s="44">
        <v>0</v>
      </c>
      <c r="H33" s="44"/>
      <c r="I33" s="44"/>
      <c r="J33" s="44"/>
      <c r="K33" s="44"/>
      <c r="L33" s="44"/>
      <c r="M33" s="44"/>
      <c r="N33" s="44"/>
      <c r="O33" s="44"/>
      <c r="P33" s="44"/>
      <c r="Q33" s="44"/>
      <c r="R33" s="44"/>
      <c r="S33" s="44"/>
      <c r="T33" s="44"/>
      <c r="U33" s="44"/>
      <c r="V33" t="str">
        <f>IF(B33=0,"",B33)</f>
        <v>Paradox</v>
      </c>
      <c r="W33" s="44">
        <f>VLOOKUP($A33,jambow2hull!B37:C64,2,FALSE)</f>
        <v>6</v>
      </c>
    </row>
    <row r="34" spans="1:31" x14ac:dyDescent="0.2">
      <c r="A34" s="79">
        <v>667</v>
      </c>
      <c r="B34" s="81" t="s">
        <v>203</v>
      </c>
      <c r="C34" s="81" t="s">
        <v>227</v>
      </c>
      <c r="D34" s="44">
        <f>IFERROR(IF($A34,ROUND(VLOOKUP($A34,spring!$A$98:$AB$114,27,FALSE),1),""),999)</f>
        <v>11</v>
      </c>
      <c r="E34" s="44">
        <f>IFERROR(IF($A34,ROUND(VLOOKUP($A34,summer!$A$98:$AB$122,27,FALSE),1),""),999)</f>
        <v>27</v>
      </c>
      <c r="F34" s="44">
        <f>IFERROR(IF($A34,IF(ISNA(VLOOKUP($A34,fall!$A$95:$AB$119,27,FALSE)),0,ROUND(VLOOKUP($A34,fall!$A$95:$AB$119,27,FALSE),1))),999)</f>
        <v>12</v>
      </c>
      <c r="G34" s="44">
        <v>0</v>
      </c>
      <c r="H34" s="44"/>
      <c r="I34" s="44"/>
      <c r="J34" s="44"/>
      <c r="K34" s="44"/>
      <c r="L34" s="44"/>
      <c r="M34" s="44"/>
      <c r="N34" s="44"/>
      <c r="O34" s="44"/>
      <c r="P34" s="44"/>
      <c r="Q34" s="44"/>
      <c r="R34" s="44"/>
      <c r="S34" s="44"/>
      <c r="T34" s="44"/>
      <c r="U34" s="44"/>
      <c r="V34" t="str">
        <f t="shared" si="0"/>
        <v>Pressure</v>
      </c>
      <c r="W34" s="44" t="e">
        <f>VLOOKUP($A34,jambow2hull!B38:C65,2,FALSE)</f>
        <v>#N/A</v>
      </c>
    </row>
    <row r="35" spans="1:31" x14ac:dyDescent="0.2">
      <c r="A35" s="79">
        <v>249</v>
      </c>
      <c r="B35" s="79" t="s">
        <v>0</v>
      </c>
      <c r="C35" s="79" t="s">
        <v>39</v>
      </c>
      <c r="D35" s="44">
        <f>IFERROR(IF($A35,ROUND(VLOOKUP($A35,spring!$A$98:$AB$114,27,FALSE),1),""),999)</f>
        <v>36</v>
      </c>
      <c r="E35" s="44">
        <f>IFERROR(IF($A35,ROUND(VLOOKUP($A35,summer!$A$98:$AB$122,27,FALSE),1),""),999)</f>
        <v>87.5</v>
      </c>
      <c r="F35" s="44">
        <f>IFERROR(IF($A35,IF(ISNA(VLOOKUP($A35,fall!$A$95:$AB$119,27,FALSE)),0,ROUND(VLOOKUP($A35,fall!$A$95:$AB$119,27,FALSE),1))),999)</f>
        <v>29</v>
      </c>
      <c r="G35" s="44">
        <v>0</v>
      </c>
      <c r="H35" s="44"/>
      <c r="I35" s="44"/>
      <c r="J35" s="44"/>
      <c r="K35" s="44"/>
      <c r="L35" s="44"/>
      <c r="M35" s="44"/>
      <c r="N35" s="44"/>
      <c r="O35" s="44"/>
      <c r="P35" s="44"/>
      <c r="Q35" s="44"/>
      <c r="R35" s="44"/>
      <c r="S35" s="44"/>
      <c r="T35" s="44"/>
      <c r="U35" s="44"/>
      <c r="V35" t="str">
        <f t="shared" si="0"/>
        <v>Dolce</v>
      </c>
      <c r="W35" s="44">
        <f>VLOOKUP($A35,jambow2hull!B39:C66,2,FALSE)</f>
        <v>21</v>
      </c>
    </row>
    <row r="36" spans="1:31" x14ac:dyDescent="0.2">
      <c r="A36" s="79"/>
      <c r="B36" s="81"/>
      <c r="C36" s="81"/>
      <c r="D36" s="44" t="str">
        <f>IFERROR(IF($A36,ROUND(VLOOKUP($A36,spring!$A$98:$AB$114,27,FALSE),1),""),999)</f>
        <v/>
      </c>
      <c r="E36" s="44" t="str">
        <f>IFERROR(IF($A36,ROUND(VLOOKUP($A36,summer!$A$98:$AB$122,27,FALSE),1),""),999)</f>
        <v/>
      </c>
      <c r="F36" s="44" t="b">
        <f>IFERROR(IF($A36,IF(ISNA(VLOOKUP($A36,fall!$A$95:$AB$119,27,FALSE)),0,ROUND(VLOOKUP($A36,fall!$A$95:$AB$119,27,FALSE),1))),999)</f>
        <v>0</v>
      </c>
      <c r="G36" s="44"/>
      <c r="H36" s="44"/>
      <c r="I36" s="44"/>
      <c r="J36" s="44"/>
      <c r="K36" s="44"/>
      <c r="L36" s="44"/>
      <c r="M36" s="44"/>
      <c r="N36" s="44"/>
      <c r="O36" s="44"/>
      <c r="P36" s="44"/>
      <c r="Q36" s="44"/>
      <c r="R36" s="44"/>
      <c r="S36" s="44"/>
      <c r="T36" s="44"/>
      <c r="U36" s="44"/>
      <c r="V36" t="str">
        <f t="shared" si="0"/>
        <v/>
      </c>
      <c r="W36" s="44" t="e">
        <f>VLOOKUP($A36,jambow2hull!B40:C67,2,FALSE)</f>
        <v>#N/A</v>
      </c>
    </row>
    <row r="37" spans="1:31" x14ac:dyDescent="0.2">
      <c r="A37" s="79"/>
      <c r="B37" s="81"/>
      <c r="C37" s="81"/>
      <c r="D37" s="44" t="str">
        <f>IFERROR(IF($A37,ROUND(VLOOKUP($A37,spring!$A$98:$AB$114,27,FALSE),1),""),999)</f>
        <v/>
      </c>
      <c r="E37" s="44" t="str">
        <f>IFERROR(IF($A37,ROUND(VLOOKUP($A37,summer!$A$98:$AB$122,27,FALSE),1),""),999)</f>
        <v/>
      </c>
      <c r="F37" s="44" t="b">
        <f>IFERROR(IF($A37,IF(ISNA(VLOOKUP($A37,fall!$A$95:$AB$119,27,FALSE)),0,ROUND(VLOOKUP($A37,fall!$A$95:$AB$119,27,FALSE),1))),999)</f>
        <v>0</v>
      </c>
      <c r="G37" s="44"/>
      <c r="H37" s="44"/>
      <c r="I37" s="44"/>
      <c r="J37" s="44"/>
      <c r="K37" s="44"/>
      <c r="L37" s="44"/>
      <c r="M37" s="44"/>
      <c r="N37" s="44"/>
      <c r="O37" s="44"/>
      <c r="P37" s="44"/>
      <c r="Q37" s="44"/>
      <c r="R37" s="44"/>
      <c r="S37" s="44"/>
      <c r="T37" s="44"/>
      <c r="U37" s="44"/>
      <c r="V37" t="str">
        <f t="shared" si="0"/>
        <v/>
      </c>
      <c r="W37" s="44" t="e">
        <f>VLOOKUP($A37,jambow2hull!B41:C68,2,FALSE)</f>
        <v>#N/A</v>
      </c>
    </row>
    <row r="38" spans="1:31" x14ac:dyDescent="0.2">
      <c r="A38" s="79"/>
      <c r="B38" s="79"/>
      <c r="C38" s="79"/>
      <c r="D38" s="44" t="str">
        <f>IFERROR(IF($A38,ROUND(VLOOKUP($A38,spring!$A$98:$AB$114,27,FALSE),1),""),999)</f>
        <v/>
      </c>
      <c r="E38" s="44" t="str">
        <f>IFERROR(IF($A38,ROUND(VLOOKUP($A38,summer!$A$98:$AB$122,27,FALSE),1),""),999)</f>
        <v/>
      </c>
      <c r="F38" s="44" t="b">
        <f>IFERROR(IF($A38,IF(ISNA(VLOOKUP($A38,fall!$A$95:$AB$119,27,FALSE)),0,ROUND(VLOOKUP($A38,fall!$A$95:$AB$119,27,FALSE),1))),999)</f>
        <v>0</v>
      </c>
      <c r="G38" s="44"/>
      <c r="H38" s="44"/>
      <c r="I38" s="44"/>
      <c r="J38" s="44"/>
      <c r="K38" s="44"/>
      <c r="L38" s="44"/>
      <c r="M38" s="44"/>
      <c r="N38" s="44"/>
      <c r="O38" s="44"/>
      <c r="P38" s="44"/>
      <c r="Q38" s="44"/>
      <c r="R38" s="44"/>
      <c r="S38" s="44"/>
      <c r="T38" s="44"/>
      <c r="U38" s="44"/>
      <c r="V38" t="str">
        <f>IF(B38=0,"",B38)</f>
        <v/>
      </c>
      <c r="W38" s="44" t="e">
        <f>VLOOKUP($A38,jambow2hull!B42:C69,2,FALSE)</f>
        <v>#N/A</v>
      </c>
    </row>
    <row r="39" spans="1:31" x14ac:dyDescent="0.2">
      <c r="A39" s="79"/>
      <c r="B39" s="81"/>
      <c r="C39" s="81"/>
      <c r="D39" s="44" t="str">
        <f>IFERROR(IF($A39,ROUND(VLOOKUP($A39,spring!$A$98:$AB$114,27,FALSE),1),""),999)</f>
        <v/>
      </c>
      <c r="E39" s="44" t="str">
        <f>IFERROR(IF($A39,ROUND(VLOOKUP($A39,summer!$A$98:$AB$122,27,FALSE),1),""),999)</f>
        <v/>
      </c>
      <c r="F39" s="44" t="b">
        <f>IFERROR(IF($A39,IF(ISNA(VLOOKUP($A39,fall!$A$95:$AB$119,27,FALSE)),0,ROUND(VLOOKUP($A39,fall!$A$95:$AB$119,27,FALSE),1))),999)</f>
        <v>0</v>
      </c>
      <c r="G39" s="44"/>
      <c r="H39" s="44"/>
      <c r="I39" s="44"/>
      <c r="J39" s="44"/>
      <c r="K39" s="44"/>
      <c r="L39" s="44"/>
      <c r="M39" s="44"/>
      <c r="N39" s="44"/>
      <c r="O39" s="44"/>
      <c r="P39" s="44"/>
      <c r="Q39" s="44"/>
      <c r="R39" s="44"/>
      <c r="S39" s="44"/>
      <c r="T39" s="44"/>
      <c r="U39" s="44"/>
      <c r="V39" t="str">
        <f t="shared" si="0"/>
        <v/>
      </c>
      <c r="W39" s="44" t="e">
        <f>VLOOKUP($A39,jambow2hull!B43:C70,2,FALSE)</f>
        <v>#N/A</v>
      </c>
    </row>
    <row r="40" spans="1:31" x14ac:dyDescent="0.2">
      <c r="A40" s="79"/>
      <c r="B40" s="81"/>
      <c r="C40" s="81"/>
      <c r="D40" s="44" t="str">
        <f>IFERROR(IF($A40,ROUND(VLOOKUP($A40,spring!$A$98:$AB$114,27,FALSE),1),""),999)</f>
        <v/>
      </c>
      <c r="E40" s="44" t="str">
        <f>IFERROR(IF($A40,ROUND(VLOOKUP($A40,summer!$A$98:$AB$122,27,FALSE),1),""),999)</f>
        <v/>
      </c>
      <c r="F40" s="44" t="b">
        <f>IFERROR(IF($A40,IF(ISNA(VLOOKUP($A40,fall!$A$95:$AB$119,27,FALSE)),0,ROUND(VLOOKUP($A40,fall!$A$95:$AB$119,27,FALSE),1))),999)</f>
        <v>0</v>
      </c>
      <c r="G40" s="44"/>
      <c r="H40" s="44"/>
      <c r="I40" s="44"/>
      <c r="J40" s="44"/>
      <c r="K40" s="44"/>
      <c r="L40" s="44"/>
      <c r="M40" s="44"/>
      <c r="N40" s="44"/>
      <c r="O40" s="44"/>
      <c r="P40" s="44"/>
      <c r="Q40" s="44"/>
      <c r="R40" s="44"/>
      <c r="S40" s="44"/>
      <c r="T40" s="44"/>
      <c r="U40" s="44"/>
      <c r="V40" t="str">
        <f t="shared" si="0"/>
        <v/>
      </c>
      <c r="W40" s="44" t="e">
        <f>VLOOKUP($A40,jambow2hull!B44:C71,2,FALSE)</f>
        <v>#N/A</v>
      </c>
    </row>
    <row r="41" spans="1:31" x14ac:dyDescent="0.2">
      <c r="A41" s="79"/>
      <c r="B41" s="79"/>
      <c r="C41" s="79"/>
      <c r="D41" s="44" t="str">
        <f>IFERROR(IF($A41,ROUND(VLOOKUP($A41,spring!$A$98:$AB$114,27,FALSE),1),""),999)</f>
        <v/>
      </c>
      <c r="E41" s="44" t="str">
        <f>IFERROR(IF($A41,ROUND(VLOOKUP($A41,summer!$A$98:$AB$122,27,FALSE),1),""),999)</f>
        <v/>
      </c>
      <c r="F41" s="44" t="b">
        <f>IFERROR(IF($A41,IF(ISNA(VLOOKUP($A41,fall!$A$95:$AB$119,27,FALSE)),0,ROUND(VLOOKUP($A41,fall!$A$95:$AB$119,27,FALSE),1))),999)</f>
        <v>0</v>
      </c>
      <c r="G41" s="44"/>
      <c r="H41" s="44"/>
      <c r="I41" s="44"/>
      <c r="J41" s="44"/>
      <c r="K41" s="44"/>
      <c r="L41" s="44"/>
      <c r="M41" s="44"/>
      <c r="N41" s="44"/>
      <c r="O41" s="44"/>
      <c r="P41" s="44"/>
      <c r="Q41" s="44"/>
      <c r="R41" s="44"/>
      <c r="S41" s="44"/>
      <c r="T41" s="44"/>
      <c r="U41" s="44"/>
      <c r="V41" t="str">
        <f t="shared" si="0"/>
        <v/>
      </c>
      <c r="W41" s="44" t="e">
        <f>VLOOKUP($A41,jambow2hull!B45:C72,2,FALSE)</f>
        <v>#N/A</v>
      </c>
    </row>
    <row r="42" spans="1:31" x14ac:dyDescent="0.2">
      <c r="A42" s="79"/>
      <c r="B42" s="81"/>
      <c r="C42" s="81"/>
      <c r="D42" s="44" t="str">
        <f>IFERROR(IF($A42,ROUND(VLOOKUP($A42,spring!$A$98:$AB$114,27,FALSE),1),""),999)</f>
        <v/>
      </c>
      <c r="E42" s="44" t="str">
        <f>IFERROR(IF($A42,ROUND(VLOOKUP($A42,summer!$A$98:$AB$122,27,FALSE),1),""),999)</f>
        <v/>
      </c>
      <c r="F42" s="44" t="b">
        <f>IFERROR(IF($A42,IF(ISNA(VLOOKUP($A42,fall!$A$95:$AB$119,27,FALSE)),0,ROUND(VLOOKUP($A42,fall!$A$95:$AB$119,27,FALSE),1))),999)</f>
        <v>0</v>
      </c>
      <c r="G42" s="44"/>
      <c r="H42" s="44"/>
      <c r="I42" s="44"/>
      <c r="J42" s="44"/>
      <c r="K42" s="44"/>
      <c r="L42" s="44"/>
      <c r="M42" s="44"/>
      <c r="N42" s="44"/>
      <c r="O42" s="44"/>
      <c r="P42" s="44"/>
      <c r="Q42" s="44"/>
      <c r="R42" s="44"/>
      <c r="S42" s="44"/>
      <c r="T42" s="44"/>
      <c r="U42" s="44"/>
      <c r="V42" t="str">
        <f t="shared" si="0"/>
        <v/>
      </c>
      <c r="W42" s="44" t="e">
        <f>VLOOKUP($A42,jambow2hull!B46:C73,2,FALSE)</f>
        <v>#N/A</v>
      </c>
    </row>
    <row r="43" spans="1:31" x14ac:dyDescent="0.2">
      <c r="A43" s="87"/>
      <c r="B43" s="81"/>
      <c r="C43" s="82"/>
      <c r="D43" s="44" t="str">
        <f>IFERROR(IF($A43,ROUND(VLOOKUP($A43,spring!$A$98:$AB$114,27,FALSE),1),""),999)</f>
        <v/>
      </c>
      <c r="E43" s="44" t="str">
        <f>IFERROR(IF($A43,ROUND(VLOOKUP($A43,summer!$A$98:$AB$122,27,FALSE),1),""),999)</f>
        <v/>
      </c>
      <c r="F43" s="44" t="b">
        <f>IFERROR(IF($A43,IF(ISNA(VLOOKUP($A43,fall!$A$95:$AB$119,27,FALSE)),0,ROUND(VLOOKUP($A43,fall!$A$95:$AB$119,27,FALSE),1))),999)</f>
        <v>0</v>
      </c>
      <c r="G43" s="44"/>
      <c r="H43" s="44"/>
      <c r="I43" s="44"/>
      <c r="J43" s="44"/>
      <c r="K43" s="44"/>
      <c r="L43" s="44"/>
      <c r="M43" s="44"/>
      <c r="N43" s="44"/>
      <c r="O43" s="44"/>
      <c r="P43" s="44"/>
      <c r="Q43" s="44"/>
      <c r="R43" s="44"/>
      <c r="S43" s="44"/>
      <c r="T43" s="44"/>
      <c r="U43" s="44"/>
      <c r="V43" t="str">
        <f t="shared" si="0"/>
        <v/>
      </c>
      <c r="W43" s="44" t="e">
        <f>VLOOKUP($A31,jambow2hull!B47:C74,2,FALSE)</f>
        <v>#N/A</v>
      </c>
    </row>
    <row r="44" spans="1:31" x14ac:dyDescent="0.2">
      <c r="A44" s="79"/>
      <c r="B44" s="79"/>
      <c r="C44" s="79"/>
      <c r="D44" s="44" t="str">
        <f>IFERROR(IF($A44,ROUND(VLOOKUP($A44,spring!$A$98:$AB$114,27,FALSE),1),""),999)</f>
        <v/>
      </c>
      <c r="E44" s="44" t="str">
        <f>IFERROR(IF($A44,ROUND(VLOOKUP($A44,summer!$A$98:$AB$122,27,FALSE),1),""),999)</f>
        <v/>
      </c>
      <c r="F44" s="44" t="b">
        <f>IFERROR(IF($A44,IF(ISNA(VLOOKUP($A44,fall!$A$95:$AB$119,27,FALSE)),0,ROUND(VLOOKUP($A44,fall!$A$95:$AB$119,27,FALSE),1))),999)</f>
        <v>0</v>
      </c>
      <c r="G44" s="44"/>
      <c r="H44" s="44"/>
      <c r="I44" s="44"/>
      <c r="J44" s="44"/>
      <c r="K44" s="44"/>
      <c r="L44" s="44"/>
      <c r="M44" s="44"/>
      <c r="N44" s="44"/>
      <c r="O44" s="44"/>
      <c r="P44" s="44"/>
      <c r="Q44" s="44"/>
      <c r="R44" s="44"/>
      <c r="S44" s="44"/>
      <c r="T44" s="44"/>
      <c r="U44" s="44"/>
      <c r="V44" t="str">
        <f t="shared" si="0"/>
        <v/>
      </c>
      <c r="W44" s="44" t="e">
        <f>VLOOKUP($A44,jambow2hull!B48:C75,2,FALSE)</f>
        <v>#N/A</v>
      </c>
    </row>
    <row r="45" spans="1:31" x14ac:dyDescent="0.2">
      <c r="A45" s="79"/>
      <c r="B45" s="79"/>
      <c r="C45" s="79"/>
      <c r="D45" s="44" t="str">
        <f>IFERROR(IF($A45,ROUND(VLOOKUP($A45,spring!$A$98:$AB$114,27,FALSE),1),""),999)</f>
        <v/>
      </c>
      <c r="E45" s="44" t="str">
        <f>IFERROR(IF($A45,ROUND(VLOOKUP($A45,summer!$A$98:$AB$122,27,FALSE),1),""),999)</f>
        <v/>
      </c>
      <c r="F45" s="44" t="b">
        <f>IFERROR(IF($A45,IF(ISNA(VLOOKUP($A45,fall!$A$95:$AB$119,27,FALSE)),0,ROUND(VLOOKUP($A45,fall!$A$95:$AB$119,27,FALSE),1))),999)</f>
        <v>0</v>
      </c>
      <c r="G45" s="44"/>
      <c r="H45" s="44"/>
      <c r="I45" s="44"/>
      <c r="J45" s="44"/>
      <c r="K45" s="44"/>
      <c r="L45" s="44"/>
      <c r="M45" s="44"/>
      <c r="N45" s="44"/>
      <c r="O45" s="44"/>
      <c r="P45" s="44"/>
      <c r="Q45" s="44"/>
      <c r="R45" s="44"/>
      <c r="S45" s="44"/>
      <c r="T45" s="44"/>
      <c r="U45" s="44"/>
      <c r="V45" t="str">
        <f t="shared" si="0"/>
        <v/>
      </c>
      <c r="W45" s="44" t="e">
        <f>VLOOKUP($A45,jambow2hull!B49:C76,2,FALSE)</f>
        <v>#N/A</v>
      </c>
    </row>
    <row r="46" spans="1:31" x14ac:dyDescent="0.2">
      <c r="A46" s="79"/>
      <c r="B46" s="79"/>
      <c r="C46" s="79"/>
      <c r="D46" s="44" t="str">
        <f>IFERROR(IF($A46,ROUND(VLOOKUP($A46,spring!$A$98:$AB$114,27,FALSE),1),""),999)</f>
        <v/>
      </c>
      <c r="E46" s="44" t="str">
        <f>IFERROR(IF($A46,ROUND(VLOOKUP($A46,summer!$A$98:$AB$122,27,FALSE),1),""),999)</f>
        <v/>
      </c>
      <c r="F46" s="44" t="b">
        <f>IFERROR(IF($A46,IF(ISNA(VLOOKUP($A46,fall!$A$95:$AB$119,27,FALSE)),0,ROUND(VLOOKUP($A46,fall!$A$95:$AB$119,27,FALSE),1))),999)</f>
        <v>0</v>
      </c>
      <c r="G46" s="44"/>
      <c r="H46" s="44"/>
      <c r="I46" s="44"/>
      <c r="J46" s="44"/>
      <c r="K46" s="44"/>
      <c r="L46" s="44"/>
      <c r="M46" s="44"/>
      <c r="N46" s="44"/>
      <c r="O46" s="44"/>
      <c r="P46" s="44"/>
      <c r="Q46" s="44"/>
      <c r="R46" s="44"/>
      <c r="S46" s="44"/>
      <c r="T46" s="44"/>
      <c r="U46" s="44"/>
      <c r="V46" t="str">
        <f t="shared" si="0"/>
        <v/>
      </c>
    </row>
    <row r="47" spans="1:31" x14ac:dyDescent="0.2">
      <c r="A47" s="79"/>
      <c r="B47" s="79"/>
      <c r="C47" s="79"/>
      <c r="D47" s="44" t="str">
        <f>IFERROR(IF($A47,ROUND(VLOOKUP($A47,spring!$A$98:$AB$114,27,FALSE),1),""),999)</f>
        <v/>
      </c>
      <c r="E47" s="44" t="str">
        <f>IFERROR(IF($A47,ROUND(VLOOKUP($A47,summer!$A$98:$AB$122,27,FALSE),1),""),999)</f>
        <v/>
      </c>
      <c r="F47" s="44" t="b">
        <f>IFERROR(IF($A47,IF(ISNA(VLOOKUP($A47,fall!$A$95:$AB$119,27,FALSE)),0,ROUND(VLOOKUP($A47,fall!$A$95:$AB$119,27,FALSE),1))),999)</f>
        <v>0</v>
      </c>
      <c r="G47" s="44"/>
      <c r="H47" s="44"/>
      <c r="I47" s="44"/>
      <c r="J47" s="44"/>
      <c r="K47" s="44"/>
      <c r="L47" s="44"/>
      <c r="M47" s="44"/>
      <c r="N47" s="44"/>
      <c r="O47" s="44"/>
      <c r="P47" s="44"/>
      <c r="Q47" s="44"/>
      <c r="R47" s="44"/>
      <c r="S47" s="44"/>
      <c r="T47" s="44"/>
      <c r="U47" s="44"/>
      <c r="V47" t="str">
        <f t="shared" si="0"/>
        <v/>
      </c>
      <c r="AC47" t="s">
        <v>77</v>
      </c>
      <c r="AE47" s="39">
        <f>MATCH(Races_Sailed,$D56:$U56,0)</f>
        <v>4</v>
      </c>
    </row>
    <row r="48" spans="1:31" x14ac:dyDescent="0.2">
      <c r="A48" s="79"/>
      <c r="B48" s="79"/>
      <c r="C48" s="79"/>
      <c r="D48" s="44" t="str">
        <f>IFERROR(IF($A48,ROUND(VLOOKUP($A48,spring!$A$98:$AB$114,27,FALSE),1),""),999)</f>
        <v/>
      </c>
      <c r="E48" s="44" t="str">
        <f>IFERROR(IF($A48,ROUND(VLOOKUP($A48,summer!$A$98:$AB$122,27,FALSE),1),""),999)</f>
        <v/>
      </c>
      <c r="F48" s="44" t="b">
        <f>IFERROR(IF($A48,IF(ISNA(VLOOKUP($A48,fall!$A$95:$AB$119,27,FALSE)),0,ROUND(VLOOKUP($A48,fall!$A$95:$AB$119,27,FALSE),1))),999)</f>
        <v>0</v>
      </c>
      <c r="G48" s="44"/>
      <c r="H48" s="44"/>
      <c r="I48" s="44"/>
      <c r="J48" s="44"/>
      <c r="K48" s="44"/>
      <c r="L48" s="44"/>
      <c r="M48" s="44"/>
      <c r="N48" s="44"/>
      <c r="O48" s="44"/>
      <c r="P48" s="44"/>
      <c r="Q48" s="44"/>
      <c r="R48" s="44"/>
      <c r="S48" s="44"/>
      <c r="T48" s="44"/>
      <c r="U48" s="44"/>
      <c r="V48" t="str">
        <f t="shared" si="0"/>
        <v/>
      </c>
      <c r="AC48" t="s">
        <v>78</v>
      </c>
      <c r="AE48" s="39">
        <f>MATCH(Races_Sailed-1,$D56:$U56,0)</f>
        <v>3</v>
      </c>
    </row>
    <row r="49" spans="1:51" x14ac:dyDescent="0.2">
      <c r="A49" s="79"/>
      <c r="B49" s="79"/>
      <c r="C49" s="79"/>
      <c r="D49" s="44" t="str">
        <f>IFERROR(IF($A49,ROUND(VLOOKUP($A49,spring!$A$98:$AB$114,27,FALSE),1),""),999)</f>
        <v/>
      </c>
      <c r="E49" s="44" t="str">
        <f>IFERROR(IF($A49,ROUND(VLOOKUP($A49,summer!$A$98:$AB$122,27,FALSE),1),""),999)</f>
        <v/>
      </c>
      <c r="F49" s="44" t="b">
        <f>IFERROR(IF($A49,IF(ISNA(VLOOKUP($A49,fall!$A$95:$AB$119,27,FALSE)),0,ROUND(VLOOKUP($A49,fall!$A$95:$AB$119,27,FALSE),1))),999)</f>
        <v>0</v>
      </c>
      <c r="G49" s="44"/>
      <c r="H49" s="44"/>
      <c r="I49" s="44"/>
      <c r="J49" s="44"/>
      <c r="K49" s="44"/>
      <c r="L49" s="44"/>
      <c r="M49" s="44"/>
      <c r="N49" s="44"/>
      <c r="O49" s="44"/>
      <c r="P49" s="44"/>
      <c r="Q49" s="44"/>
      <c r="R49" s="44"/>
      <c r="S49" s="44"/>
      <c r="T49" s="44"/>
      <c r="U49" s="44"/>
      <c r="V49" t="str">
        <f t="shared" si="0"/>
        <v/>
      </c>
      <c r="AC49" t="s">
        <v>79</v>
      </c>
      <c r="AE49" s="58">
        <f>COUNT(E29:E53)</f>
        <v>7</v>
      </c>
    </row>
    <row r="50" spans="1:51" x14ac:dyDescent="0.2">
      <c r="A50" s="79"/>
      <c r="B50" s="79"/>
      <c r="C50" s="79"/>
      <c r="D50" s="44" t="str">
        <f>IFERROR(IF($A50,ROUND(VLOOKUP($A50,spring!$A$98:$AB$114,27,FALSE),1),""),999)</f>
        <v/>
      </c>
      <c r="E50" s="44" t="str">
        <f>IFERROR(IF($A50,ROUND(VLOOKUP($A50,summer!$A$98:$AB$122,27,FALSE),1),""),999)</f>
        <v/>
      </c>
      <c r="F50" s="44" t="b">
        <f>IFERROR(IF($A50,IF(ISNA(VLOOKUP($A50,fall!$A$95:$AB$119,27,FALSE)),0,ROUND(VLOOKUP($A50,fall!$A$95:$AB$119,27,FALSE),1))),999)</f>
        <v>0</v>
      </c>
      <c r="G50" s="44"/>
      <c r="H50" s="44"/>
      <c r="I50" s="44"/>
      <c r="J50" s="44"/>
      <c r="K50" s="44"/>
      <c r="L50" s="44"/>
      <c r="M50" s="44"/>
      <c r="N50" s="44"/>
      <c r="O50" s="44"/>
      <c r="P50" s="44"/>
      <c r="Q50" s="44"/>
      <c r="R50" s="44"/>
      <c r="S50" s="44"/>
      <c r="T50" s="44"/>
      <c r="U50" s="44"/>
      <c r="V50" t="str">
        <f t="shared" si="0"/>
        <v/>
      </c>
      <c r="AE50" s="58"/>
    </row>
    <row r="51" spans="1:51" x14ac:dyDescent="0.2">
      <c r="A51" s="79"/>
      <c r="B51" s="79"/>
      <c r="C51" s="79"/>
      <c r="D51" s="44" t="str">
        <f>IFERROR(IF($A51,ROUND(VLOOKUP($A51,spring!$A$98:$AB$114,27,FALSE),1),""),999)</f>
        <v/>
      </c>
      <c r="E51" s="44" t="str">
        <f>IFERROR(IF($A51,ROUND(VLOOKUP($A51,summer!$A$98:$AB$122,27,FALSE),1),""),999)</f>
        <v/>
      </c>
      <c r="F51" s="44" t="b">
        <f>IFERROR(IF($A51,IF(ISNA(VLOOKUP($A51,fall!$A$95:$AB$119,27,FALSE)),0,ROUND(VLOOKUP($A51,fall!$A$95:$AB$119,27,FALSE),1))),999)</f>
        <v>0</v>
      </c>
      <c r="G51" s="44"/>
      <c r="H51" s="44"/>
      <c r="I51" s="44"/>
      <c r="J51" s="44"/>
      <c r="K51" s="44"/>
      <c r="L51" s="44"/>
      <c r="M51" s="44"/>
      <c r="N51" s="44"/>
      <c r="O51" s="44"/>
      <c r="P51" s="44"/>
      <c r="Q51" s="44"/>
      <c r="R51" s="44"/>
      <c r="S51" s="44"/>
      <c r="T51" s="44"/>
      <c r="U51" s="44"/>
      <c r="V51" t="str">
        <f t="shared" si="0"/>
        <v/>
      </c>
      <c r="AE51" s="58"/>
    </row>
    <row r="52" spans="1:51" x14ac:dyDescent="0.2">
      <c r="A52" s="79"/>
      <c r="B52" s="79"/>
      <c r="C52" s="79"/>
      <c r="D52" s="44" t="str">
        <f>IFERROR(IF($A52,ROUND(VLOOKUP($A52,spring!$A$98:$AB$114,27,FALSE),1),""),999)</f>
        <v/>
      </c>
      <c r="E52" s="44" t="str">
        <f>IFERROR(IF($A52,ROUND(VLOOKUP($A52,summer!$A$98:$AB$122,27,FALSE),1),""),999)</f>
        <v/>
      </c>
      <c r="F52" s="44" t="b">
        <f>IFERROR(IF($A52,IF(ISNA(VLOOKUP($A52,fall!$A$95:$AB$119,27,FALSE)),0,ROUND(VLOOKUP($A52,fall!$A$95:$AB$119,27,FALSE),1))),999)</f>
        <v>0</v>
      </c>
      <c r="G52" s="44"/>
      <c r="H52" s="44"/>
      <c r="I52" s="44"/>
      <c r="J52" s="44"/>
      <c r="K52" s="44"/>
      <c r="L52" s="44"/>
      <c r="M52" s="44"/>
      <c r="N52" s="44"/>
      <c r="O52" s="44"/>
      <c r="P52" s="44"/>
      <c r="Q52" s="44"/>
      <c r="R52" s="44"/>
      <c r="S52" s="44"/>
      <c r="T52" s="44"/>
      <c r="U52" s="44"/>
      <c r="V52" t="str">
        <f t="shared" si="0"/>
        <v/>
      </c>
      <c r="AE52" s="58"/>
    </row>
    <row r="53" spans="1:51" x14ac:dyDescent="0.2">
      <c r="A53" s="79"/>
      <c r="B53" s="79"/>
      <c r="C53" s="79"/>
      <c r="D53" s="44" t="str">
        <f>IFERROR(IF($A53,ROUND(VLOOKUP($A53,spring!$A$98:$AB$114,27,FALSE),1),""),999)</f>
        <v/>
      </c>
      <c r="E53" s="44" t="str">
        <f>IFERROR(IF($A53,ROUND(VLOOKUP($A53,summer!$A$98:$AB$122,27,FALSE),1),""),999)</f>
        <v/>
      </c>
      <c r="F53" s="44" t="b">
        <f>IFERROR(IF($A53,IF(ISNA(VLOOKUP($A53,fall!$A$95:$AB$119,27,FALSE)),0,ROUND(VLOOKUP($A53,fall!$A$95:$AB$119,27,FALSE),1))),999)</f>
        <v>0</v>
      </c>
      <c r="G53" s="44"/>
      <c r="H53" s="44"/>
      <c r="I53" s="44"/>
      <c r="J53" s="44"/>
      <c r="K53" s="44"/>
      <c r="L53" s="44"/>
      <c r="M53" s="44"/>
      <c r="N53" s="44"/>
      <c r="O53" s="44"/>
      <c r="P53" s="44"/>
      <c r="Q53" s="44"/>
      <c r="R53" s="44"/>
      <c r="S53" s="44"/>
      <c r="T53" s="44"/>
      <c r="U53" s="44"/>
      <c r="V53" t="str">
        <f t="shared" si="0"/>
        <v/>
      </c>
      <c r="W53" t="str">
        <f>IF(B53=0,"",B53)</f>
        <v/>
      </c>
      <c r="AF53" s="145" t="s">
        <v>134</v>
      </c>
    </row>
    <row r="54" spans="1:51" x14ac:dyDescent="0.2">
      <c r="B54" s="8" t="s">
        <v>28</v>
      </c>
      <c r="S54" s="1"/>
      <c r="T54" s="1"/>
      <c r="U54" s="1"/>
      <c r="V54" s="1"/>
      <c r="W54" s="2"/>
    </row>
    <row r="55" spans="1:51" x14ac:dyDescent="0.2">
      <c r="C55" s="8" t="s">
        <v>80</v>
      </c>
      <c r="D55" s="5">
        <f t="shared" ref="D55:U55" si="1">COUNTA(D29:D53)-COUNTIF(D29:D53,"dnc")</f>
        <v>25</v>
      </c>
      <c r="E55" s="5">
        <f t="shared" si="1"/>
        <v>25</v>
      </c>
      <c r="F55" s="5">
        <f t="shared" si="1"/>
        <v>25</v>
      </c>
      <c r="G55" s="5">
        <f t="shared" si="1"/>
        <v>7</v>
      </c>
      <c r="H55" s="5">
        <f t="shared" si="1"/>
        <v>0</v>
      </c>
      <c r="I55" s="5">
        <f t="shared" si="1"/>
        <v>0</v>
      </c>
      <c r="J55" s="5">
        <f t="shared" si="1"/>
        <v>0</v>
      </c>
      <c r="K55" s="5">
        <f t="shared" si="1"/>
        <v>0</v>
      </c>
      <c r="L55" s="5">
        <f t="shared" si="1"/>
        <v>0</v>
      </c>
      <c r="M55" s="5">
        <f t="shared" si="1"/>
        <v>0</v>
      </c>
      <c r="N55" s="5">
        <f t="shared" si="1"/>
        <v>0</v>
      </c>
      <c r="O55" s="5">
        <f t="shared" si="1"/>
        <v>0</v>
      </c>
      <c r="P55" s="5">
        <f t="shared" si="1"/>
        <v>0</v>
      </c>
      <c r="Q55" s="5">
        <f t="shared" si="1"/>
        <v>0</v>
      </c>
      <c r="R55" s="5">
        <f t="shared" si="1"/>
        <v>0</v>
      </c>
      <c r="S55" s="5">
        <f t="shared" si="1"/>
        <v>0</v>
      </c>
      <c r="T55" s="5">
        <f t="shared" si="1"/>
        <v>0</v>
      </c>
      <c r="U55" s="5">
        <f t="shared" si="1"/>
        <v>0</v>
      </c>
      <c r="V55" s="1"/>
      <c r="W55" s="1"/>
      <c r="X55" s="1"/>
      <c r="Y55" s="1"/>
      <c r="Z55" s="1"/>
      <c r="AA55" s="1"/>
      <c r="AB55" s="1"/>
      <c r="AF55" s="29"/>
      <c r="AG55" s="32" t="s">
        <v>62</v>
      </c>
      <c r="AH55" s="33"/>
      <c r="AI55" s="33"/>
      <c r="AJ55" s="33"/>
      <c r="AK55" s="33"/>
      <c r="AL55" s="33"/>
      <c r="AM55" s="33"/>
      <c r="AN55" s="33"/>
      <c r="AO55" s="33"/>
      <c r="AP55" s="33"/>
      <c r="AQ55" s="33"/>
      <c r="AR55" s="34"/>
      <c r="AS55" s="29" t="s">
        <v>61</v>
      </c>
      <c r="AT55" s="29" t="s">
        <v>70</v>
      </c>
      <c r="AU55" s="29" t="s">
        <v>70</v>
      </c>
      <c r="AV55" s="29" t="s">
        <v>67</v>
      </c>
      <c r="AW55" s="29" t="s">
        <v>69</v>
      </c>
      <c r="AX55" s="29" t="s">
        <v>72</v>
      </c>
      <c r="AY55" s="42" t="s">
        <v>71</v>
      </c>
    </row>
    <row r="56" spans="1:51" x14ac:dyDescent="0.2">
      <c r="B56" s="38"/>
      <c r="C56" s="38" t="s">
        <v>66</v>
      </c>
      <c r="D56" s="58">
        <f>IF(D55&gt;3,1,"")</f>
        <v>1</v>
      </c>
      <c r="E56" s="58">
        <f>IF(E55&gt;3,COUNT($D56:D56)+1,"")</f>
        <v>2</v>
      </c>
      <c r="F56" s="58">
        <f>IF(F55&gt;3,COUNT($D56:E56)+1,"")</f>
        <v>3</v>
      </c>
      <c r="G56" s="58">
        <f>IF(G55&gt;3,COUNT($D56:F56)+1,"")</f>
        <v>4</v>
      </c>
      <c r="H56" s="58" t="str">
        <f>IF(H55&gt;3,COUNT($D56:G56)+1,"")</f>
        <v/>
      </c>
      <c r="I56" s="58" t="str">
        <f>IF(I55&gt;3,COUNT($D56:H56)+1,"")</f>
        <v/>
      </c>
      <c r="J56" s="58" t="str">
        <f>IF(J55&gt;3,COUNT($D56:I56)+1,"")</f>
        <v/>
      </c>
      <c r="K56" s="58" t="str">
        <f>IF(K55&gt;3,COUNT($D56:J56)+1,"")</f>
        <v/>
      </c>
      <c r="L56" s="58" t="str">
        <f>IF(L55&gt;3,COUNT($D56:K56)+1,"")</f>
        <v/>
      </c>
      <c r="M56" s="58" t="str">
        <f>IF(M55&gt;3,COUNT($D56:L56)+1,"")</f>
        <v/>
      </c>
      <c r="N56" s="58" t="str">
        <f>IF(N55&gt;3,COUNT($D56:M56)+1,"")</f>
        <v/>
      </c>
      <c r="O56" s="58" t="str">
        <f>IF(O55&gt;3,COUNT($D56:N56)+1,"")</f>
        <v/>
      </c>
      <c r="P56" s="58" t="str">
        <f>IF(P55&gt;3,COUNT($D56:O56)+1,"")</f>
        <v/>
      </c>
      <c r="Q56" s="58" t="str">
        <f>IF(Q55&gt;3,COUNT($D56:P56)+1,"")</f>
        <v/>
      </c>
      <c r="R56" s="58" t="str">
        <f>IF(R55&gt;3,COUNT($D56:Q56)+1,"")</f>
        <v/>
      </c>
      <c r="S56" s="58" t="str">
        <f>IF(S55&gt;3,COUNT($D56:R56)+1,"")</f>
        <v/>
      </c>
      <c r="T56" s="58" t="str">
        <f>IF(T55&gt;3,COUNT($D56:S56)+1,"")</f>
        <v/>
      </c>
      <c r="U56" s="58" t="str">
        <f>IF(U55&gt;3,COUNT($D56:T56)+1,"")</f>
        <v/>
      </c>
      <c r="V56" s="1"/>
      <c r="W56" s="1"/>
      <c r="X56" s="1"/>
      <c r="Y56" s="1"/>
      <c r="Z56" s="1"/>
      <c r="AA56" s="1"/>
      <c r="AB56" s="1"/>
      <c r="AE56" s="182" t="s">
        <v>206</v>
      </c>
      <c r="AF56" s="30"/>
      <c r="AG56" s="18"/>
      <c r="AH56" s="19"/>
      <c r="AI56" s="19"/>
      <c r="AJ56" s="19"/>
      <c r="AK56" s="19"/>
      <c r="AL56" s="19"/>
      <c r="AM56" s="19"/>
      <c r="AN56" s="19"/>
      <c r="AO56" s="19"/>
      <c r="AP56" s="19"/>
      <c r="AQ56" s="19"/>
      <c r="AR56" s="19"/>
      <c r="AS56" s="30"/>
      <c r="AT56" s="30"/>
      <c r="AU56" s="30"/>
      <c r="AV56" s="30"/>
      <c r="AW56" s="30"/>
      <c r="AX56" s="30"/>
      <c r="AY56" s="41"/>
    </row>
    <row r="57" spans="1:51" ht="24.95" customHeight="1" x14ac:dyDescent="0.35">
      <c r="B57" s="121" t="s">
        <v>83</v>
      </c>
      <c r="C57" s="4"/>
      <c r="D57" s="3"/>
      <c r="E57" s="3"/>
      <c r="F57" s="3"/>
      <c r="G57" s="3"/>
      <c r="H57" s="3"/>
      <c r="I57" s="3"/>
      <c r="J57" s="3"/>
      <c r="K57" s="3"/>
      <c r="L57" s="3"/>
      <c r="M57" s="3"/>
      <c r="N57" s="3"/>
      <c r="O57" s="3"/>
      <c r="P57" s="6"/>
      <c r="Q57" s="6"/>
      <c r="R57" s="6"/>
      <c r="S57" s="6"/>
      <c r="T57" s="6"/>
      <c r="U57" s="6"/>
      <c r="V57" s="1"/>
      <c r="W57" s="1" t="s">
        <v>58</v>
      </c>
      <c r="X57" s="1" t="s">
        <v>5</v>
      </c>
      <c r="Y57" s="1"/>
      <c r="Z57" s="1" t="s">
        <v>8</v>
      </c>
      <c r="AA57" s="1" t="s">
        <v>6</v>
      </c>
      <c r="AB57" s="1"/>
      <c r="AD57" s="189" t="s">
        <v>211</v>
      </c>
      <c r="AF57" s="30" t="s">
        <v>81</v>
      </c>
      <c r="AG57" s="18" t="s">
        <v>59</v>
      </c>
      <c r="AH57" s="19"/>
      <c r="AI57" s="19"/>
      <c r="AJ57" s="19"/>
      <c r="AK57" s="19"/>
      <c r="AL57" s="20"/>
      <c r="AM57" s="18" t="s">
        <v>60</v>
      </c>
      <c r="AN57" s="19"/>
      <c r="AO57" s="19"/>
      <c r="AP57" s="19"/>
      <c r="AQ57" s="19"/>
      <c r="AR57" s="19"/>
      <c r="AS57" s="30" t="s">
        <v>48</v>
      </c>
      <c r="AT57" s="30" t="s">
        <v>63</v>
      </c>
      <c r="AU57" s="30" t="s">
        <v>63</v>
      </c>
      <c r="AV57" s="30" t="s">
        <v>68</v>
      </c>
      <c r="AW57" s="30" t="s">
        <v>67</v>
      </c>
      <c r="AX57" s="30" t="s">
        <v>73</v>
      </c>
      <c r="AY57" s="41" t="s">
        <v>63</v>
      </c>
    </row>
    <row r="58" spans="1:51" s="15" customFormat="1" ht="38.25" x14ac:dyDescent="0.2">
      <c r="A58" s="17" t="s">
        <v>75</v>
      </c>
      <c r="B58" s="15" t="s">
        <v>74</v>
      </c>
      <c r="C58" s="15" t="s">
        <v>76</v>
      </c>
      <c r="D58" s="16" t="str">
        <f t="shared" ref="D58:U58" si="2">D28</f>
        <v>Spring</v>
      </c>
      <c r="E58" s="16" t="str">
        <f t="shared" si="2"/>
        <v>Summer</v>
      </c>
      <c r="F58" s="16" t="str">
        <f t="shared" si="2"/>
        <v>Fall</v>
      </c>
      <c r="G58" s="16" t="str">
        <f t="shared" si="2"/>
        <v>Jamboree</v>
      </c>
      <c r="H58" s="16">
        <f t="shared" si="2"/>
        <v>0</v>
      </c>
      <c r="I58" s="16">
        <f t="shared" si="2"/>
        <v>0</v>
      </c>
      <c r="J58" s="16">
        <f t="shared" si="2"/>
        <v>0</v>
      </c>
      <c r="K58" s="16">
        <f t="shared" si="2"/>
        <v>0</v>
      </c>
      <c r="L58" s="16">
        <f t="shared" si="2"/>
        <v>0</v>
      </c>
      <c r="M58" s="16">
        <f t="shared" si="2"/>
        <v>0</v>
      </c>
      <c r="N58" s="16">
        <f t="shared" si="2"/>
        <v>0</v>
      </c>
      <c r="O58" s="16">
        <f t="shared" si="2"/>
        <v>0</v>
      </c>
      <c r="P58" s="16">
        <f t="shared" si="2"/>
        <v>0</v>
      </c>
      <c r="Q58" s="16">
        <f t="shared" si="2"/>
        <v>0</v>
      </c>
      <c r="R58" s="16">
        <f t="shared" si="2"/>
        <v>0</v>
      </c>
      <c r="S58" s="16">
        <f t="shared" si="2"/>
        <v>0</v>
      </c>
      <c r="T58" s="16">
        <f t="shared" si="2"/>
        <v>0</v>
      </c>
      <c r="U58" s="16">
        <f t="shared" si="2"/>
        <v>0</v>
      </c>
      <c r="V58" s="17" t="s">
        <v>7</v>
      </c>
      <c r="W58" s="17" t="s">
        <v>4</v>
      </c>
      <c r="X58" s="17" t="s">
        <v>49</v>
      </c>
      <c r="Y58" s="17"/>
      <c r="Z58" s="17" t="s">
        <v>9</v>
      </c>
      <c r="AA58" s="17" t="s">
        <v>7</v>
      </c>
      <c r="AB58" s="17" t="s">
        <v>16</v>
      </c>
      <c r="AC58" s="15" t="s">
        <v>74</v>
      </c>
      <c r="AD58" s="190" t="s">
        <v>212</v>
      </c>
      <c r="AE58" s="190" t="s">
        <v>213</v>
      </c>
      <c r="AF58" s="31" t="s">
        <v>82</v>
      </c>
      <c r="AG58" s="21" t="s">
        <v>50</v>
      </c>
      <c r="AH58" s="15" t="s">
        <v>51</v>
      </c>
      <c r="AI58" s="15" t="s">
        <v>52</v>
      </c>
      <c r="AJ58" s="15" t="s">
        <v>53</v>
      </c>
      <c r="AK58" s="15" t="s">
        <v>54</v>
      </c>
      <c r="AL58" s="22" t="s">
        <v>55</v>
      </c>
      <c r="AM58" s="21" t="s">
        <v>50</v>
      </c>
      <c r="AN58" s="15" t="s">
        <v>51</v>
      </c>
      <c r="AO58" s="15" t="s">
        <v>52</v>
      </c>
      <c r="AP58" s="15" t="s">
        <v>53</v>
      </c>
      <c r="AQ58" s="15" t="s">
        <v>54</v>
      </c>
      <c r="AR58" s="15" t="s">
        <v>55</v>
      </c>
      <c r="AS58" s="31" t="s">
        <v>56</v>
      </c>
      <c r="AT58" s="31" t="s">
        <v>64</v>
      </c>
      <c r="AU58" s="31" t="s">
        <v>65</v>
      </c>
      <c r="AV58" s="31" t="s">
        <v>4</v>
      </c>
      <c r="AW58" s="31" t="s">
        <v>4</v>
      </c>
      <c r="AX58" s="31" t="s">
        <v>69</v>
      </c>
      <c r="AY58" s="31" t="s">
        <v>65</v>
      </c>
    </row>
    <row r="59" spans="1:51" x14ac:dyDescent="0.2">
      <c r="A59" s="49">
        <f>IF($A29=0,"",$A29)</f>
        <v>584</v>
      </c>
      <c r="B59" s="50" t="str">
        <f>IF($B29=0,"",$B29)</f>
        <v>He's Baaack!</v>
      </c>
      <c r="C59" s="50" t="str">
        <f>IF($C29=0,"",$C29)</f>
        <v>Knowles</v>
      </c>
      <c r="D59" s="47">
        <f t="shared" ref="D59:G84" si="3">D29</f>
        <v>22.5</v>
      </c>
      <c r="E59" s="47">
        <f t="shared" si="3"/>
        <v>48.5</v>
      </c>
      <c r="F59" s="47">
        <f t="shared" si="3"/>
        <v>18</v>
      </c>
      <c r="G59" s="47">
        <f t="shared" si="3"/>
        <v>0</v>
      </c>
      <c r="H59" s="47"/>
      <c r="I59" s="47"/>
      <c r="J59" s="47"/>
      <c r="K59" s="47"/>
      <c r="L59" s="47"/>
      <c r="M59" s="47"/>
      <c r="N59" s="47"/>
      <c r="O59" s="47"/>
      <c r="P59" s="47"/>
      <c r="Q59" s="47"/>
      <c r="R59" s="47"/>
      <c r="S59" s="47"/>
      <c r="T59" s="47"/>
      <c r="U59" s="47"/>
      <c r="V59" s="47"/>
      <c r="W59" s="47">
        <f>IF(SUM(D59:U59)&gt;0,SUM(D59:U59),"")</f>
        <v>89</v>
      </c>
      <c r="X59" s="47">
        <f t="shared" ref="X59:X84" si="4">IF(Throwouts&gt;0,LARGE((D59:U59),1),0)+IF(Throwouts&gt;1,LARGE((D59:U59),2),0)+IF(Throwouts&gt;2,LARGE((D59:U59),2),0)+IF(Throwouts&gt;3,LARGE((D59:U59),3),0)</f>
        <v>0</v>
      </c>
      <c r="Y59" s="47"/>
      <c r="Z59" s="47">
        <f>IF(W59="",0,W59-X59)</f>
        <v>89</v>
      </c>
      <c r="AA59" s="48">
        <f>IF(Z59,Z59+AD59,0)</f>
        <v>89</v>
      </c>
      <c r="AB59" s="49">
        <f>IF(RANK(AA59,AA$59:AA$83,1)=1,"",RANK(AA59,AA$59:AA$83,1)-COUNTA(AA$59:AA$83)+ScoredBoats)</f>
        <v>4</v>
      </c>
      <c r="AC59" s="50" t="str">
        <f>IF($B29=0,"",$B29)</f>
        <v>He's Baaack!</v>
      </c>
      <c r="AD59" s="186"/>
      <c r="AE59" s="85"/>
      <c r="AF59" s="37">
        <f t="shared" ref="AF59:AF84" si="5">IF(AE59,AE59,IF(AB91="",0,MATCH(AB91,AB$59:AB$83,0)))</f>
        <v>3</v>
      </c>
      <c r="AG59" s="23">
        <f>IF($D29="dnc",$D$55+1,0)+IF($E29="dnc",$E$55+1,0)+IF($F29="dnc",$F$55+1,0)</f>
        <v>0</v>
      </c>
      <c r="AH59" s="24">
        <f>IF($G29="dnc",$G$55+1,0)+IF($H29="dnc",$H$55+1,0)+IF($I29="dnc",$I$55+1,0)</f>
        <v>0</v>
      </c>
      <c r="AI59" s="24">
        <f>IF($J29="dnc",$J$55+1,0)+IF($K29="dnc",$K$55+1,0)+IF($L29="dnc",$L$55+1,0)</f>
        <v>0</v>
      </c>
      <c r="AJ59" s="24">
        <f>IF($M29="dnc",$M$55+1,0)+IF($N29="dnc",$N$55+1,0)+IF($O29="dnc",$O$55+1,0)</f>
        <v>0</v>
      </c>
      <c r="AK59" s="24">
        <f>IF($P29="dnc",$P$55+1,0)+IF($Q29="dnc",$Q$55+1,0)+IF($R29="dnc",$R$55+1,0)</f>
        <v>0</v>
      </c>
      <c r="AL59" s="25">
        <f>IF($S29="dnc",$S$55+1,0)+IF($T29="dnc",$T$55+1,0)+IF($U29="dnc",$U$55+1,0)</f>
        <v>0</v>
      </c>
      <c r="AM59" s="23">
        <f>COUNTIF(D29:F29,"dnc")</f>
        <v>0</v>
      </c>
      <c r="AN59" s="24">
        <f>COUNTIF(G29:I29,"dnc")</f>
        <v>0</v>
      </c>
      <c r="AO59" s="24">
        <f>COUNTIF(J29:L29,"dnc")</f>
        <v>0</v>
      </c>
      <c r="AP59" s="24">
        <f>COUNTIF(M29:O29,"dnc")</f>
        <v>0</v>
      </c>
      <c r="AQ59" s="24">
        <f>COUNTIF(P29:R29,"dnc")</f>
        <v>0</v>
      </c>
      <c r="AR59" s="24">
        <f>COUNTIF(S29:U29,"dnc")</f>
        <v>0</v>
      </c>
      <c r="AS59" s="35">
        <f t="shared" ref="AS59:AS84" si="6">IF(SUM(AG59:AL59)&gt;0,MATCH(MAX(AG59:AL59),AG59:AL59,0),0)</f>
        <v>0</v>
      </c>
      <c r="AT59" s="40">
        <f t="shared" ref="AT59:AT84" si="7">IF(W59&gt;0,((((((((((((((((COUNTIF(D59:U59,1))*10+COUNTIF(D59:U59,2))*10+COUNTIF(D59:U59,3))*10+COUNTIF(D59:U59,4))*10+COUNTIF(D59:U59,5))*10+COUNTIF(D59:U59,6))*10+COUNTIF(D59:U59,7))*10+COUNTIF(D59:U59,8))*10+COUNTIF(D59:U59,9))*10+COUNTIF(D59:U59,10))*10+COUNTIF(D59:U59,11))*10+COUNTIF(D59:U59,12))*10+COUNTIF(D59:U59,13))*10+COUNTIF(D59:U59,14))*10+COUNTIF(D59:U59,15))*10+COUNTIF(D59:U59,16))*10+COUNTIF(D59:U59,17),0)</f>
        <v>0</v>
      </c>
      <c r="AU59" s="37">
        <f t="shared" ref="AU59:AU80" si="8">IF($Z59=0,0,(RANK($AT59,$AT$59:$AT$84,0)))</f>
        <v>4</v>
      </c>
      <c r="AV59" s="45">
        <f t="shared" ref="AV59:AV84" si="9">IF(INDEX($D59:$U59,LastRaceIndex)="bye",$Z59/(Races_Sailed-Throwouts),INDEX($D59:$U59,LastRaceIndex))</f>
        <v>0</v>
      </c>
      <c r="AW59" s="45">
        <f t="shared" ref="AW59:AW84" si="10">IF(INDEX($D59:$U59,NextLastIndex)="bye",$Z59/(Races_Sailed-Throwouts),INDEX($D59:$U59,NextLastIndex))</f>
        <v>18</v>
      </c>
      <c r="AX59" s="46">
        <v>0</v>
      </c>
      <c r="AY59" s="37">
        <v>0</v>
      </c>
    </row>
    <row r="60" spans="1:51" x14ac:dyDescent="0.2">
      <c r="A60" s="49">
        <f t="shared" ref="A60:A83" si="11">IF($A30=0,"",$A30)</f>
        <v>1151</v>
      </c>
      <c r="B60" s="50" t="str">
        <f t="shared" ref="B60:B83" si="12">IF($B30=0,"",$B30)</f>
        <v>FKA</v>
      </c>
      <c r="C60" s="50" t="str">
        <f t="shared" ref="C60:C83" si="13">IF($C30=0,"",$C30)</f>
        <v>Beckwith</v>
      </c>
      <c r="D60" s="47">
        <f t="shared" si="3"/>
        <v>15</v>
      </c>
      <c r="E60" s="47">
        <f t="shared" si="3"/>
        <v>25</v>
      </c>
      <c r="F60" s="47">
        <f t="shared" si="3"/>
        <v>10</v>
      </c>
      <c r="G60" s="47">
        <f t="shared" si="3"/>
        <v>0</v>
      </c>
      <c r="H60" s="47"/>
      <c r="I60" s="47"/>
      <c r="J60" s="47"/>
      <c r="K60" s="47"/>
      <c r="L60" s="47"/>
      <c r="M60" s="47"/>
      <c r="N60" s="47"/>
      <c r="O60" s="47"/>
      <c r="P60" s="47"/>
      <c r="Q60" s="47"/>
      <c r="R60" s="47"/>
      <c r="S60" s="47"/>
      <c r="T60" s="47"/>
      <c r="U60" s="47"/>
      <c r="V60" s="47"/>
      <c r="W60" s="47">
        <f t="shared" ref="W60:W83" si="14">IF(SUM(D60:U60)&gt;0,SUM(D60:U60),"")</f>
        <v>50</v>
      </c>
      <c r="X60" s="47">
        <f t="shared" si="4"/>
        <v>0</v>
      </c>
      <c r="Y60" s="47"/>
      <c r="Z60" s="47">
        <f t="shared" ref="Z60:Z83" si="15">IF(W60="",0,W60-X60)</f>
        <v>50</v>
      </c>
      <c r="AA60" s="48">
        <f t="shared" ref="AA60:AA83" si="16">IF(Z60,Z60+AD60,0)</f>
        <v>50</v>
      </c>
      <c r="AB60" s="49">
        <f t="shared" ref="AB60:AB83" si="17">IF(RANK(AA60,AA$59:AA$83,1)=1,"",RANK(AA60,AA$59:AA$83,1)-COUNTA(AA$59:AA$83)+ScoredBoats)</f>
        <v>2</v>
      </c>
      <c r="AC60" s="50" t="str">
        <f t="shared" ref="AC60:AC83" si="18">IF($B30=0,"",$B30)</f>
        <v>FKA</v>
      </c>
      <c r="AD60" s="186"/>
      <c r="AE60" s="85"/>
      <c r="AF60" s="37">
        <f t="shared" si="5"/>
        <v>2</v>
      </c>
      <c r="AG60" s="23">
        <f>IF($D30="dnc",$D$55+1,0)+IF($E30="dnc",$E$55+1,0)+IF($F30="dnc",$F$55+1,0)</f>
        <v>0</v>
      </c>
      <c r="AH60" s="24">
        <f>IF($G30="dnc",$G$55+1,0)+IF($H30="dnc",$H$55+1,0)+IF($I30="dnc",$I$55+1,0)</f>
        <v>0</v>
      </c>
      <c r="AI60" s="24">
        <f>IF($J30="dnc",$J$55+1,0)+IF($K30="dnc",$K$55+1,0)+IF($L30="dnc",$L$55+1,0)</f>
        <v>0</v>
      </c>
      <c r="AJ60" s="24">
        <f>IF($M30="dnc",$M$55+1,0)+IF($N30="dnc",$N$55+1,0)+IF($O30="dnc",$O$55+1,0)</f>
        <v>0</v>
      </c>
      <c r="AK60" s="24">
        <f>IF($P30="dnc",$P$55+1,0)+IF($Q30="dnc",$Q$55+1,0)+IF($R30="dnc",$R$55+1,0)</f>
        <v>0</v>
      </c>
      <c r="AL60" s="25">
        <f>IF($S30="dnc",$S$55+1,0)+IF($T30="dnc",$T$55+1,0)+IF($U30="dnc",$U$55+1,0)</f>
        <v>0</v>
      </c>
      <c r="AM60" s="23">
        <f>COUNTIF(D30:F30,"dnc")</f>
        <v>0</v>
      </c>
      <c r="AN60" s="24">
        <f>COUNTIF(G30:I30,"dnc")</f>
        <v>0</v>
      </c>
      <c r="AO60" s="24">
        <f>COUNTIF(J30:L30,"dnc")</f>
        <v>0</v>
      </c>
      <c r="AP60" s="24">
        <f>COUNTIF(M30:O30,"dnc")</f>
        <v>0</v>
      </c>
      <c r="AQ60" s="24">
        <f>COUNTIF(P30:R30,"dnc")</f>
        <v>0</v>
      </c>
      <c r="AR60" s="24">
        <f>COUNTIF(S30:U30,"dnc")</f>
        <v>0</v>
      </c>
      <c r="AS60" s="35">
        <f t="shared" si="6"/>
        <v>0</v>
      </c>
      <c r="AT60" s="40">
        <f t="shared" si="7"/>
        <v>10000100</v>
      </c>
      <c r="AU60" s="37">
        <f t="shared" si="8"/>
        <v>2</v>
      </c>
      <c r="AV60" s="45">
        <f t="shared" si="9"/>
        <v>0</v>
      </c>
      <c r="AW60" s="45">
        <f t="shared" si="10"/>
        <v>10</v>
      </c>
      <c r="AX60" s="46">
        <f t="shared" ref="AX60:AX71" si="19">AV60*100+AW60</f>
        <v>10</v>
      </c>
      <c r="AY60" s="37">
        <f t="shared" ref="AY60:AY65" si="20">IF($Z60="",0,(RANK($AX60,$AX$59:$AX$83,1))-1)</f>
        <v>8</v>
      </c>
    </row>
    <row r="61" spans="1:51" x14ac:dyDescent="0.2">
      <c r="A61" s="49">
        <f t="shared" si="11"/>
        <v>1153</v>
      </c>
      <c r="B61" s="50" t="str">
        <f t="shared" si="12"/>
        <v>Gostosa</v>
      </c>
      <c r="C61" s="50" t="str">
        <f t="shared" si="13"/>
        <v>Hayes/Kirchhoff</v>
      </c>
      <c r="D61" s="47">
        <f t="shared" si="3"/>
        <v>9</v>
      </c>
      <c r="E61" s="47">
        <f t="shared" si="3"/>
        <v>28</v>
      </c>
      <c r="F61" s="47">
        <f t="shared" si="3"/>
        <v>4.5</v>
      </c>
      <c r="G61" s="47">
        <f t="shared" si="3"/>
        <v>0</v>
      </c>
      <c r="H61" s="47"/>
      <c r="I61" s="47"/>
      <c r="J61" s="47"/>
      <c r="K61" s="47"/>
      <c r="L61" s="47"/>
      <c r="M61" s="47"/>
      <c r="N61" s="47"/>
      <c r="O61" s="47"/>
      <c r="P61" s="47"/>
      <c r="Q61" s="47"/>
      <c r="R61" s="47"/>
      <c r="S61" s="47"/>
      <c r="T61" s="47"/>
      <c r="U61" s="47"/>
      <c r="V61" s="47"/>
      <c r="W61" s="47">
        <f t="shared" si="14"/>
        <v>41.5</v>
      </c>
      <c r="X61" s="47">
        <f t="shared" si="4"/>
        <v>0</v>
      </c>
      <c r="Y61" s="47"/>
      <c r="Z61" s="47">
        <f t="shared" si="15"/>
        <v>41.5</v>
      </c>
      <c r="AA61" s="48">
        <f t="shared" si="16"/>
        <v>41.5</v>
      </c>
      <c r="AB61" s="49">
        <f t="shared" si="17"/>
        <v>1</v>
      </c>
      <c r="AC61" s="50" t="str">
        <f t="shared" si="18"/>
        <v>Gostosa</v>
      </c>
      <c r="AD61" s="186"/>
      <c r="AE61" s="85"/>
      <c r="AF61" s="37">
        <f t="shared" si="5"/>
        <v>6</v>
      </c>
      <c r="AG61" s="23">
        <f>IF($D31="dnc",$D$55+1,0)+IF($E31="dnc",$E$55+1,0)+IF($F31="dnc",$F$55+1,0)</f>
        <v>0</v>
      </c>
      <c r="AH61" s="24">
        <f>IF($G31="dnc",$G$55+1,0)+IF($H31="dnc",$H$55+1,0)+IF($I31="dnc",$I$55+1,0)</f>
        <v>0</v>
      </c>
      <c r="AI61" s="24">
        <f>IF($J31="dnc",$J$55+1,0)+IF($K31="dnc",$K$55+1,0)+IF($L31="dnc",$L$55+1,0)</f>
        <v>0</v>
      </c>
      <c r="AJ61" s="24">
        <f>IF($M31="dnc",$M$55+1,0)+IF($N31="dnc",$N$55+1,0)+IF($O31="dnc",$O$55+1,0)</f>
        <v>0</v>
      </c>
      <c r="AK61" s="24">
        <f>IF($P31="dnc",$P$55+1,0)+IF($Q31="dnc",$Q$55+1,0)+IF($R31="dnc",$R$55+1,0)</f>
        <v>0</v>
      </c>
      <c r="AL61" s="25">
        <f>IF($S31="dnc",$S$55+1,0)+IF($T31="dnc",$T$55+1,0)+IF($U31="dnc",$U$55+1,0)</f>
        <v>0</v>
      </c>
      <c r="AM61" s="23">
        <f>COUNTIF(D31:F31,"dnc")</f>
        <v>0</v>
      </c>
      <c r="AN61" s="24">
        <f>COUNTIF(G31:I31,"dnc")</f>
        <v>0</v>
      </c>
      <c r="AO61" s="24">
        <f>COUNTIF(J31:L31,"dnc")</f>
        <v>0</v>
      </c>
      <c r="AP61" s="24">
        <f>COUNTIF(M31:O31,"dnc")</f>
        <v>0</v>
      </c>
      <c r="AQ61" s="24">
        <f>COUNTIF(P31:R31,"dnc")</f>
        <v>0</v>
      </c>
      <c r="AR61" s="24">
        <f>COUNTIF(S31:U31,"dnc")</f>
        <v>0</v>
      </c>
      <c r="AS61" s="35">
        <f>IF(SUM(AG61:AL61)&gt;0,MATCH(MAX(AG61:AL61),AG61:AL61,0),0)</f>
        <v>0</v>
      </c>
      <c r="AT61" s="40">
        <f t="shared" si="7"/>
        <v>100000000</v>
      </c>
      <c r="AU61" s="37">
        <f t="shared" si="8"/>
        <v>1</v>
      </c>
      <c r="AV61" s="45">
        <f t="shared" si="9"/>
        <v>0</v>
      </c>
      <c r="AW61" s="45">
        <f t="shared" si="10"/>
        <v>4.5</v>
      </c>
      <c r="AX61" s="46">
        <f t="shared" si="19"/>
        <v>4.5</v>
      </c>
      <c r="AY61" s="37">
        <f t="shared" si="20"/>
        <v>7</v>
      </c>
    </row>
    <row r="62" spans="1:51" x14ac:dyDescent="0.2">
      <c r="A62" s="49">
        <f t="shared" si="11"/>
        <v>485</v>
      </c>
      <c r="B62" s="50" t="str">
        <f t="shared" si="12"/>
        <v>Argo III</v>
      </c>
      <c r="C62" s="50" t="str">
        <f t="shared" si="13"/>
        <v>C. Nickerson</v>
      </c>
      <c r="D62" s="47">
        <f t="shared" si="3"/>
        <v>13.5</v>
      </c>
      <c r="E62" s="47">
        <f t="shared" si="3"/>
        <v>67.400000000000006</v>
      </c>
      <c r="F62" s="47">
        <f t="shared" si="3"/>
        <v>30</v>
      </c>
      <c r="G62" s="47">
        <f t="shared" si="3"/>
        <v>0</v>
      </c>
      <c r="H62" s="47"/>
      <c r="I62" s="47"/>
      <c r="J62" s="47"/>
      <c r="K62" s="47"/>
      <c r="L62" s="47"/>
      <c r="M62" s="47"/>
      <c r="N62" s="47"/>
      <c r="O62" s="47"/>
      <c r="P62" s="47"/>
      <c r="Q62" s="47"/>
      <c r="R62" s="47"/>
      <c r="S62" s="47"/>
      <c r="T62" s="47"/>
      <c r="U62" s="47"/>
      <c r="V62" s="47"/>
      <c r="W62" s="47">
        <f t="shared" si="14"/>
        <v>110.9</v>
      </c>
      <c r="X62" s="47">
        <f t="shared" si="4"/>
        <v>0</v>
      </c>
      <c r="Y62" s="47"/>
      <c r="Z62" s="47">
        <f t="shared" si="15"/>
        <v>110.9</v>
      </c>
      <c r="AA62" s="48">
        <f t="shared" si="16"/>
        <v>110.9</v>
      </c>
      <c r="AB62" s="49">
        <f t="shared" si="17"/>
        <v>5</v>
      </c>
      <c r="AC62" s="50" t="str">
        <f t="shared" si="18"/>
        <v>Argo III</v>
      </c>
      <c r="AD62" s="186"/>
      <c r="AE62" s="85"/>
      <c r="AF62" s="37">
        <f t="shared" si="5"/>
        <v>1</v>
      </c>
      <c r="AG62" s="23">
        <f>IF($D32="dnc",$D$55+1,0)+IF($E32="dnc",$E$55+1,0)+IF($F32="dnc",$F$55+1,0)</f>
        <v>0</v>
      </c>
      <c r="AH62" s="24">
        <f>IF($G32="dnc",$G$55+1,0)+IF($H32="dnc",$H$55+1,0)+IF($I32="dnc",$I$55+1,0)</f>
        <v>0</v>
      </c>
      <c r="AI62" s="24">
        <f>IF($J32="dnc",$J$55+1,0)+IF($K32="dnc",$K$55+1,0)+IF($L32="dnc",$L$55+1,0)</f>
        <v>0</v>
      </c>
      <c r="AJ62" s="24">
        <f>IF($M32="dnc",$M$55+1,0)+IF($N32="dnc",$N$55+1,0)+IF($O32="dnc",$O$55+1,0)</f>
        <v>0</v>
      </c>
      <c r="AK62" s="24">
        <f>IF($P32="dnc",$P$55+1,0)+IF($Q32="dnc",$Q$55+1,0)+IF($R32="dnc",$R$55+1,0)</f>
        <v>0</v>
      </c>
      <c r="AL62" s="25">
        <f>IF($S32="dnc",$S$55+1,0)+IF($T32="dnc",$T$55+1,0)+IF($U32="dnc",$U$55+1,0)</f>
        <v>0</v>
      </c>
      <c r="AM62" s="23">
        <f>COUNTIF(D32:F32,"dnc")</f>
        <v>0</v>
      </c>
      <c r="AN62" s="24">
        <f>COUNTIF(G32:I32,"dnc")</f>
        <v>0</v>
      </c>
      <c r="AO62" s="24">
        <f>COUNTIF(J32:L32,"dnc")</f>
        <v>0</v>
      </c>
      <c r="AP62" s="24">
        <f>COUNTIF(M32:O32,"dnc")</f>
        <v>0</v>
      </c>
      <c r="AQ62" s="24">
        <f>COUNTIF(P32:R32,"dnc")</f>
        <v>0</v>
      </c>
      <c r="AR62" s="24">
        <f>COUNTIF(S32:U32,"dnc")</f>
        <v>0</v>
      </c>
      <c r="AS62" s="35">
        <f t="shared" si="6"/>
        <v>0</v>
      </c>
      <c r="AT62" s="40">
        <f t="shared" si="7"/>
        <v>0</v>
      </c>
      <c r="AU62" s="37">
        <f t="shared" si="8"/>
        <v>4</v>
      </c>
      <c r="AV62" s="45">
        <f t="shared" si="9"/>
        <v>0</v>
      </c>
      <c r="AW62" s="45">
        <f t="shared" si="10"/>
        <v>30</v>
      </c>
      <c r="AX62" s="46">
        <f t="shared" si="19"/>
        <v>30</v>
      </c>
      <c r="AY62" s="37">
        <f t="shared" si="20"/>
        <v>11</v>
      </c>
    </row>
    <row r="63" spans="1:51" x14ac:dyDescent="0.2">
      <c r="A63" s="49">
        <f>IF($A33=0,"",$A33)</f>
        <v>676</v>
      </c>
      <c r="B63" s="50" t="str">
        <f>IF($B33=0,"",$B33)</f>
        <v>Paradox</v>
      </c>
      <c r="C63" s="50" t="str">
        <f>IF($C33=0,"",$C33)</f>
        <v>Stowe</v>
      </c>
      <c r="D63" s="47">
        <f t="shared" si="3"/>
        <v>34</v>
      </c>
      <c r="E63" s="47">
        <f t="shared" si="3"/>
        <v>96</v>
      </c>
      <c r="F63" s="47">
        <f t="shared" si="3"/>
        <v>44.4</v>
      </c>
      <c r="G63" s="47">
        <f t="shared" si="3"/>
        <v>0</v>
      </c>
      <c r="H63" s="47"/>
      <c r="I63" s="47"/>
      <c r="J63" s="47"/>
      <c r="K63" s="47"/>
      <c r="L63" s="47"/>
      <c r="M63" s="47"/>
      <c r="N63" s="47"/>
      <c r="O63" s="47"/>
      <c r="P63" s="47"/>
      <c r="Q63" s="47"/>
      <c r="R63" s="47"/>
      <c r="S63" s="47"/>
      <c r="T63" s="47"/>
      <c r="U63" s="47"/>
      <c r="V63" s="47"/>
      <c r="W63" s="47">
        <f t="shared" si="14"/>
        <v>174.4</v>
      </c>
      <c r="X63" s="47">
        <f t="shared" si="4"/>
        <v>0</v>
      </c>
      <c r="Y63" s="47"/>
      <c r="Z63" s="47">
        <f t="shared" si="15"/>
        <v>174.4</v>
      </c>
      <c r="AA63" s="48">
        <f t="shared" si="16"/>
        <v>174.4</v>
      </c>
      <c r="AB63" s="49">
        <f t="shared" si="17"/>
        <v>7</v>
      </c>
      <c r="AC63" s="50" t="str">
        <f>IF($B33=0,"",$B33)</f>
        <v>Paradox</v>
      </c>
      <c r="AD63" s="186"/>
      <c r="AE63" s="85"/>
      <c r="AF63" s="37">
        <f t="shared" si="5"/>
        <v>4</v>
      </c>
      <c r="AG63" s="23">
        <f>IF($D33="dnc",$D$55+1,0)+IF($E33="dnc",$E$55+1,0)+IF($F33="dnc",$F$55+1,0)</f>
        <v>0</v>
      </c>
      <c r="AH63" s="24">
        <f>IF($G33="dnc",$G$55+1,0)+IF($H33="dnc",$H$55+1,0)+IF($I33="dnc",$I$55+1,0)</f>
        <v>0</v>
      </c>
      <c r="AI63" s="24">
        <f>IF($J33="dnc",$J$55+1,0)+IF($K33="dnc",$K$55+1,0)+IF($L33="dnc",$L$55+1,0)</f>
        <v>0</v>
      </c>
      <c r="AJ63" s="24">
        <f>IF($M33="dnc",$M$55+1,0)+IF($N33="dnc",$N$55+1,0)+IF($O33="dnc",$O$55+1,0)</f>
        <v>0</v>
      </c>
      <c r="AK63" s="24">
        <f>IF($P33="dnc",$P$55+1,0)+IF($Q33="dnc",$Q$55+1,0)+IF($R33="dnc",$R$55+1,0)</f>
        <v>0</v>
      </c>
      <c r="AL63" s="25">
        <f>IF($S33="dnc",$S$55+1,0)+IF($T33="dnc",$T$55+1,0)+IF($U33="dnc",$U$55+1,0)</f>
        <v>0</v>
      </c>
      <c r="AM63" s="23">
        <f>COUNTIF(D33:F33,"dnc")</f>
        <v>0</v>
      </c>
      <c r="AN63" s="24">
        <f>COUNTIF(G33:I33,"dnc")</f>
        <v>0</v>
      </c>
      <c r="AO63" s="24">
        <f>COUNTIF(J33:L33,"dnc")</f>
        <v>0</v>
      </c>
      <c r="AP63" s="24">
        <f>COUNTIF(M33:O33,"dnc")</f>
        <v>0</v>
      </c>
      <c r="AQ63" s="24">
        <f>COUNTIF(P33:R33,"dnc")</f>
        <v>0</v>
      </c>
      <c r="AR63" s="24">
        <f>COUNTIF(S33:U33,"dnc")</f>
        <v>0</v>
      </c>
      <c r="AS63" s="35">
        <f>IF(SUM(AG63:AL63)&gt;0,MATCH(MAX(AG63:AL63),AG63:AL63,0),0)</f>
        <v>0</v>
      </c>
      <c r="AT63" s="40">
        <f t="shared" si="7"/>
        <v>0</v>
      </c>
      <c r="AU63" s="37">
        <f t="shared" si="8"/>
        <v>4</v>
      </c>
      <c r="AV63" s="45">
        <f t="shared" si="9"/>
        <v>0</v>
      </c>
      <c r="AW63" s="45">
        <f t="shared" si="10"/>
        <v>44.4</v>
      </c>
      <c r="AX63" s="46">
        <f t="shared" si="19"/>
        <v>44.4</v>
      </c>
      <c r="AY63" s="37">
        <f t="shared" si="20"/>
        <v>12</v>
      </c>
    </row>
    <row r="64" spans="1:51" x14ac:dyDescent="0.2">
      <c r="A64" s="49">
        <f t="shared" si="11"/>
        <v>667</v>
      </c>
      <c r="B64" s="50" t="str">
        <f t="shared" si="12"/>
        <v>Pressure</v>
      </c>
      <c r="C64" s="50" t="str">
        <f t="shared" si="13"/>
        <v>G/W Nickerson</v>
      </c>
      <c r="D64" s="47">
        <f t="shared" si="3"/>
        <v>11</v>
      </c>
      <c r="E64" s="47">
        <f t="shared" si="3"/>
        <v>27</v>
      </c>
      <c r="F64" s="47">
        <f t="shared" si="3"/>
        <v>12</v>
      </c>
      <c r="G64" s="47">
        <f t="shared" si="3"/>
        <v>0</v>
      </c>
      <c r="H64" s="47"/>
      <c r="I64" s="47"/>
      <c r="J64" s="47"/>
      <c r="K64" s="47"/>
      <c r="L64" s="47"/>
      <c r="M64" s="47"/>
      <c r="N64" s="47"/>
      <c r="O64" s="47"/>
      <c r="P64" s="47"/>
      <c r="Q64" s="47"/>
      <c r="R64" s="47"/>
      <c r="S64" s="47"/>
      <c r="T64" s="47"/>
      <c r="U64" s="47"/>
      <c r="V64" s="47"/>
      <c r="W64" s="47">
        <f t="shared" si="14"/>
        <v>50</v>
      </c>
      <c r="X64" s="47">
        <f t="shared" si="4"/>
        <v>0</v>
      </c>
      <c r="Y64" s="47"/>
      <c r="Z64" s="47">
        <f t="shared" si="15"/>
        <v>50</v>
      </c>
      <c r="AA64" s="48">
        <f t="shared" si="16"/>
        <v>50.000999999999998</v>
      </c>
      <c r="AB64" s="49">
        <f t="shared" si="17"/>
        <v>3</v>
      </c>
      <c r="AC64" s="50" t="str">
        <f t="shared" si="18"/>
        <v>Pressure</v>
      </c>
      <c r="AD64" s="186">
        <v>1E-3</v>
      </c>
      <c r="AE64" s="85"/>
      <c r="AF64" s="37">
        <f t="shared" si="5"/>
        <v>7</v>
      </c>
      <c r="AG64" s="23">
        <f>IF($D32="dnc",$D$55+1,0)+IF($E32="dnc",$E$55+1,0)+IF($F32="dnc",$F$55+1,0)</f>
        <v>0</v>
      </c>
      <c r="AH64" s="24">
        <f>IF($G32="dnc",$G$55+1,0)+IF($H32="dnc",$H$55+1,0)+IF($I32="dnc",$I$55+1,0)</f>
        <v>0</v>
      </c>
      <c r="AI64" s="24">
        <f>IF($J32="dnc",$J$55+1,0)+IF($K32="dnc",$K$55+1,0)+IF($L32="dnc",$L$55+1,0)</f>
        <v>0</v>
      </c>
      <c r="AJ64" s="24">
        <f>IF($M32="dnc",$M$55+1,0)+IF($N32="dnc",$N$55+1,0)+IF($O32="dnc",$O$55+1,0)</f>
        <v>0</v>
      </c>
      <c r="AK64" s="24">
        <f>IF($P32="dnc",$P$55+1,0)+IF($Q32="dnc",$Q$55+1,0)+IF($R32="dnc",$R$55+1,0)</f>
        <v>0</v>
      </c>
      <c r="AL64" s="25">
        <f>IF($S32="dnc",$S$55+1,0)+IF($T32="dnc",$T$55+1,0)+IF($U32="dnc",$U$55+1,0)</f>
        <v>0</v>
      </c>
      <c r="AM64" s="23">
        <f>COUNTIF(D32:F32,"dnc")</f>
        <v>0</v>
      </c>
      <c r="AN64" s="24">
        <f>COUNTIF(G32:I32,"dnc")</f>
        <v>0</v>
      </c>
      <c r="AO64" s="24">
        <f>COUNTIF(J32:L32,"dnc")</f>
        <v>0</v>
      </c>
      <c r="AP64" s="24">
        <f>COUNTIF(M32:O32,"dnc")</f>
        <v>0</v>
      </c>
      <c r="AQ64" s="24">
        <f>COUNTIF(P32:R32,"dnc")</f>
        <v>0</v>
      </c>
      <c r="AR64" s="24">
        <f>COUNTIF(S32:U32,"dnc")</f>
        <v>0</v>
      </c>
      <c r="AS64" s="35">
        <f t="shared" si="6"/>
        <v>0</v>
      </c>
      <c r="AT64" s="40">
        <f t="shared" si="7"/>
        <v>1100000</v>
      </c>
      <c r="AU64" s="37">
        <f t="shared" si="8"/>
        <v>3</v>
      </c>
      <c r="AV64" s="45">
        <f t="shared" si="9"/>
        <v>0</v>
      </c>
      <c r="AW64" s="45">
        <f t="shared" si="10"/>
        <v>12</v>
      </c>
      <c r="AX64" s="46">
        <f t="shared" si="19"/>
        <v>12</v>
      </c>
      <c r="AY64" s="37">
        <f t="shared" si="20"/>
        <v>9</v>
      </c>
    </row>
    <row r="65" spans="1:51" x14ac:dyDescent="0.2">
      <c r="A65" s="49">
        <f t="shared" si="11"/>
        <v>249</v>
      </c>
      <c r="B65" s="50" t="str">
        <f t="shared" si="12"/>
        <v>Dolce</v>
      </c>
      <c r="C65" s="50" t="str">
        <f t="shared" si="13"/>
        <v>Sonn</v>
      </c>
      <c r="D65" s="47">
        <f t="shared" si="3"/>
        <v>36</v>
      </c>
      <c r="E65" s="47">
        <f t="shared" si="3"/>
        <v>87.5</v>
      </c>
      <c r="F65" s="47">
        <f t="shared" si="3"/>
        <v>29</v>
      </c>
      <c r="G65" s="47">
        <f t="shared" si="3"/>
        <v>0</v>
      </c>
      <c r="H65" s="47"/>
      <c r="I65" s="47"/>
      <c r="J65" s="47"/>
      <c r="K65" s="47"/>
      <c r="L65" s="47"/>
      <c r="M65" s="47"/>
      <c r="N65" s="47"/>
      <c r="O65" s="47"/>
      <c r="P65" s="47"/>
      <c r="Q65" s="47"/>
      <c r="R65" s="47"/>
      <c r="S65" s="47"/>
      <c r="T65" s="47"/>
      <c r="U65" s="47"/>
      <c r="V65" s="47"/>
      <c r="W65" s="47">
        <f t="shared" si="14"/>
        <v>152.5</v>
      </c>
      <c r="X65" s="47">
        <f t="shared" si="4"/>
        <v>0</v>
      </c>
      <c r="Y65" s="47"/>
      <c r="Z65" s="47">
        <f t="shared" si="15"/>
        <v>152.5</v>
      </c>
      <c r="AA65" s="48">
        <f t="shared" si="16"/>
        <v>152.5</v>
      </c>
      <c r="AB65" s="49">
        <f t="shared" si="17"/>
        <v>6</v>
      </c>
      <c r="AC65" s="50" t="str">
        <f t="shared" si="18"/>
        <v>Dolce</v>
      </c>
      <c r="AD65" s="186"/>
      <c r="AE65" s="85"/>
      <c r="AF65" s="37">
        <f t="shared" si="5"/>
        <v>5</v>
      </c>
      <c r="AG65" s="23">
        <f>IF($D33="dnc",$D$55+1,0)+IF($E33="dnc",$E$55+1,0)+IF($F33="dnc",$F$55+1,0)</f>
        <v>0</v>
      </c>
      <c r="AH65" s="24">
        <f>IF($G33="dnc",$G$55+1,0)+IF($H33="dnc",$H$55+1,0)+IF($I33="dnc",$I$55+1,0)</f>
        <v>0</v>
      </c>
      <c r="AI65" s="24">
        <f>IF($J33="dnc",$J$55+1,0)+IF($K33="dnc",$K$55+1,0)+IF($L33="dnc",$L$55+1,0)</f>
        <v>0</v>
      </c>
      <c r="AJ65" s="24">
        <f>IF($M33="dnc",$M$55+1,0)+IF($N33="dnc",$N$55+1,0)+IF($O33="dnc",$O$55+1,0)</f>
        <v>0</v>
      </c>
      <c r="AK65" s="24">
        <f>IF($P33="dnc",$P$55+1,0)+IF($Q33="dnc",$Q$55+1,0)+IF($R33="dnc",$R$55+1,0)</f>
        <v>0</v>
      </c>
      <c r="AL65" s="25">
        <f>IF($S33="dnc",$S$55+1,0)+IF($T33="dnc",$T$55+1,0)+IF($U33="dnc",$U$55+1,0)</f>
        <v>0</v>
      </c>
      <c r="AM65" s="23">
        <f>COUNTIF(D33:F33,"dnc")</f>
        <v>0</v>
      </c>
      <c r="AN65" s="24">
        <f>COUNTIF(G33:I33,"dnc")</f>
        <v>0</v>
      </c>
      <c r="AO65" s="24">
        <f>COUNTIF(J33:L33,"dnc")</f>
        <v>0</v>
      </c>
      <c r="AP65" s="24">
        <f>COUNTIF(M33:O33,"dnc")</f>
        <v>0</v>
      </c>
      <c r="AQ65" s="24">
        <f>COUNTIF(P33:R33,"dnc")</f>
        <v>0</v>
      </c>
      <c r="AR65" s="24">
        <f>COUNTIF(S33:U33,"dnc")</f>
        <v>0</v>
      </c>
      <c r="AS65" s="35">
        <f t="shared" si="6"/>
        <v>0</v>
      </c>
      <c r="AT65" s="40">
        <f t="shared" si="7"/>
        <v>0</v>
      </c>
      <c r="AU65" s="37">
        <f t="shared" si="8"/>
        <v>4</v>
      </c>
      <c r="AV65" s="45">
        <f t="shared" si="9"/>
        <v>0</v>
      </c>
      <c r="AW65" s="45">
        <f t="shared" si="10"/>
        <v>29</v>
      </c>
      <c r="AX65" s="46">
        <f t="shared" si="19"/>
        <v>29</v>
      </c>
      <c r="AY65" s="37">
        <f t="shared" si="20"/>
        <v>10</v>
      </c>
    </row>
    <row r="66" spans="1:51" x14ac:dyDescent="0.2">
      <c r="A66" s="49" t="str">
        <f t="shared" si="11"/>
        <v/>
      </c>
      <c r="B66" s="50" t="str">
        <f t="shared" si="12"/>
        <v/>
      </c>
      <c r="C66" s="50" t="str">
        <f t="shared" si="13"/>
        <v/>
      </c>
      <c r="D66" s="47" t="str">
        <f t="shared" si="3"/>
        <v/>
      </c>
      <c r="E66" s="47" t="str">
        <f t="shared" si="3"/>
        <v/>
      </c>
      <c r="F66" s="47" t="b">
        <f t="shared" si="3"/>
        <v>0</v>
      </c>
      <c r="G66" s="47">
        <f t="shared" si="3"/>
        <v>0</v>
      </c>
      <c r="H66" s="47"/>
      <c r="I66" s="47"/>
      <c r="J66" s="47"/>
      <c r="K66" s="47"/>
      <c r="L66" s="47"/>
      <c r="M66" s="47"/>
      <c r="N66" s="47"/>
      <c r="O66" s="47"/>
      <c r="P66" s="47"/>
      <c r="Q66" s="47"/>
      <c r="R66" s="47"/>
      <c r="S66" s="47"/>
      <c r="T66" s="47"/>
      <c r="U66" s="47"/>
      <c r="V66" s="47"/>
      <c r="W66" s="47" t="str">
        <f t="shared" si="14"/>
        <v/>
      </c>
      <c r="X66" s="47">
        <f t="shared" si="4"/>
        <v>0</v>
      </c>
      <c r="Y66" s="47"/>
      <c r="Z66" s="47">
        <f t="shared" si="15"/>
        <v>0</v>
      </c>
      <c r="AA66" s="48">
        <f t="shared" si="16"/>
        <v>0</v>
      </c>
      <c r="AB66" s="49" t="str">
        <f t="shared" si="17"/>
        <v/>
      </c>
      <c r="AC66" s="50" t="str">
        <f t="shared" si="18"/>
        <v/>
      </c>
      <c r="AD66" s="186"/>
      <c r="AE66" s="85"/>
      <c r="AF66" s="37">
        <f t="shared" si="5"/>
        <v>0</v>
      </c>
      <c r="AG66" s="23">
        <f>IF($D34="dnc",$D$55+1,0)+IF($E34="dnc",$E$55+1,0)+IF($F34="dnc",$F$55+1,0)</f>
        <v>0</v>
      </c>
      <c r="AH66" s="24">
        <f>IF($G34="dnc",$G$55+1,0)+IF($H34="dnc",$H$55+1,0)+IF($I34="dnc",$I$55+1,0)</f>
        <v>0</v>
      </c>
      <c r="AI66" s="24">
        <f>IF($J34="dnc",$J$55+1,0)+IF($K34="dnc",$K$55+1,0)+IF($L34="dnc",$L$55+1,0)</f>
        <v>0</v>
      </c>
      <c r="AJ66" s="24">
        <f>IF($M34="dnc",$M$55+1,0)+IF($N34="dnc",$N$55+1,0)+IF($O34="dnc",$O$55+1,0)</f>
        <v>0</v>
      </c>
      <c r="AK66" s="24">
        <f>IF($P34="dnc",$P$55+1,0)+IF($Q34="dnc",$Q$55+1,0)+IF($R34="dnc",$R$55+1,0)</f>
        <v>0</v>
      </c>
      <c r="AL66" s="25">
        <f>IF($S34="dnc",$S$55+1,0)+IF($T34="dnc",$T$55+1,0)+IF($U34="dnc",$U$55+1,0)</f>
        <v>0</v>
      </c>
      <c r="AM66" s="23">
        <f>COUNTIF(D34:F34,"dnc")</f>
        <v>0</v>
      </c>
      <c r="AN66" s="24">
        <f>COUNTIF(G34:I34,"dnc")</f>
        <v>0</v>
      </c>
      <c r="AO66" s="24">
        <f>COUNTIF(J34:L34,"dnc")</f>
        <v>0</v>
      </c>
      <c r="AP66" s="24">
        <f>COUNTIF(M34:O34,"dnc")</f>
        <v>0</v>
      </c>
      <c r="AQ66" s="24">
        <f>COUNTIF(P34:R34,"dnc")</f>
        <v>0</v>
      </c>
      <c r="AR66" s="24">
        <f>COUNTIF(S34:U34,"dnc")</f>
        <v>0</v>
      </c>
      <c r="AS66" s="35">
        <f t="shared" si="6"/>
        <v>0</v>
      </c>
      <c r="AT66" s="40">
        <f t="shared" si="7"/>
        <v>0</v>
      </c>
      <c r="AU66" s="37">
        <f t="shared" si="8"/>
        <v>0</v>
      </c>
      <c r="AV66" s="45">
        <f t="shared" si="9"/>
        <v>0</v>
      </c>
      <c r="AW66" s="45" t="b">
        <f t="shared" si="10"/>
        <v>0</v>
      </c>
      <c r="AX66" s="46">
        <f t="shared" si="19"/>
        <v>0</v>
      </c>
      <c r="AY66" s="37">
        <f>RANK($AX66,$AX$59:$AX$83,1)</f>
        <v>1</v>
      </c>
    </row>
    <row r="67" spans="1:51" x14ac:dyDescent="0.2">
      <c r="A67" s="49" t="str">
        <f t="shared" si="11"/>
        <v/>
      </c>
      <c r="B67" s="50" t="str">
        <f t="shared" si="12"/>
        <v/>
      </c>
      <c r="C67" s="50" t="str">
        <f t="shared" si="13"/>
        <v/>
      </c>
      <c r="D67" s="47" t="str">
        <f t="shared" si="3"/>
        <v/>
      </c>
      <c r="E67" s="47" t="str">
        <f t="shared" si="3"/>
        <v/>
      </c>
      <c r="F67" s="47" t="b">
        <f t="shared" si="3"/>
        <v>0</v>
      </c>
      <c r="G67" s="47">
        <f t="shared" si="3"/>
        <v>0</v>
      </c>
      <c r="H67" s="47"/>
      <c r="I67" s="47"/>
      <c r="J67" s="47"/>
      <c r="K67" s="47"/>
      <c r="L67" s="47"/>
      <c r="M67" s="47"/>
      <c r="N67" s="47"/>
      <c r="O67" s="47"/>
      <c r="P67" s="47"/>
      <c r="Q67" s="47"/>
      <c r="R67" s="47"/>
      <c r="S67" s="47"/>
      <c r="T67" s="47"/>
      <c r="U67" s="47"/>
      <c r="V67" s="47"/>
      <c r="W67" s="47" t="str">
        <f t="shared" si="14"/>
        <v/>
      </c>
      <c r="X67" s="47">
        <f t="shared" si="4"/>
        <v>0</v>
      </c>
      <c r="Y67" s="47"/>
      <c r="Z67" s="47">
        <f t="shared" si="15"/>
        <v>0</v>
      </c>
      <c r="AA67" s="48">
        <f t="shared" si="16"/>
        <v>0</v>
      </c>
      <c r="AB67" s="49" t="str">
        <f t="shared" si="17"/>
        <v/>
      </c>
      <c r="AC67" s="50" t="str">
        <f t="shared" si="18"/>
        <v/>
      </c>
      <c r="AD67" s="186"/>
      <c r="AE67" s="85"/>
      <c r="AF67" s="37">
        <f t="shared" si="5"/>
        <v>0</v>
      </c>
      <c r="AG67" s="23">
        <f>IF($D35="dnc",$D$55+1,0)+IF($E35="dnc",$E$55+1,0)+IF($F35="dnc",$F$55+1,0)</f>
        <v>0</v>
      </c>
      <c r="AH67" s="24">
        <f>IF($G35="dnc",$G$55+1,0)+IF($H35="dnc",$H$55+1,0)+IF($I35="dnc",$I$55+1,0)</f>
        <v>0</v>
      </c>
      <c r="AI67" s="24">
        <f>IF($J35="dnc",$J$55+1,0)+IF($K35="dnc",$K$55+1,0)+IF($L35="dnc",$L$55+1,0)</f>
        <v>0</v>
      </c>
      <c r="AJ67" s="24">
        <f>IF($M35="dnc",$M$55+1,0)+IF($N35="dnc",$N$55+1,0)+IF($O35="dnc",$O$55+1,0)</f>
        <v>0</v>
      </c>
      <c r="AK67" s="24">
        <f>IF($P35="dnc",$P$55+1,0)+IF($Q35="dnc",$Q$55+1,0)+IF($R35="dnc",$R$55+1,0)</f>
        <v>0</v>
      </c>
      <c r="AL67" s="25">
        <f>IF($S35="dnc",$S$55+1,0)+IF($T35="dnc",$T$55+1,0)+IF($U35="dnc",$U$55+1,0)</f>
        <v>0</v>
      </c>
      <c r="AM67" s="23">
        <f>COUNTIF(D35:F35,"dnc")</f>
        <v>0</v>
      </c>
      <c r="AN67" s="24">
        <f>COUNTIF(G35:I35,"dnc")</f>
        <v>0</v>
      </c>
      <c r="AO67" s="24">
        <f>COUNTIF(J35:L35,"dnc")</f>
        <v>0</v>
      </c>
      <c r="AP67" s="24">
        <f>COUNTIF(M35:O35,"dnc")</f>
        <v>0</v>
      </c>
      <c r="AQ67" s="24">
        <f>COUNTIF(P35:R35,"dnc")</f>
        <v>0</v>
      </c>
      <c r="AR67" s="24">
        <f>COUNTIF(S35:U35,"dnc")</f>
        <v>0</v>
      </c>
      <c r="AS67" s="35">
        <f t="shared" si="6"/>
        <v>0</v>
      </c>
      <c r="AT67" s="40">
        <f t="shared" si="7"/>
        <v>0</v>
      </c>
      <c r="AU67" s="37">
        <f t="shared" si="8"/>
        <v>0</v>
      </c>
      <c r="AV67" s="45">
        <f t="shared" si="9"/>
        <v>0</v>
      </c>
      <c r="AW67" s="45" t="b">
        <f t="shared" si="10"/>
        <v>0</v>
      </c>
      <c r="AX67" s="46">
        <f t="shared" si="19"/>
        <v>0</v>
      </c>
      <c r="AY67" s="37">
        <f>RANK($AX67,$AX$59:$AX$83,1)</f>
        <v>1</v>
      </c>
    </row>
    <row r="68" spans="1:51" x14ac:dyDescent="0.2">
      <c r="A68" s="49" t="str">
        <f>IF($A38=0,"",$A38)</f>
        <v/>
      </c>
      <c r="B68" s="50" t="str">
        <f>IF($B38=0,"",$B38)</f>
        <v/>
      </c>
      <c r="C68" s="50" t="str">
        <f>IF($C38=0,"",$C38)</f>
        <v/>
      </c>
      <c r="D68" s="47" t="str">
        <f t="shared" si="3"/>
        <v/>
      </c>
      <c r="E68" s="47" t="str">
        <f t="shared" si="3"/>
        <v/>
      </c>
      <c r="F68" s="47" t="b">
        <f t="shared" si="3"/>
        <v>0</v>
      </c>
      <c r="G68" s="47">
        <f t="shared" si="3"/>
        <v>0</v>
      </c>
      <c r="H68" s="47"/>
      <c r="I68" s="47"/>
      <c r="J68" s="47"/>
      <c r="K68" s="47"/>
      <c r="L68" s="47"/>
      <c r="M68" s="47"/>
      <c r="N68" s="47"/>
      <c r="O68" s="47"/>
      <c r="P68" s="47"/>
      <c r="Q68" s="47"/>
      <c r="R68" s="47"/>
      <c r="S68" s="47"/>
      <c r="T68" s="47"/>
      <c r="U68" s="47"/>
      <c r="V68" s="47"/>
      <c r="W68" s="47" t="str">
        <f t="shared" si="14"/>
        <v/>
      </c>
      <c r="X68" s="47">
        <f t="shared" si="4"/>
        <v>0</v>
      </c>
      <c r="Y68" s="47"/>
      <c r="Z68" s="47">
        <f t="shared" si="15"/>
        <v>0</v>
      </c>
      <c r="AA68" s="48">
        <f t="shared" si="16"/>
        <v>0</v>
      </c>
      <c r="AB68" s="49" t="str">
        <f t="shared" si="17"/>
        <v/>
      </c>
      <c r="AC68" s="50" t="str">
        <f>IF($B38=0,"",$B38)</f>
        <v/>
      </c>
      <c r="AD68" s="186"/>
      <c r="AE68" s="85"/>
      <c r="AF68" s="37">
        <f t="shared" si="5"/>
        <v>0</v>
      </c>
      <c r="AG68" s="23">
        <f>IF($D36="dnc",$D$55+1,0)+IF($E36="dnc",$E$55+1,0)+IF($F36="dnc",$F$55+1,0)</f>
        <v>0</v>
      </c>
      <c r="AH68" s="24">
        <f>IF($G36="dnc",$G$55+1,0)+IF($H36="dnc",$H$55+1,0)+IF($I36="dnc",$I$55+1,0)</f>
        <v>0</v>
      </c>
      <c r="AI68" s="24">
        <f>IF($J36="dnc",$J$55+1,0)+IF($K36="dnc",$K$55+1,0)+IF($L36="dnc",$L$55+1,0)</f>
        <v>0</v>
      </c>
      <c r="AJ68" s="24">
        <f>IF($M36="dnc",$M$55+1,0)+IF($N36="dnc",$N$55+1,0)+IF($O36="dnc",$O$55+1,0)</f>
        <v>0</v>
      </c>
      <c r="AK68" s="24">
        <f>IF($P36="dnc",$P$55+1,0)+IF($Q36="dnc",$Q$55+1,0)+IF($R36="dnc",$R$55+1,0)</f>
        <v>0</v>
      </c>
      <c r="AL68" s="25">
        <f>IF($S36="dnc",$S$55+1,0)+IF($T36="dnc",$T$55+1,0)+IF($U36="dnc",$U$55+1,0)</f>
        <v>0</v>
      </c>
      <c r="AM68" s="23">
        <f>COUNTIF(D36:F36,"dnc")</f>
        <v>0</v>
      </c>
      <c r="AN68" s="24">
        <f>COUNTIF(G36:I36,"dnc")</f>
        <v>0</v>
      </c>
      <c r="AO68" s="24">
        <f>COUNTIF(J36:L36,"dnc")</f>
        <v>0</v>
      </c>
      <c r="AP68" s="24">
        <f>COUNTIF(M36:O36,"dnc")</f>
        <v>0</v>
      </c>
      <c r="AQ68" s="24">
        <f>COUNTIF(P36:R36,"dnc")</f>
        <v>0</v>
      </c>
      <c r="AR68" s="24">
        <f>COUNTIF(S36:U36,"dnc")</f>
        <v>0</v>
      </c>
      <c r="AS68" s="35">
        <f t="shared" si="6"/>
        <v>0</v>
      </c>
      <c r="AT68" s="40">
        <f t="shared" si="7"/>
        <v>0</v>
      </c>
      <c r="AU68" s="37">
        <f t="shared" si="8"/>
        <v>0</v>
      </c>
      <c r="AV68" s="45">
        <f t="shared" si="9"/>
        <v>0</v>
      </c>
      <c r="AW68" s="45" t="b">
        <f t="shared" si="10"/>
        <v>0</v>
      </c>
      <c r="AX68" s="46">
        <f t="shared" si="19"/>
        <v>0</v>
      </c>
      <c r="AY68" s="37">
        <f>RANK($AX68,$AX$59:$AX$83,1)</f>
        <v>1</v>
      </c>
    </row>
    <row r="69" spans="1:51" x14ac:dyDescent="0.2">
      <c r="A69" s="49" t="str">
        <f t="shared" si="11"/>
        <v/>
      </c>
      <c r="B69" s="50" t="str">
        <f t="shared" si="12"/>
        <v/>
      </c>
      <c r="C69" s="50" t="str">
        <f t="shared" si="13"/>
        <v/>
      </c>
      <c r="D69" s="47" t="str">
        <f t="shared" si="3"/>
        <v/>
      </c>
      <c r="E69" s="47" t="str">
        <f t="shared" si="3"/>
        <v/>
      </c>
      <c r="F69" s="47" t="b">
        <f t="shared" si="3"/>
        <v>0</v>
      </c>
      <c r="G69" s="47">
        <f t="shared" si="3"/>
        <v>0</v>
      </c>
      <c r="H69" s="47"/>
      <c r="I69" s="47"/>
      <c r="J69" s="47"/>
      <c r="K69" s="47"/>
      <c r="L69" s="47"/>
      <c r="M69" s="47"/>
      <c r="N69" s="47"/>
      <c r="O69" s="47"/>
      <c r="P69" s="47"/>
      <c r="Q69" s="47"/>
      <c r="R69" s="47"/>
      <c r="S69" s="47"/>
      <c r="T69" s="47"/>
      <c r="U69" s="47"/>
      <c r="V69" s="47"/>
      <c r="W69" s="47" t="str">
        <f t="shared" si="14"/>
        <v/>
      </c>
      <c r="X69" s="47">
        <f t="shared" si="4"/>
        <v>0</v>
      </c>
      <c r="Y69" s="47"/>
      <c r="Z69" s="47">
        <f t="shared" si="15"/>
        <v>0</v>
      </c>
      <c r="AA69" s="48">
        <f t="shared" si="16"/>
        <v>0</v>
      </c>
      <c r="AB69" s="49" t="str">
        <f t="shared" si="17"/>
        <v/>
      </c>
      <c r="AC69" s="50" t="str">
        <f t="shared" si="18"/>
        <v/>
      </c>
      <c r="AD69" s="186"/>
      <c r="AE69" s="85"/>
      <c r="AF69" s="37">
        <f t="shared" si="5"/>
        <v>0</v>
      </c>
      <c r="AG69" s="23">
        <f>IF($D39="dnc",$D$55+1,0)+IF($E39="dnc",$E$55+1,0)+IF($F39="dnc",$F$55+1,0)</f>
        <v>0</v>
      </c>
      <c r="AH69" s="24">
        <f>IF($G39="dnc",$G$55+1,0)+IF($H39="dnc",$H$55+1,0)+IF($I39="dnc",$I$55+1,0)</f>
        <v>0</v>
      </c>
      <c r="AI69" s="24">
        <f>IF($J39="dnc",$J$55+1,0)+IF($K39="dnc",$K$55+1,0)+IF($L39="dnc",$L$55+1,0)</f>
        <v>0</v>
      </c>
      <c r="AJ69" s="24">
        <f>IF($M39="dnc",$M$55+1,0)+IF($N39="dnc",$N$55+1,0)+IF($O39="dnc",$O$55+1,0)</f>
        <v>0</v>
      </c>
      <c r="AK69" s="24">
        <f>IF($P39="dnc",$P$55+1,0)+IF($Q39="dnc",$Q$55+1,0)+IF($R39="dnc",$R$55+1,0)</f>
        <v>0</v>
      </c>
      <c r="AL69" s="25">
        <f>IF($S39="dnc",$S$55+1,0)+IF($T39="dnc",$T$55+1,0)+IF($U39="dnc",$U$55+1,0)</f>
        <v>0</v>
      </c>
      <c r="AM69" s="23">
        <f>COUNTIF(D39:F39,"dnc")</f>
        <v>0</v>
      </c>
      <c r="AN69" s="24">
        <f>COUNTIF(G39:I39,"dnc")</f>
        <v>0</v>
      </c>
      <c r="AO69" s="24">
        <f>COUNTIF(J39:L39,"dnc")</f>
        <v>0</v>
      </c>
      <c r="AP69" s="24">
        <f>COUNTIF(M39:O39,"dnc")</f>
        <v>0</v>
      </c>
      <c r="AQ69" s="24">
        <f>COUNTIF(P39:R39,"dnc")</f>
        <v>0</v>
      </c>
      <c r="AR69" s="24">
        <f>COUNTIF(S39:U39,"dnc")</f>
        <v>0</v>
      </c>
      <c r="AS69" s="35">
        <f t="shared" si="6"/>
        <v>0</v>
      </c>
      <c r="AT69" s="40">
        <f t="shared" si="7"/>
        <v>0</v>
      </c>
      <c r="AU69" s="37">
        <f t="shared" si="8"/>
        <v>0</v>
      </c>
      <c r="AV69" s="45">
        <f t="shared" si="9"/>
        <v>0</v>
      </c>
      <c r="AW69" s="45" t="b">
        <f t="shared" si="10"/>
        <v>0</v>
      </c>
      <c r="AX69" s="46">
        <f t="shared" si="19"/>
        <v>0</v>
      </c>
      <c r="AY69" s="37">
        <f>RANK($AX69,$AX$59:$AX$83,1)</f>
        <v>1</v>
      </c>
    </row>
    <row r="70" spans="1:51" x14ac:dyDescent="0.2">
      <c r="A70" s="49" t="str">
        <f t="shared" si="11"/>
        <v/>
      </c>
      <c r="B70" s="50" t="str">
        <f t="shared" si="12"/>
        <v/>
      </c>
      <c r="C70" s="50" t="str">
        <f t="shared" si="13"/>
        <v/>
      </c>
      <c r="D70" s="47" t="str">
        <f t="shared" si="3"/>
        <v/>
      </c>
      <c r="E70" s="47" t="str">
        <f t="shared" si="3"/>
        <v/>
      </c>
      <c r="F70" s="47" t="b">
        <f t="shared" si="3"/>
        <v>0</v>
      </c>
      <c r="G70" s="47">
        <f t="shared" si="3"/>
        <v>0</v>
      </c>
      <c r="H70" s="47"/>
      <c r="I70" s="47"/>
      <c r="J70" s="47"/>
      <c r="K70" s="47"/>
      <c r="L70" s="47"/>
      <c r="M70" s="47"/>
      <c r="N70" s="47"/>
      <c r="O70" s="47"/>
      <c r="P70" s="47"/>
      <c r="Q70" s="47"/>
      <c r="R70" s="47"/>
      <c r="S70" s="47"/>
      <c r="T70" s="47"/>
      <c r="U70" s="47"/>
      <c r="V70" s="47"/>
      <c r="W70" s="47" t="str">
        <f t="shared" si="14"/>
        <v/>
      </c>
      <c r="X70" s="47">
        <f t="shared" si="4"/>
        <v>0</v>
      </c>
      <c r="Y70" s="47"/>
      <c r="Z70" s="47">
        <f t="shared" si="15"/>
        <v>0</v>
      </c>
      <c r="AA70" s="48">
        <f t="shared" si="16"/>
        <v>0</v>
      </c>
      <c r="AB70" s="49" t="str">
        <f t="shared" si="17"/>
        <v/>
      </c>
      <c r="AC70" s="50" t="str">
        <f t="shared" si="18"/>
        <v/>
      </c>
      <c r="AD70" s="186"/>
      <c r="AE70" s="85"/>
      <c r="AF70" s="37">
        <f t="shared" si="5"/>
        <v>0</v>
      </c>
      <c r="AG70" s="23">
        <f t="shared" ref="AG70:AG80" si="21">IF($D37="dnc",$D$55+1,0)+IF($E37="dnc",$E$55+1,0)+IF($F37="dnc",$F$55+1,0)</f>
        <v>0</v>
      </c>
      <c r="AH70" s="24">
        <f t="shared" ref="AH70:AH80" si="22">IF($G37="dnc",$G$55+1,0)+IF($H37="dnc",$H$55+1,0)+IF($I37="dnc",$I$55+1,0)</f>
        <v>0</v>
      </c>
      <c r="AI70" s="24">
        <f t="shared" ref="AI70:AI80" si="23">IF($J37="dnc",$J$55+1,0)+IF($K37="dnc",$K$55+1,0)+IF($L37="dnc",$L$55+1,0)</f>
        <v>0</v>
      </c>
      <c r="AJ70" s="24">
        <f t="shared" ref="AJ70:AJ80" si="24">IF($M37="dnc",$M$55+1,0)+IF($N37="dnc",$N$55+1,0)+IF($O37="dnc",$O$55+1,0)</f>
        <v>0</v>
      </c>
      <c r="AK70" s="24">
        <f t="shared" ref="AK70:AK80" si="25">IF($P37="dnc",$P$55+1,0)+IF($Q37="dnc",$Q$55+1,0)+IF($R37="dnc",$R$55+1,0)</f>
        <v>0</v>
      </c>
      <c r="AL70" s="25">
        <f t="shared" ref="AL70:AL80" si="26">IF($S37="dnc",$S$55+1,0)+IF($T37="dnc",$T$55+1,0)+IF($U37="dnc",$U$55+1,0)</f>
        <v>0</v>
      </c>
      <c r="AM70" s="23">
        <f t="shared" ref="AM70:AM80" si="27">COUNTIF(D37:F37,"dnc")</f>
        <v>0</v>
      </c>
      <c r="AN70" s="24">
        <f t="shared" ref="AN70:AN80" si="28">COUNTIF(G37:I37,"dnc")</f>
        <v>0</v>
      </c>
      <c r="AO70" s="24">
        <f t="shared" ref="AO70:AO80" si="29">COUNTIF(J37:L37,"dnc")</f>
        <v>0</v>
      </c>
      <c r="AP70" s="24">
        <f t="shared" ref="AP70:AP80" si="30">COUNTIF(M37:O37,"dnc")</f>
        <v>0</v>
      </c>
      <c r="AQ70" s="24">
        <f t="shared" ref="AQ70:AQ80" si="31">COUNTIF(P37:R37,"dnc")</f>
        <v>0</v>
      </c>
      <c r="AR70" s="24">
        <f t="shared" ref="AR70:AR80" si="32">COUNTIF(S37:U37,"dnc")</f>
        <v>0</v>
      </c>
      <c r="AS70" s="35">
        <f t="shared" si="6"/>
        <v>0</v>
      </c>
      <c r="AT70" s="40">
        <f t="shared" si="7"/>
        <v>0</v>
      </c>
      <c r="AU70" s="37">
        <f t="shared" si="8"/>
        <v>0</v>
      </c>
      <c r="AV70" s="45">
        <f t="shared" si="9"/>
        <v>0</v>
      </c>
      <c r="AW70" s="45" t="b">
        <f t="shared" si="10"/>
        <v>0</v>
      </c>
      <c r="AX70" s="46">
        <f t="shared" si="19"/>
        <v>0</v>
      </c>
      <c r="AY70" s="37">
        <f>IF($Z70="",0,(RANK($AX70,$AX$59:$AX$83,1))-1)</f>
        <v>0</v>
      </c>
    </row>
    <row r="71" spans="1:51" x14ac:dyDescent="0.2">
      <c r="A71" s="49" t="str">
        <f t="shared" si="11"/>
        <v/>
      </c>
      <c r="B71" s="50" t="str">
        <f t="shared" si="12"/>
        <v/>
      </c>
      <c r="C71" s="50" t="str">
        <f t="shared" si="13"/>
        <v/>
      </c>
      <c r="D71" s="47" t="str">
        <f t="shared" si="3"/>
        <v/>
      </c>
      <c r="E71" s="47" t="str">
        <f t="shared" si="3"/>
        <v/>
      </c>
      <c r="F71" s="47" t="b">
        <f t="shared" si="3"/>
        <v>0</v>
      </c>
      <c r="G71" s="47">
        <f t="shared" si="3"/>
        <v>0</v>
      </c>
      <c r="H71" s="47"/>
      <c r="I71" s="47"/>
      <c r="J71" s="47"/>
      <c r="K71" s="47"/>
      <c r="L71" s="47"/>
      <c r="M71" s="47"/>
      <c r="N71" s="47"/>
      <c r="O71" s="47"/>
      <c r="P71" s="47"/>
      <c r="Q71" s="47"/>
      <c r="R71" s="47"/>
      <c r="S71" s="47"/>
      <c r="T71" s="47"/>
      <c r="U71" s="47"/>
      <c r="V71" s="47"/>
      <c r="W71" s="47" t="str">
        <f t="shared" si="14"/>
        <v/>
      </c>
      <c r="X71" s="47">
        <f t="shared" si="4"/>
        <v>0</v>
      </c>
      <c r="Y71" s="47"/>
      <c r="Z71" s="47">
        <f t="shared" si="15"/>
        <v>0</v>
      </c>
      <c r="AA71" s="48">
        <f t="shared" si="16"/>
        <v>0</v>
      </c>
      <c r="AB71" s="49" t="str">
        <f t="shared" si="17"/>
        <v/>
      </c>
      <c r="AC71" s="50" t="str">
        <f t="shared" si="18"/>
        <v/>
      </c>
      <c r="AD71" s="186"/>
      <c r="AE71" s="85"/>
      <c r="AF71" s="37">
        <f t="shared" si="5"/>
        <v>0</v>
      </c>
      <c r="AG71" s="23">
        <f t="shared" si="21"/>
        <v>0</v>
      </c>
      <c r="AH71" s="24">
        <f t="shared" si="22"/>
        <v>0</v>
      </c>
      <c r="AI71" s="24">
        <f t="shared" si="23"/>
        <v>0</v>
      </c>
      <c r="AJ71" s="24">
        <f t="shared" si="24"/>
        <v>0</v>
      </c>
      <c r="AK71" s="24">
        <f t="shared" si="25"/>
        <v>0</v>
      </c>
      <c r="AL71" s="25">
        <f t="shared" si="26"/>
        <v>0</v>
      </c>
      <c r="AM71" s="23">
        <f t="shared" si="27"/>
        <v>0</v>
      </c>
      <c r="AN71" s="24">
        <f t="shared" si="28"/>
        <v>0</v>
      </c>
      <c r="AO71" s="24">
        <f t="shared" si="29"/>
        <v>0</v>
      </c>
      <c r="AP71" s="24">
        <f t="shared" si="30"/>
        <v>0</v>
      </c>
      <c r="AQ71" s="24">
        <f t="shared" si="31"/>
        <v>0</v>
      </c>
      <c r="AR71" s="24">
        <f t="shared" si="32"/>
        <v>0</v>
      </c>
      <c r="AS71" s="35">
        <f t="shared" si="6"/>
        <v>0</v>
      </c>
      <c r="AT71" s="40">
        <f t="shared" si="7"/>
        <v>0</v>
      </c>
      <c r="AU71" s="37">
        <f t="shared" si="8"/>
        <v>0</v>
      </c>
      <c r="AV71" s="45">
        <f t="shared" si="9"/>
        <v>0</v>
      </c>
      <c r="AW71" s="45" t="b">
        <f t="shared" si="10"/>
        <v>0</v>
      </c>
      <c r="AX71" s="46">
        <f t="shared" si="19"/>
        <v>0</v>
      </c>
      <c r="AY71" s="37"/>
    </row>
    <row r="72" spans="1:51" x14ac:dyDescent="0.2">
      <c r="A72" s="49" t="str">
        <f t="shared" si="11"/>
        <v/>
      </c>
      <c r="B72" s="50" t="str">
        <f t="shared" si="12"/>
        <v/>
      </c>
      <c r="C72" s="50" t="str">
        <f t="shared" si="13"/>
        <v/>
      </c>
      <c r="D72" s="47" t="str">
        <f t="shared" si="3"/>
        <v/>
      </c>
      <c r="E72" s="47" t="str">
        <f t="shared" si="3"/>
        <v/>
      </c>
      <c r="F72" s="47" t="b">
        <f t="shared" si="3"/>
        <v>0</v>
      </c>
      <c r="G72" s="47">
        <f t="shared" si="3"/>
        <v>0</v>
      </c>
      <c r="H72" s="47"/>
      <c r="I72" s="47"/>
      <c r="J72" s="47"/>
      <c r="K72" s="47"/>
      <c r="L72" s="47"/>
      <c r="M72" s="47"/>
      <c r="N72" s="47"/>
      <c r="O72" s="47"/>
      <c r="P72" s="47"/>
      <c r="Q72" s="47"/>
      <c r="R72" s="47"/>
      <c r="S72" s="47"/>
      <c r="T72" s="47"/>
      <c r="U72" s="47"/>
      <c r="V72" s="47"/>
      <c r="W72" s="47" t="str">
        <f t="shared" si="14"/>
        <v/>
      </c>
      <c r="X72" s="47">
        <f t="shared" si="4"/>
        <v>0</v>
      </c>
      <c r="Y72" s="47"/>
      <c r="Z72" s="47">
        <f t="shared" si="15"/>
        <v>0</v>
      </c>
      <c r="AA72" s="48">
        <f t="shared" si="16"/>
        <v>0</v>
      </c>
      <c r="AB72" s="49" t="str">
        <f t="shared" si="17"/>
        <v/>
      </c>
      <c r="AC72" s="50" t="str">
        <f t="shared" si="18"/>
        <v/>
      </c>
      <c r="AD72" s="186"/>
      <c r="AE72" s="85"/>
      <c r="AF72" s="37">
        <f t="shared" si="5"/>
        <v>0</v>
      </c>
      <c r="AG72" s="23">
        <f t="shared" si="21"/>
        <v>0</v>
      </c>
      <c r="AH72" s="24">
        <f t="shared" si="22"/>
        <v>0</v>
      </c>
      <c r="AI72" s="24">
        <f t="shared" si="23"/>
        <v>0</v>
      </c>
      <c r="AJ72" s="24">
        <f t="shared" si="24"/>
        <v>0</v>
      </c>
      <c r="AK72" s="24">
        <f t="shared" si="25"/>
        <v>0</v>
      </c>
      <c r="AL72" s="25">
        <f t="shared" si="26"/>
        <v>0</v>
      </c>
      <c r="AM72" s="23">
        <f t="shared" si="27"/>
        <v>0</v>
      </c>
      <c r="AN72" s="24">
        <f t="shared" si="28"/>
        <v>0</v>
      </c>
      <c r="AO72" s="24">
        <f t="shared" si="29"/>
        <v>0</v>
      </c>
      <c r="AP72" s="24">
        <f t="shared" si="30"/>
        <v>0</v>
      </c>
      <c r="AQ72" s="24">
        <f t="shared" si="31"/>
        <v>0</v>
      </c>
      <c r="AR72" s="24">
        <f t="shared" si="32"/>
        <v>0</v>
      </c>
      <c r="AS72" s="35">
        <f t="shared" si="6"/>
        <v>0</v>
      </c>
      <c r="AT72" s="40">
        <f t="shared" si="7"/>
        <v>0</v>
      </c>
      <c r="AU72" s="37">
        <f t="shared" si="8"/>
        <v>0</v>
      </c>
      <c r="AV72" s="45">
        <f t="shared" si="9"/>
        <v>0</v>
      </c>
      <c r="AW72" s="45" t="b">
        <f t="shared" si="10"/>
        <v>0</v>
      </c>
      <c r="AX72" s="46"/>
      <c r="AY72" s="37"/>
    </row>
    <row r="73" spans="1:51" x14ac:dyDescent="0.2">
      <c r="A73" s="49" t="str">
        <f t="shared" si="11"/>
        <v/>
      </c>
      <c r="B73" s="50" t="str">
        <f t="shared" si="12"/>
        <v/>
      </c>
      <c r="C73" s="50" t="str">
        <f t="shared" si="13"/>
        <v/>
      </c>
      <c r="D73" s="47" t="str">
        <f t="shared" si="3"/>
        <v/>
      </c>
      <c r="E73" s="47" t="str">
        <f t="shared" si="3"/>
        <v/>
      </c>
      <c r="F73" s="47" t="b">
        <f t="shared" si="3"/>
        <v>0</v>
      </c>
      <c r="G73" s="47">
        <f t="shared" si="3"/>
        <v>0</v>
      </c>
      <c r="H73" s="47"/>
      <c r="I73" s="47"/>
      <c r="J73" s="47"/>
      <c r="K73" s="47"/>
      <c r="L73" s="47"/>
      <c r="M73" s="47"/>
      <c r="N73" s="47"/>
      <c r="O73" s="47"/>
      <c r="P73" s="47"/>
      <c r="Q73" s="47"/>
      <c r="R73" s="47"/>
      <c r="S73" s="47"/>
      <c r="T73" s="47"/>
      <c r="U73" s="47"/>
      <c r="V73" s="47"/>
      <c r="W73" s="47" t="str">
        <f t="shared" si="14"/>
        <v/>
      </c>
      <c r="X73" s="47">
        <f t="shared" si="4"/>
        <v>0</v>
      </c>
      <c r="Y73" s="47"/>
      <c r="Z73" s="47">
        <f t="shared" si="15"/>
        <v>0</v>
      </c>
      <c r="AA73" s="48">
        <f t="shared" si="16"/>
        <v>0</v>
      </c>
      <c r="AB73" s="49" t="str">
        <f t="shared" si="17"/>
        <v/>
      </c>
      <c r="AC73" s="50" t="str">
        <f t="shared" si="18"/>
        <v/>
      </c>
      <c r="AD73" s="186"/>
      <c r="AE73" s="85"/>
      <c r="AF73" s="37">
        <f t="shared" si="5"/>
        <v>0</v>
      </c>
      <c r="AG73" s="23">
        <f t="shared" si="21"/>
        <v>0</v>
      </c>
      <c r="AH73" s="24">
        <f t="shared" si="22"/>
        <v>0</v>
      </c>
      <c r="AI73" s="24">
        <f t="shared" si="23"/>
        <v>0</v>
      </c>
      <c r="AJ73" s="24">
        <f t="shared" si="24"/>
        <v>0</v>
      </c>
      <c r="AK73" s="24">
        <f t="shared" si="25"/>
        <v>0</v>
      </c>
      <c r="AL73" s="25">
        <f t="shared" si="26"/>
        <v>0</v>
      </c>
      <c r="AM73" s="23">
        <f t="shared" si="27"/>
        <v>0</v>
      </c>
      <c r="AN73" s="24">
        <f t="shared" si="28"/>
        <v>0</v>
      </c>
      <c r="AO73" s="24">
        <f t="shared" si="29"/>
        <v>0</v>
      </c>
      <c r="AP73" s="24">
        <f t="shared" si="30"/>
        <v>0</v>
      </c>
      <c r="AQ73" s="24">
        <f t="shared" si="31"/>
        <v>0</v>
      </c>
      <c r="AR73" s="24">
        <f t="shared" si="32"/>
        <v>0</v>
      </c>
      <c r="AS73" s="35">
        <f t="shared" si="6"/>
        <v>0</v>
      </c>
      <c r="AT73" s="40">
        <f t="shared" si="7"/>
        <v>0</v>
      </c>
      <c r="AU73" s="37">
        <f t="shared" si="8"/>
        <v>0</v>
      </c>
      <c r="AV73" s="45">
        <f t="shared" si="9"/>
        <v>0</v>
      </c>
      <c r="AW73" s="45" t="b">
        <f t="shared" si="10"/>
        <v>0</v>
      </c>
      <c r="AX73" s="46"/>
      <c r="AY73" s="37"/>
    </row>
    <row r="74" spans="1:51" x14ac:dyDescent="0.2">
      <c r="A74" s="49" t="str">
        <f t="shared" si="11"/>
        <v/>
      </c>
      <c r="B74" s="50" t="str">
        <f t="shared" si="12"/>
        <v/>
      </c>
      <c r="C74" s="50" t="str">
        <f t="shared" si="13"/>
        <v/>
      </c>
      <c r="D74" s="47" t="str">
        <f t="shared" si="3"/>
        <v/>
      </c>
      <c r="E74" s="47" t="str">
        <f t="shared" si="3"/>
        <v/>
      </c>
      <c r="F74" s="47" t="b">
        <f t="shared" si="3"/>
        <v>0</v>
      </c>
      <c r="G74" s="47">
        <f t="shared" si="3"/>
        <v>0</v>
      </c>
      <c r="H74" s="47"/>
      <c r="I74" s="47"/>
      <c r="J74" s="47"/>
      <c r="K74" s="47"/>
      <c r="L74" s="47"/>
      <c r="M74" s="47"/>
      <c r="N74" s="47"/>
      <c r="O74" s="47"/>
      <c r="P74" s="47"/>
      <c r="Q74" s="47"/>
      <c r="R74" s="47"/>
      <c r="S74" s="47"/>
      <c r="T74" s="47"/>
      <c r="U74" s="47"/>
      <c r="V74" s="47"/>
      <c r="W74" s="47" t="str">
        <f t="shared" si="14"/>
        <v/>
      </c>
      <c r="X74" s="47">
        <f t="shared" si="4"/>
        <v>0</v>
      </c>
      <c r="Y74" s="47"/>
      <c r="Z74" s="47">
        <f t="shared" si="15"/>
        <v>0</v>
      </c>
      <c r="AA74" s="48">
        <f t="shared" si="16"/>
        <v>0</v>
      </c>
      <c r="AB74" s="49" t="str">
        <f t="shared" si="17"/>
        <v/>
      </c>
      <c r="AC74" s="50" t="str">
        <f t="shared" si="18"/>
        <v/>
      </c>
      <c r="AD74" s="186"/>
      <c r="AE74" s="85"/>
      <c r="AF74" s="37">
        <f t="shared" si="5"/>
        <v>0</v>
      </c>
      <c r="AG74" s="23">
        <f t="shared" si="21"/>
        <v>0</v>
      </c>
      <c r="AH74" s="24">
        <f t="shared" si="22"/>
        <v>0</v>
      </c>
      <c r="AI74" s="24">
        <f t="shared" si="23"/>
        <v>0</v>
      </c>
      <c r="AJ74" s="24">
        <f t="shared" si="24"/>
        <v>0</v>
      </c>
      <c r="AK74" s="24">
        <f t="shared" si="25"/>
        <v>0</v>
      </c>
      <c r="AL74" s="25">
        <f t="shared" si="26"/>
        <v>0</v>
      </c>
      <c r="AM74" s="23">
        <f t="shared" si="27"/>
        <v>0</v>
      </c>
      <c r="AN74" s="24">
        <f t="shared" si="28"/>
        <v>0</v>
      </c>
      <c r="AO74" s="24">
        <f t="shared" si="29"/>
        <v>0</v>
      </c>
      <c r="AP74" s="24">
        <f t="shared" si="30"/>
        <v>0</v>
      </c>
      <c r="AQ74" s="24">
        <f t="shared" si="31"/>
        <v>0</v>
      </c>
      <c r="AR74" s="24">
        <f t="shared" si="32"/>
        <v>0</v>
      </c>
      <c r="AS74" s="35">
        <f t="shared" si="6"/>
        <v>0</v>
      </c>
      <c r="AT74" s="40">
        <f t="shared" si="7"/>
        <v>0</v>
      </c>
      <c r="AU74" s="37">
        <f t="shared" si="8"/>
        <v>0</v>
      </c>
      <c r="AV74" s="45">
        <f t="shared" si="9"/>
        <v>0</v>
      </c>
      <c r="AW74" s="45" t="b">
        <f t="shared" si="10"/>
        <v>0</v>
      </c>
      <c r="AX74" s="46"/>
      <c r="AY74" s="37"/>
    </row>
    <row r="75" spans="1:51" x14ac:dyDescent="0.2">
      <c r="A75" s="49" t="str">
        <f t="shared" si="11"/>
        <v/>
      </c>
      <c r="B75" s="50" t="str">
        <f t="shared" si="12"/>
        <v/>
      </c>
      <c r="C75" s="50" t="str">
        <f t="shared" si="13"/>
        <v/>
      </c>
      <c r="D75" s="47" t="str">
        <f t="shared" si="3"/>
        <v/>
      </c>
      <c r="E75" s="47" t="str">
        <f t="shared" si="3"/>
        <v/>
      </c>
      <c r="F75" s="47" t="b">
        <f t="shared" si="3"/>
        <v>0</v>
      </c>
      <c r="G75" s="47">
        <f t="shared" si="3"/>
        <v>0</v>
      </c>
      <c r="H75" s="47"/>
      <c r="I75" s="47"/>
      <c r="J75" s="47"/>
      <c r="K75" s="47"/>
      <c r="L75" s="47"/>
      <c r="M75" s="47"/>
      <c r="N75" s="47"/>
      <c r="O75" s="47"/>
      <c r="P75" s="47"/>
      <c r="Q75" s="47"/>
      <c r="R75" s="47"/>
      <c r="S75" s="47"/>
      <c r="T75" s="47"/>
      <c r="U75" s="47"/>
      <c r="V75" s="47"/>
      <c r="W75" s="47" t="str">
        <f t="shared" si="14"/>
        <v/>
      </c>
      <c r="X75" s="47">
        <f t="shared" si="4"/>
        <v>0</v>
      </c>
      <c r="Y75" s="47"/>
      <c r="Z75" s="47">
        <f t="shared" si="15"/>
        <v>0</v>
      </c>
      <c r="AA75" s="48">
        <f t="shared" si="16"/>
        <v>0</v>
      </c>
      <c r="AB75" s="49" t="str">
        <f t="shared" si="17"/>
        <v/>
      </c>
      <c r="AC75" s="50" t="str">
        <f t="shared" si="18"/>
        <v/>
      </c>
      <c r="AD75" s="186"/>
      <c r="AE75" s="85"/>
      <c r="AF75" s="37">
        <f t="shared" si="5"/>
        <v>0</v>
      </c>
      <c r="AG75" s="23">
        <f t="shared" si="21"/>
        <v>0</v>
      </c>
      <c r="AH75" s="24">
        <f t="shared" si="22"/>
        <v>0</v>
      </c>
      <c r="AI75" s="24">
        <f t="shared" si="23"/>
        <v>0</v>
      </c>
      <c r="AJ75" s="24">
        <f t="shared" si="24"/>
        <v>0</v>
      </c>
      <c r="AK75" s="24">
        <f t="shared" si="25"/>
        <v>0</v>
      </c>
      <c r="AL75" s="25">
        <f t="shared" si="26"/>
        <v>0</v>
      </c>
      <c r="AM75" s="23">
        <f t="shared" si="27"/>
        <v>0</v>
      </c>
      <c r="AN75" s="24">
        <f t="shared" si="28"/>
        <v>0</v>
      </c>
      <c r="AO75" s="24">
        <f t="shared" si="29"/>
        <v>0</v>
      </c>
      <c r="AP75" s="24">
        <f t="shared" si="30"/>
        <v>0</v>
      </c>
      <c r="AQ75" s="24">
        <f t="shared" si="31"/>
        <v>0</v>
      </c>
      <c r="AR75" s="24">
        <f t="shared" si="32"/>
        <v>0</v>
      </c>
      <c r="AS75" s="35">
        <f t="shared" si="6"/>
        <v>0</v>
      </c>
      <c r="AT75" s="40">
        <f t="shared" si="7"/>
        <v>0</v>
      </c>
      <c r="AU75" s="37">
        <f t="shared" si="8"/>
        <v>0</v>
      </c>
      <c r="AV75" s="45">
        <f t="shared" si="9"/>
        <v>0</v>
      </c>
      <c r="AW75" s="45" t="b">
        <f t="shared" si="10"/>
        <v>0</v>
      </c>
      <c r="AX75" s="46"/>
      <c r="AY75" s="37"/>
    </row>
    <row r="76" spans="1:51" x14ac:dyDescent="0.2">
      <c r="A76" s="49" t="str">
        <f t="shared" si="11"/>
        <v/>
      </c>
      <c r="B76" s="50" t="str">
        <f t="shared" si="12"/>
        <v/>
      </c>
      <c r="C76" s="50" t="str">
        <f t="shared" si="13"/>
        <v/>
      </c>
      <c r="D76" s="47" t="str">
        <f t="shared" si="3"/>
        <v/>
      </c>
      <c r="E76" s="47" t="str">
        <f t="shared" si="3"/>
        <v/>
      </c>
      <c r="F76" s="47" t="b">
        <f t="shared" si="3"/>
        <v>0</v>
      </c>
      <c r="G76" s="47">
        <f t="shared" si="3"/>
        <v>0</v>
      </c>
      <c r="H76" s="47"/>
      <c r="I76" s="47"/>
      <c r="J76" s="47"/>
      <c r="K76" s="47"/>
      <c r="L76" s="47"/>
      <c r="M76" s="47"/>
      <c r="N76" s="47"/>
      <c r="O76" s="47"/>
      <c r="P76" s="47"/>
      <c r="Q76" s="47"/>
      <c r="R76" s="47"/>
      <c r="S76" s="47"/>
      <c r="T76" s="47"/>
      <c r="U76" s="47"/>
      <c r="V76" s="47"/>
      <c r="W76" s="47" t="str">
        <f t="shared" si="14"/>
        <v/>
      </c>
      <c r="X76" s="47">
        <f t="shared" si="4"/>
        <v>0</v>
      </c>
      <c r="Y76" s="47"/>
      <c r="Z76" s="47">
        <f t="shared" si="15"/>
        <v>0</v>
      </c>
      <c r="AA76" s="48">
        <f t="shared" si="16"/>
        <v>0</v>
      </c>
      <c r="AB76" s="49" t="str">
        <f t="shared" si="17"/>
        <v/>
      </c>
      <c r="AC76" s="50" t="str">
        <f t="shared" si="18"/>
        <v/>
      </c>
      <c r="AD76" s="186"/>
      <c r="AE76" s="85"/>
      <c r="AF76" s="37">
        <f t="shared" si="5"/>
        <v>0</v>
      </c>
      <c r="AG76" s="23">
        <f t="shared" si="21"/>
        <v>0</v>
      </c>
      <c r="AH76" s="24">
        <f t="shared" si="22"/>
        <v>0</v>
      </c>
      <c r="AI76" s="24">
        <f t="shared" si="23"/>
        <v>0</v>
      </c>
      <c r="AJ76" s="24">
        <f t="shared" si="24"/>
        <v>0</v>
      </c>
      <c r="AK76" s="24">
        <f t="shared" si="25"/>
        <v>0</v>
      </c>
      <c r="AL76" s="25">
        <f t="shared" si="26"/>
        <v>0</v>
      </c>
      <c r="AM76" s="23">
        <f t="shared" si="27"/>
        <v>0</v>
      </c>
      <c r="AN76" s="24">
        <f t="shared" si="28"/>
        <v>0</v>
      </c>
      <c r="AO76" s="24">
        <f t="shared" si="29"/>
        <v>0</v>
      </c>
      <c r="AP76" s="24">
        <f t="shared" si="30"/>
        <v>0</v>
      </c>
      <c r="AQ76" s="24">
        <f t="shared" si="31"/>
        <v>0</v>
      </c>
      <c r="AR76" s="24">
        <f t="shared" si="32"/>
        <v>0</v>
      </c>
      <c r="AS76" s="35">
        <f t="shared" si="6"/>
        <v>0</v>
      </c>
      <c r="AT76" s="40">
        <f t="shared" si="7"/>
        <v>0</v>
      </c>
      <c r="AU76" s="37">
        <f t="shared" si="8"/>
        <v>0</v>
      </c>
      <c r="AV76" s="36">
        <f t="shared" si="9"/>
        <v>0</v>
      </c>
      <c r="AW76" s="36" t="b">
        <f t="shared" si="10"/>
        <v>0</v>
      </c>
      <c r="AX76" s="46"/>
      <c r="AY76" s="37"/>
    </row>
    <row r="77" spans="1:51" x14ac:dyDescent="0.2">
      <c r="A77" s="49" t="str">
        <f t="shared" si="11"/>
        <v/>
      </c>
      <c r="B77" s="50" t="str">
        <f t="shared" si="12"/>
        <v/>
      </c>
      <c r="C77" s="50" t="str">
        <f t="shared" si="13"/>
        <v/>
      </c>
      <c r="D77" s="47" t="str">
        <f t="shared" si="3"/>
        <v/>
      </c>
      <c r="E77" s="47" t="str">
        <f t="shared" si="3"/>
        <v/>
      </c>
      <c r="F77" s="47" t="b">
        <f t="shared" si="3"/>
        <v>0</v>
      </c>
      <c r="G77" s="47">
        <f t="shared" si="3"/>
        <v>0</v>
      </c>
      <c r="H77" s="47"/>
      <c r="I77" s="47"/>
      <c r="J77" s="47"/>
      <c r="K77" s="47"/>
      <c r="L77" s="47"/>
      <c r="M77" s="47"/>
      <c r="N77" s="47"/>
      <c r="O77" s="47"/>
      <c r="P77" s="47"/>
      <c r="Q77" s="47"/>
      <c r="R77" s="47"/>
      <c r="S77" s="47"/>
      <c r="T77" s="47"/>
      <c r="U77" s="47"/>
      <c r="V77" s="47"/>
      <c r="W77" s="47" t="str">
        <f t="shared" si="14"/>
        <v/>
      </c>
      <c r="X77" s="47">
        <f t="shared" si="4"/>
        <v>0</v>
      </c>
      <c r="Y77" s="47"/>
      <c r="Z77" s="47">
        <f t="shared" si="15"/>
        <v>0</v>
      </c>
      <c r="AA77" s="48">
        <f t="shared" si="16"/>
        <v>0</v>
      </c>
      <c r="AB77" s="49" t="str">
        <f t="shared" si="17"/>
        <v/>
      </c>
      <c r="AC77" s="50" t="str">
        <f t="shared" si="18"/>
        <v/>
      </c>
      <c r="AD77" s="186"/>
      <c r="AE77" s="85"/>
      <c r="AF77" s="37">
        <f t="shared" si="5"/>
        <v>0</v>
      </c>
      <c r="AG77" s="23">
        <f t="shared" si="21"/>
        <v>0</v>
      </c>
      <c r="AH77" s="24">
        <f t="shared" si="22"/>
        <v>0</v>
      </c>
      <c r="AI77" s="24">
        <f t="shared" si="23"/>
        <v>0</v>
      </c>
      <c r="AJ77" s="24">
        <f t="shared" si="24"/>
        <v>0</v>
      </c>
      <c r="AK77" s="24">
        <f t="shared" si="25"/>
        <v>0</v>
      </c>
      <c r="AL77" s="25">
        <f t="shared" si="26"/>
        <v>0</v>
      </c>
      <c r="AM77" s="23">
        <f t="shared" si="27"/>
        <v>0</v>
      </c>
      <c r="AN77" s="24">
        <f t="shared" si="28"/>
        <v>0</v>
      </c>
      <c r="AO77" s="24">
        <f t="shared" si="29"/>
        <v>0</v>
      </c>
      <c r="AP77" s="24">
        <f t="shared" si="30"/>
        <v>0</v>
      </c>
      <c r="AQ77" s="24">
        <f t="shared" si="31"/>
        <v>0</v>
      </c>
      <c r="AR77" s="24">
        <f t="shared" si="32"/>
        <v>0</v>
      </c>
      <c r="AS77" s="35">
        <f t="shared" si="6"/>
        <v>0</v>
      </c>
      <c r="AT77" s="40">
        <f t="shared" si="7"/>
        <v>0</v>
      </c>
      <c r="AU77" s="37">
        <f t="shared" si="8"/>
        <v>0</v>
      </c>
      <c r="AV77" s="36">
        <f t="shared" si="9"/>
        <v>0</v>
      </c>
      <c r="AW77" s="36" t="b">
        <f t="shared" si="10"/>
        <v>0</v>
      </c>
      <c r="AX77" s="46"/>
      <c r="AY77" s="37"/>
    </row>
    <row r="78" spans="1:51" x14ac:dyDescent="0.2">
      <c r="A78" s="49" t="str">
        <f t="shared" si="11"/>
        <v/>
      </c>
      <c r="B78" s="50" t="str">
        <f t="shared" si="12"/>
        <v/>
      </c>
      <c r="C78" s="50" t="str">
        <f t="shared" si="13"/>
        <v/>
      </c>
      <c r="D78" s="47" t="str">
        <f t="shared" si="3"/>
        <v/>
      </c>
      <c r="E78" s="47" t="str">
        <f t="shared" si="3"/>
        <v/>
      </c>
      <c r="F78" s="47" t="b">
        <f t="shared" si="3"/>
        <v>0</v>
      </c>
      <c r="G78" s="47">
        <f t="shared" si="3"/>
        <v>0</v>
      </c>
      <c r="H78" s="47"/>
      <c r="I78" s="47"/>
      <c r="J78" s="47"/>
      <c r="K78" s="47"/>
      <c r="L78" s="47"/>
      <c r="M78" s="47"/>
      <c r="N78" s="47"/>
      <c r="O78" s="47"/>
      <c r="P78" s="47"/>
      <c r="Q78" s="47"/>
      <c r="R78" s="47"/>
      <c r="S78" s="47"/>
      <c r="T78" s="47"/>
      <c r="U78" s="47"/>
      <c r="V78" s="47"/>
      <c r="W78" s="47" t="str">
        <f t="shared" si="14"/>
        <v/>
      </c>
      <c r="X78" s="47">
        <f t="shared" si="4"/>
        <v>0</v>
      </c>
      <c r="Y78" s="47"/>
      <c r="Z78" s="47">
        <f t="shared" si="15"/>
        <v>0</v>
      </c>
      <c r="AA78" s="48">
        <f t="shared" si="16"/>
        <v>0</v>
      </c>
      <c r="AB78" s="49" t="str">
        <f t="shared" si="17"/>
        <v/>
      </c>
      <c r="AC78" s="50" t="str">
        <f t="shared" si="18"/>
        <v/>
      </c>
      <c r="AD78" s="186"/>
      <c r="AE78" s="85"/>
      <c r="AF78" s="37">
        <f t="shared" si="5"/>
        <v>0</v>
      </c>
      <c r="AG78" s="23">
        <f t="shared" si="21"/>
        <v>0</v>
      </c>
      <c r="AH78" s="24">
        <f t="shared" si="22"/>
        <v>0</v>
      </c>
      <c r="AI78" s="24">
        <f t="shared" si="23"/>
        <v>0</v>
      </c>
      <c r="AJ78" s="24">
        <f t="shared" si="24"/>
        <v>0</v>
      </c>
      <c r="AK78" s="24">
        <f t="shared" si="25"/>
        <v>0</v>
      </c>
      <c r="AL78" s="25">
        <f t="shared" si="26"/>
        <v>0</v>
      </c>
      <c r="AM78" s="23">
        <f t="shared" si="27"/>
        <v>0</v>
      </c>
      <c r="AN78" s="24">
        <f t="shared" si="28"/>
        <v>0</v>
      </c>
      <c r="AO78" s="24">
        <f t="shared" si="29"/>
        <v>0</v>
      </c>
      <c r="AP78" s="24">
        <f t="shared" si="30"/>
        <v>0</v>
      </c>
      <c r="AQ78" s="24">
        <f t="shared" si="31"/>
        <v>0</v>
      </c>
      <c r="AR78" s="24">
        <f t="shared" si="32"/>
        <v>0</v>
      </c>
      <c r="AS78" s="35">
        <f t="shared" si="6"/>
        <v>0</v>
      </c>
      <c r="AT78" s="40">
        <f t="shared" si="7"/>
        <v>0</v>
      </c>
      <c r="AU78" s="37">
        <f t="shared" si="8"/>
        <v>0</v>
      </c>
      <c r="AV78" s="36">
        <f t="shared" si="9"/>
        <v>0</v>
      </c>
      <c r="AW78" s="36" t="b">
        <f t="shared" si="10"/>
        <v>0</v>
      </c>
      <c r="AX78" s="46"/>
      <c r="AY78" s="37"/>
    </row>
    <row r="79" spans="1:51" x14ac:dyDescent="0.2">
      <c r="A79" s="49" t="str">
        <f t="shared" si="11"/>
        <v/>
      </c>
      <c r="B79" s="50" t="str">
        <f t="shared" si="12"/>
        <v/>
      </c>
      <c r="C79" s="50" t="str">
        <f t="shared" si="13"/>
        <v/>
      </c>
      <c r="D79" s="47" t="str">
        <f t="shared" si="3"/>
        <v/>
      </c>
      <c r="E79" s="47" t="str">
        <f t="shared" si="3"/>
        <v/>
      </c>
      <c r="F79" s="47" t="b">
        <f t="shared" si="3"/>
        <v>0</v>
      </c>
      <c r="G79" s="47">
        <f t="shared" si="3"/>
        <v>0</v>
      </c>
      <c r="H79" s="47"/>
      <c r="I79" s="47"/>
      <c r="J79" s="47"/>
      <c r="K79" s="47"/>
      <c r="L79" s="47"/>
      <c r="M79" s="47"/>
      <c r="N79" s="47"/>
      <c r="O79" s="47"/>
      <c r="P79" s="47"/>
      <c r="Q79" s="47"/>
      <c r="R79" s="47"/>
      <c r="S79" s="47"/>
      <c r="T79" s="47"/>
      <c r="U79" s="47"/>
      <c r="V79" s="47"/>
      <c r="W79" s="47" t="str">
        <f t="shared" si="14"/>
        <v/>
      </c>
      <c r="X79" s="47">
        <f t="shared" si="4"/>
        <v>0</v>
      </c>
      <c r="Y79" s="47"/>
      <c r="Z79" s="47">
        <f t="shared" si="15"/>
        <v>0</v>
      </c>
      <c r="AA79" s="48">
        <f t="shared" si="16"/>
        <v>0</v>
      </c>
      <c r="AB79" s="49" t="str">
        <f t="shared" si="17"/>
        <v/>
      </c>
      <c r="AC79" s="50" t="str">
        <f t="shared" si="18"/>
        <v/>
      </c>
      <c r="AD79" s="186"/>
      <c r="AE79" s="85"/>
      <c r="AF79" s="37">
        <f t="shared" si="5"/>
        <v>0</v>
      </c>
      <c r="AG79" s="23">
        <f t="shared" si="21"/>
        <v>0</v>
      </c>
      <c r="AH79" s="24">
        <f t="shared" si="22"/>
        <v>0</v>
      </c>
      <c r="AI79" s="24">
        <f t="shared" si="23"/>
        <v>0</v>
      </c>
      <c r="AJ79" s="24">
        <f t="shared" si="24"/>
        <v>0</v>
      </c>
      <c r="AK79" s="24">
        <f t="shared" si="25"/>
        <v>0</v>
      </c>
      <c r="AL79" s="25">
        <f t="shared" si="26"/>
        <v>0</v>
      </c>
      <c r="AM79" s="23">
        <f t="shared" si="27"/>
        <v>0</v>
      </c>
      <c r="AN79" s="24">
        <f t="shared" si="28"/>
        <v>0</v>
      </c>
      <c r="AO79" s="24">
        <f t="shared" si="29"/>
        <v>0</v>
      </c>
      <c r="AP79" s="24">
        <f t="shared" si="30"/>
        <v>0</v>
      </c>
      <c r="AQ79" s="24">
        <f t="shared" si="31"/>
        <v>0</v>
      </c>
      <c r="AR79" s="24">
        <f t="shared" si="32"/>
        <v>0</v>
      </c>
      <c r="AS79" s="35">
        <f t="shared" si="6"/>
        <v>0</v>
      </c>
      <c r="AT79" s="40">
        <f t="shared" si="7"/>
        <v>0</v>
      </c>
      <c r="AU79" s="37">
        <f t="shared" si="8"/>
        <v>0</v>
      </c>
      <c r="AV79" s="36">
        <f t="shared" si="9"/>
        <v>0</v>
      </c>
      <c r="AW79" s="36" t="b">
        <f t="shared" si="10"/>
        <v>0</v>
      </c>
      <c r="AX79" s="46"/>
      <c r="AY79" s="37"/>
    </row>
    <row r="80" spans="1:51" x14ac:dyDescent="0.2">
      <c r="A80" s="49" t="str">
        <f t="shared" si="11"/>
        <v/>
      </c>
      <c r="B80" s="50" t="str">
        <f t="shared" si="12"/>
        <v/>
      </c>
      <c r="C80" s="50" t="str">
        <f t="shared" si="13"/>
        <v/>
      </c>
      <c r="D80" s="47" t="str">
        <f t="shared" si="3"/>
        <v/>
      </c>
      <c r="E80" s="47" t="str">
        <f t="shared" si="3"/>
        <v/>
      </c>
      <c r="F80" s="47" t="b">
        <f t="shared" si="3"/>
        <v>0</v>
      </c>
      <c r="G80" s="47">
        <f t="shared" si="3"/>
        <v>0</v>
      </c>
      <c r="H80" s="47"/>
      <c r="I80" s="47"/>
      <c r="J80" s="47"/>
      <c r="K80" s="47"/>
      <c r="L80" s="47"/>
      <c r="M80" s="47"/>
      <c r="N80" s="47"/>
      <c r="O80" s="47"/>
      <c r="P80" s="47"/>
      <c r="Q80" s="47"/>
      <c r="R80" s="47"/>
      <c r="S80" s="47"/>
      <c r="T80" s="47"/>
      <c r="U80" s="47"/>
      <c r="V80" s="47"/>
      <c r="W80" s="47" t="str">
        <f t="shared" si="14"/>
        <v/>
      </c>
      <c r="X80" s="47">
        <f t="shared" si="4"/>
        <v>0</v>
      </c>
      <c r="Y80" s="47"/>
      <c r="Z80" s="47">
        <f t="shared" si="15"/>
        <v>0</v>
      </c>
      <c r="AA80" s="48">
        <f t="shared" si="16"/>
        <v>0</v>
      </c>
      <c r="AB80" s="49" t="str">
        <f t="shared" si="17"/>
        <v/>
      </c>
      <c r="AC80" s="50" t="str">
        <f t="shared" si="18"/>
        <v/>
      </c>
      <c r="AD80" s="186"/>
      <c r="AE80" s="86"/>
      <c r="AF80" s="37">
        <f t="shared" si="5"/>
        <v>0</v>
      </c>
      <c r="AG80" s="23">
        <f t="shared" si="21"/>
        <v>0</v>
      </c>
      <c r="AH80" s="24">
        <f t="shared" si="22"/>
        <v>0</v>
      </c>
      <c r="AI80" s="24">
        <f t="shared" si="23"/>
        <v>0</v>
      </c>
      <c r="AJ80" s="24">
        <f t="shared" si="24"/>
        <v>0</v>
      </c>
      <c r="AK80" s="24">
        <f t="shared" si="25"/>
        <v>0</v>
      </c>
      <c r="AL80" s="25">
        <f t="shared" si="26"/>
        <v>0</v>
      </c>
      <c r="AM80" s="23">
        <f t="shared" si="27"/>
        <v>0</v>
      </c>
      <c r="AN80" s="24">
        <f t="shared" si="28"/>
        <v>0</v>
      </c>
      <c r="AO80" s="24">
        <f t="shared" si="29"/>
        <v>0</v>
      </c>
      <c r="AP80" s="24">
        <f t="shared" si="30"/>
        <v>0</v>
      </c>
      <c r="AQ80" s="24">
        <f t="shared" si="31"/>
        <v>0</v>
      </c>
      <c r="AR80" s="24">
        <f t="shared" si="32"/>
        <v>0</v>
      </c>
      <c r="AS80" s="35">
        <f t="shared" si="6"/>
        <v>0</v>
      </c>
      <c r="AT80" s="40">
        <f t="shared" si="7"/>
        <v>0</v>
      </c>
      <c r="AU80" s="37">
        <f t="shared" si="8"/>
        <v>0</v>
      </c>
      <c r="AV80" s="36">
        <f t="shared" si="9"/>
        <v>0</v>
      </c>
      <c r="AW80" s="36" t="b">
        <f t="shared" si="10"/>
        <v>0</v>
      </c>
      <c r="AX80" s="46"/>
      <c r="AY80" s="37"/>
    </row>
    <row r="81" spans="1:51" x14ac:dyDescent="0.2">
      <c r="A81" s="49" t="str">
        <f t="shared" si="11"/>
        <v/>
      </c>
      <c r="B81" s="50" t="str">
        <f t="shared" si="12"/>
        <v/>
      </c>
      <c r="C81" s="50" t="str">
        <f t="shared" si="13"/>
        <v/>
      </c>
      <c r="D81" s="47" t="str">
        <f t="shared" si="3"/>
        <v/>
      </c>
      <c r="E81" s="47" t="str">
        <f t="shared" si="3"/>
        <v/>
      </c>
      <c r="F81" s="47" t="b">
        <f t="shared" si="3"/>
        <v>0</v>
      </c>
      <c r="G81" s="47">
        <f t="shared" si="3"/>
        <v>0</v>
      </c>
      <c r="H81" s="47"/>
      <c r="I81" s="47"/>
      <c r="J81" s="47"/>
      <c r="K81" s="47"/>
      <c r="L81" s="47"/>
      <c r="M81" s="47"/>
      <c r="N81" s="47"/>
      <c r="O81" s="47"/>
      <c r="P81" s="47"/>
      <c r="Q81" s="47"/>
      <c r="R81" s="47"/>
      <c r="S81" s="47"/>
      <c r="T81" s="47"/>
      <c r="U81" s="47"/>
      <c r="V81" s="47"/>
      <c r="W81" s="47" t="str">
        <f t="shared" si="14"/>
        <v/>
      </c>
      <c r="X81" s="47">
        <f t="shared" si="4"/>
        <v>0</v>
      </c>
      <c r="Y81" s="47"/>
      <c r="Z81" s="47">
        <f t="shared" si="15"/>
        <v>0</v>
      </c>
      <c r="AA81" s="48">
        <f t="shared" si="16"/>
        <v>0</v>
      </c>
      <c r="AB81" s="49" t="str">
        <f t="shared" si="17"/>
        <v/>
      </c>
      <c r="AC81" s="50" t="str">
        <f t="shared" si="18"/>
        <v/>
      </c>
      <c r="AD81" s="186"/>
      <c r="AE81" s="86"/>
      <c r="AF81" s="37">
        <f t="shared" si="5"/>
        <v>0</v>
      </c>
      <c r="AG81" s="23"/>
      <c r="AH81" s="24"/>
      <c r="AI81" s="24"/>
      <c r="AJ81" s="24"/>
      <c r="AK81" s="24"/>
      <c r="AL81" s="25"/>
      <c r="AM81" s="23"/>
      <c r="AN81" s="24"/>
      <c r="AO81" s="24"/>
      <c r="AP81" s="24"/>
      <c r="AQ81" s="24"/>
      <c r="AR81" s="24"/>
      <c r="AS81" s="35"/>
      <c r="AT81" s="40"/>
      <c r="AU81" s="37"/>
      <c r="AV81" s="36"/>
      <c r="AW81" s="36"/>
      <c r="AX81" s="46"/>
      <c r="AY81" s="37"/>
    </row>
    <row r="82" spans="1:51" x14ac:dyDescent="0.2">
      <c r="A82" s="49" t="str">
        <f t="shared" si="11"/>
        <v/>
      </c>
      <c r="B82" s="50" t="str">
        <f t="shared" si="12"/>
        <v/>
      </c>
      <c r="C82" s="50" t="str">
        <f t="shared" si="13"/>
        <v/>
      </c>
      <c r="D82" s="47" t="str">
        <f t="shared" si="3"/>
        <v/>
      </c>
      <c r="E82" s="47" t="str">
        <f t="shared" si="3"/>
        <v/>
      </c>
      <c r="F82" s="47" t="b">
        <f t="shared" si="3"/>
        <v>0</v>
      </c>
      <c r="G82" s="47">
        <f t="shared" si="3"/>
        <v>0</v>
      </c>
      <c r="H82" s="47"/>
      <c r="I82" s="47"/>
      <c r="J82" s="47"/>
      <c r="K82" s="47"/>
      <c r="L82" s="47"/>
      <c r="M82" s="47"/>
      <c r="N82" s="47"/>
      <c r="O82" s="47"/>
      <c r="P82" s="47"/>
      <c r="Q82" s="47"/>
      <c r="R82" s="47"/>
      <c r="S82" s="47"/>
      <c r="T82" s="47"/>
      <c r="U82" s="47"/>
      <c r="V82" s="47"/>
      <c r="W82" s="47" t="str">
        <f t="shared" si="14"/>
        <v/>
      </c>
      <c r="X82" s="47">
        <f t="shared" si="4"/>
        <v>0</v>
      </c>
      <c r="Y82" s="47"/>
      <c r="Z82" s="47">
        <f t="shared" si="15"/>
        <v>0</v>
      </c>
      <c r="AA82" s="48">
        <f t="shared" si="16"/>
        <v>0</v>
      </c>
      <c r="AB82" s="49" t="str">
        <f t="shared" si="17"/>
        <v/>
      </c>
      <c r="AC82" s="50" t="str">
        <f t="shared" si="18"/>
        <v/>
      </c>
      <c r="AD82" s="186"/>
      <c r="AE82" s="86"/>
      <c r="AF82" s="37">
        <f t="shared" si="5"/>
        <v>0</v>
      </c>
      <c r="AG82" s="23"/>
      <c r="AH82" s="24"/>
      <c r="AI82" s="24"/>
      <c r="AJ82" s="24"/>
      <c r="AK82" s="24"/>
      <c r="AL82" s="25"/>
      <c r="AM82" s="23"/>
      <c r="AN82" s="24"/>
      <c r="AO82" s="24"/>
      <c r="AP82" s="24"/>
      <c r="AQ82" s="24"/>
      <c r="AR82" s="24"/>
      <c r="AS82" s="35"/>
      <c r="AT82" s="40"/>
      <c r="AU82" s="37"/>
      <c r="AV82" s="36"/>
      <c r="AW82" s="36"/>
      <c r="AX82" s="46"/>
      <c r="AY82" s="37"/>
    </row>
    <row r="83" spans="1:51" x14ac:dyDescent="0.2">
      <c r="A83" s="49" t="str">
        <f t="shared" si="11"/>
        <v/>
      </c>
      <c r="B83" s="50" t="str">
        <f t="shared" si="12"/>
        <v/>
      </c>
      <c r="C83" s="50" t="str">
        <f t="shared" si="13"/>
        <v/>
      </c>
      <c r="D83" s="47" t="str">
        <f t="shared" si="3"/>
        <v/>
      </c>
      <c r="E83" s="47" t="str">
        <f t="shared" si="3"/>
        <v/>
      </c>
      <c r="F83" s="47" t="b">
        <f t="shared" si="3"/>
        <v>0</v>
      </c>
      <c r="G83" s="47">
        <f t="shared" si="3"/>
        <v>0</v>
      </c>
      <c r="H83" s="47"/>
      <c r="I83" s="47"/>
      <c r="J83" s="47"/>
      <c r="K83" s="47"/>
      <c r="L83" s="47"/>
      <c r="M83" s="47"/>
      <c r="N83" s="47"/>
      <c r="O83" s="47"/>
      <c r="P83" s="47"/>
      <c r="Q83" s="47"/>
      <c r="R83" s="47"/>
      <c r="S83" s="47"/>
      <c r="T83" s="47"/>
      <c r="U83" s="47"/>
      <c r="V83" s="47"/>
      <c r="W83" s="47" t="str">
        <f t="shared" si="14"/>
        <v/>
      </c>
      <c r="X83" s="47">
        <f t="shared" si="4"/>
        <v>0</v>
      </c>
      <c r="Y83" s="47"/>
      <c r="Z83" s="47">
        <f t="shared" si="15"/>
        <v>0</v>
      </c>
      <c r="AA83" s="48">
        <f t="shared" si="16"/>
        <v>0</v>
      </c>
      <c r="AB83" s="49" t="str">
        <f t="shared" si="17"/>
        <v/>
      </c>
      <c r="AC83" s="50" t="str">
        <f t="shared" si="18"/>
        <v/>
      </c>
      <c r="AD83" s="186"/>
      <c r="AE83" s="86"/>
      <c r="AF83" s="37">
        <f t="shared" si="5"/>
        <v>0</v>
      </c>
      <c r="AG83" s="23"/>
      <c r="AH83" s="24"/>
      <c r="AI83" s="24"/>
      <c r="AJ83" s="24"/>
      <c r="AK83" s="24"/>
      <c r="AL83" s="25"/>
      <c r="AM83" s="23"/>
      <c r="AN83" s="24"/>
      <c r="AO83" s="24"/>
      <c r="AP83" s="24"/>
      <c r="AQ83" s="24"/>
      <c r="AR83" s="24"/>
      <c r="AS83" s="35"/>
      <c r="AT83" s="40"/>
      <c r="AU83" s="37"/>
      <c r="AV83" s="36"/>
      <c r="AW83" s="36"/>
      <c r="AX83" s="46"/>
      <c r="AY83" s="37"/>
    </row>
    <row r="84" spans="1:51" x14ac:dyDescent="0.2">
      <c r="A84" s="49" t="str">
        <f>IF($A54=0,"",$A54)</f>
        <v/>
      </c>
      <c r="B84" s="50" t="str">
        <f>IF($B54=0,"",$B54)</f>
        <v>End of Boats</v>
      </c>
      <c r="C84" s="50" t="str">
        <f>IF($C54=0,"",$C54)</f>
        <v/>
      </c>
      <c r="D84" s="47">
        <f t="shared" si="3"/>
        <v>0</v>
      </c>
      <c r="E84" s="47">
        <f t="shared" si="3"/>
        <v>0</v>
      </c>
      <c r="F84" s="47">
        <f t="shared" si="3"/>
        <v>0</v>
      </c>
      <c r="G84" s="47">
        <f t="shared" si="3"/>
        <v>0</v>
      </c>
      <c r="H84" s="47"/>
      <c r="I84" s="47"/>
      <c r="J84" s="47"/>
      <c r="K84" s="47"/>
      <c r="L84" s="47"/>
      <c r="M84" s="47"/>
      <c r="N84" s="47"/>
      <c r="O84" s="47"/>
      <c r="P84" s="47"/>
      <c r="Q84" s="47"/>
      <c r="R84" s="47"/>
      <c r="S84" s="47"/>
      <c r="T84" s="47"/>
      <c r="U84" s="47"/>
      <c r="V84" s="47"/>
      <c r="W84" s="47" t="str">
        <f>IF(SUM(D84:U84)&gt;0,SUM(D84:U84),"")</f>
        <v/>
      </c>
      <c r="X84" s="47">
        <f t="shared" si="4"/>
        <v>0</v>
      </c>
      <c r="Y84" s="47"/>
      <c r="Z84" s="47">
        <f>IF(W84="",0,W84-X84)</f>
        <v>0</v>
      </c>
      <c r="AA84" s="48"/>
      <c r="AB84" s="49" t="str">
        <f>IF(RANK(AA84,AA$59:AA$83,1)=1,"",RANK(AA84,AA$59:AA$83,1)-COUNTA(AA$59:AA$83)+ScoredBoats)</f>
        <v/>
      </c>
      <c r="AC84" s="50" t="str">
        <f>IF($B54=0,"",$B54)</f>
        <v>End of Boats</v>
      </c>
      <c r="AD84" s="186"/>
      <c r="AE84" s="86"/>
      <c r="AF84" s="37">
        <f t="shared" si="5"/>
        <v>0</v>
      </c>
      <c r="AG84" s="23">
        <f>IF($D48="dnc",$D$55+1,0)+IF($E48="dnc",$E$55+1,0)+IF($F48="dnc",$F$55+1,0)</f>
        <v>0</v>
      </c>
      <c r="AH84" s="24">
        <f>IF($G48="dnc",$G$55+1,0)+IF($H48="dnc",$H$55+1,0)+IF($I48="dnc",$I$55+1,0)</f>
        <v>0</v>
      </c>
      <c r="AI84" s="24">
        <f>IF($J48="dnc",$J$55+1,0)+IF($K48="dnc",$K$55+1,0)+IF($L48="dnc",$L$55+1,0)</f>
        <v>0</v>
      </c>
      <c r="AJ84" s="24">
        <f>IF($M48="dnc",$M$55+1,0)+IF($N48="dnc",$N$55+1,0)+IF($O48="dnc",$O$55+1,0)</f>
        <v>0</v>
      </c>
      <c r="AK84" s="24">
        <f>IF($P48="dnc",$P$55+1,0)+IF($Q48="dnc",$Q$55+1,0)+IF($R48="dnc",$R$55+1,0)</f>
        <v>0</v>
      </c>
      <c r="AL84" s="25">
        <f>IF($S48="dnc",$S$55+1,0)+IF($T48="dnc",$T$55+1,0)+IF($U48="dnc",$U$55+1,0)</f>
        <v>0</v>
      </c>
      <c r="AM84" s="23">
        <f>COUNTIF(D48:F48,"dnc")</f>
        <v>0</v>
      </c>
      <c r="AN84" s="24">
        <f>COUNTIF(G48:I48,"dnc")</f>
        <v>0</v>
      </c>
      <c r="AO84" s="24">
        <f>COUNTIF(J48:L48,"dnc")</f>
        <v>0</v>
      </c>
      <c r="AP84" s="24">
        <f>COUNTIF(M48:O48,"dnc")</f>
        <v>0</v>
      </c>
      <c r="AQ84" s="24">
        <f>COUNTIF(P48:R48,"dnc")</f>
        <v>0</v>
      </c>
      <c r="AR84" s="24">
        <f>COUNTIF(S48:U48,"dnc")</f>
        <v>0</v>
      </c>
      <c r="AS84" s="35">
        <f t="shared" si="6"/>
        <v>0</v>
      </c>
      <c r="AT84" s="40">
        <f t="shared" si="7"/>
        <v>0</v>
      </c>
      <c r="AU84" s="37">
        <f>IF($Z84=0,0,(RANK($AT84,$AT$59:$AT$84,0)))</f>
        <v>0</v>
      </c>
      <c r="AV84" s="36">
        <f t="shared" si="9"/>
        <v>0</v>
      </c>
      <c r="AW84" s="36">
        <f t="shared" si="10"/>
        <v>0</v>
      </c>
      <c r="AX84" s="46"/>
      <c r="AY84" s="37">
        <f>IF($Z84=0,0,(RANK($AX84,$AX$59:$AX$84,1))-25+#REF!)</f>
        <v>0</v>
      </c>
    </row>
    <row r="85" spans="1:51" s="14" customFormat="1" x14ac:dyDescent="0.2">
      <c r="A85" s="83"/>
      <c r="B85" s="56"/>
      <c r="Y85" s="232"/>
    </row>
    <row r="86" spans="1:51" s="38" customFormat="1" x14ac:dyDescent="0.2">
      <c r="A86" s="58"/>
      <c r="B86" s="51"/>
      <c r="AL86" s="39"/>
    </row>
    <row r="87" spans="1:51" s="38" customFormat="1" x14ac:dyDescent="0.2">
      <c r="A87" s="124"/>
      <c r="B87" s="8" t="s">
        <v>88</v>
      </c>
      <c r="C87" s="124" t="s">
        <v>89</v>
      </c>
      <c r="AL87" s="39"/>
    </row>
    <row r="88" spans="1:51" s="38" customFormat="1" x14ac:dyDescent="0.2">
      <c r="A88" s="124"/>
      <c r="B88" s="86"/>
      <c r="C88" s="124"/>
      <c r="AL88" s="39"/>
    </row>
    <row r="89" spans="1:51" s="38" customFormat="1" ht="24.95" customHeight="1" x14ac:dyDescent="0.35">
      <c r="A89" s="58"/>
      <c r="B89" s="122" t="s">
        <v>84</v>
      </c>
      <c r="C89" s="123"/>
      <c r="D89" s="123"/>
      <c r="E89" s="123"/>
      <c r="F89" s="123"/>
      <c r="G89" s="123"/>
      <c r="H89" s="123"/>
      <c r="I89" s="123"/>
      <c r="J89" s="123"/>
      <c r="K89" s="123"/>
      <c r="L89" s="123"/>
      <c r="M89" s="123"/>
      <c r="N89" s="123"/>
      <c r="O89" s="123"/>
      <c r="W89" s="1" t="s">
        <v>58</v>
      </c>
      <c r="X89" s="1" t="s">
        <v>5</v>
      </c>
      <c r="Y89" s="1"/>
      <c r="Z89" s="1" t="s">
        <v>8</v>
      </c>
      <c r="AA89" s="1" t="s">
        <v>6</v>
      </c>
    </row>
    <row r="90" spans="1:51" s="38" customFormat="1" x14ac:dyDescent="0.2">
      <c r="A90" s="58" t="s">
        <v>75</v>
      </c>
      <c r="B90" s="38" t="s">
        <v>74</v>
      </c>
      <c r="C90" s="38" t="s">
        <v>76</v>
      </c>
      <c r="D90" s="57" t="str">
        <f t="shared" ref="D90:U90" si="33">D58</f>
        <v>Spring</v>
      </c>
      <c r="E90" s="57" t="str">
        <f t="shared" si="33"/>
        <v>Summer</v>
      </c>
      <c r="F90" s="57" t="str">
        <f t="shared" si="33"/>
        <v>Fall</v>
      </c>
      <c r="G90" s="57" t="str">
        <f t="shared" si="33"/>
        <v>Jamboree</v>
      </c>
      <c r="H90" s="57">
        <f t="shared" si="33"/>
        <v>0</v>
      </c>
      <c r="I90" s="57">
        <f t="shared" si="33"/>
        <v>0</v>
      </c>
      <c r="J90" s="57">
        <f t="shared" si="33"/>
        <v>0</v>
      </c>
      <c r="K90" s="57">
        <f t="shared" si="33"/>
        <v>0</v>
      </c>
      <c r="L90" s="57">
        <f t="shared" si="33"/>
        <v>0</v>
      </c>
      <c r="M90" s="57">
        <f t="shared" si="33"/>
        <v>0</v>
      </c>
      <c r="N90" s="57">
        <f t="shared" si="33"/>
        <v>0</v>
      </c>
      <c r="O90" s="57">
        <f t="shared" si="33"/>
        <v>0</v>
      </c>
      <c r="P90" s="57">
        <f t="shared" si="33"/>
        <v>0</v>
      </c>
      <c r="Q90" s="57">
        <f t="shared" si="33"/>
        <v>0</v>
      </c>
      <c r="R90" s="57">
        <f t="shared" si="33"/>
        <v>0</v>
      </c>
      <c r="S90" s="57">
        <f t="shared" si="33"/>
        <v>0</v>
      </c>
      <c r="T90" s="57">
        <f t="shared" si="33"/>
        <v>0</v>
      </c>
      <c r="U90" s="57">
        <f t="shared" si="33"/>
        <v>0</v>
      </c>
      <c r="V90" s="58" t="s">
        <v>7</v>
      </c>
      <c r="W90" s="58" t="s">
        <v>4</v>
      </c>
      <c r="X90" s="58" t="s">
        <v>49</v>
      </c>
      <c r="Y90" s="58" t="s">
        <v>273</v>
      </c>
      <c r="Z90" s="58" t="s">
        <v>9</v>
      </c>
      <c r="AA90" s="58" t="s">
        <v>7</v>
      </c>
      <c r="AB90" s="58" t="s">
        <v>16</v>
      </c>
      <c r="AC90" s="84" t="s">
        <v>74</v>
      </c>
      <c r="AD90" s="84"/>
      <c r="AS90" s="58"/>
      <c r="AT90" s="58"/>
      <c r="AU90" s="58"/>
      <c r="AV90" s="58"/>
      <c r="AW90" s="58"/>
      <c r="AX90" s="58"/>
      <c r="AY90" s="58"/>
    </row>
    <row r="91" spans="1:51" x14ac:dyDescent="0.2">
      <c r="A91" s="53">
        <f>IF(AB82&gt;0,INDEX(A$59:A$84,$AF59),"")</f>
        <v>1153</v>
      </c>
      <c r="B91" s="52" t="str">
        <f t="shared" ref="B91:AA91" si="34">IF($AF59&gt;0,INDEX(B$59:B$84,$AF59),"")</f>
        <v>Gostosa</v>
      </c>
      <c r="C91" s="52" t="str">
        <f t="shared" si="34"/>
        <v>Hayes/Kirchhoff</v>
      </c>
      <c r="D91" s="54">
        <f t="shared" si="34"/>
        <v>9</v>
      </c>
      <c r="E91" s="54">
        <f t="shared" si="34"/>
        <v>28</v>
      </c>
      <c r="F91" s="54">
        <f t="shared" si="34"/>
        <v>4.5</v>
      </c>
      <c r="G91" s="54">
        <f t="shared" si="34"/>
        <v>0</v>
      </c>
      <c r="H91" s="54">
        <f t="shared" si="34"/>
        <v>0</v>
      </c>
      <c r="I91" s="54">
        <f t="shared" si="34"/>
        <v>0</v>
      </c>
      <c r="J91" s="54">
        <f t="shared" si="34"/>
        <v>0</v>
      </c>
      <c r="K91" s="54">
        <f t="shared" si="34"/>
        <v>0</v>
      </c>
      <c r="L91" s="54">
        <f t="shared" si="34"/>
        <v>0</v>
      </c>
      <c r="M91" s="54">
        <f t="shared" si="34"/>
        <v>0</v>
      </c>
      <c r="N91" s="54">
        <f t="shared" si="34"/>
        <v>0</v>
      </c>
      <c r="O91" s="54">
        <f t="shared" si="34"/>
        <v>0</v>
      </c>
      <c r="P91" s="54">
        <f t="shared" si="34"/>
        <v>0</v>
      </c>
      <c r="Q91" s="54">
        <f t="shared" si="34"/>
        <v>0</v>
      </c>
      <c r="R91" s="54">
        <f t="shared" si="34"/>
        <v>0</v>
      </c>
      <c r="S91" s="54">
        <f t="shared" si="34"/>
        <v>0</v>
      </c>
      <c r="T91" s="54">
        <f t="shared" si="34"/>
        <v>0</v>
      </c>
      <c r="U91" s="54">
        <f t="shared" si="34"/>
        <v>0</v>
      </c>
      <c r="V91" s="54">
        <f t="shared" si="34"/>
        <v>0</v>
      </c>
      <c r="W91" s="54">
        <f t="shared" si="34"/>
        <v>41.5</v>
      </c>
      <c r="X91" s="54">
        <f t="shared" si="34"/>
        <v>0</v>
      </c>
      <c r="Y91" s="54"/>
      <c r="Z91" s="54">
        <f t="shared" si="34"/>
        <v>41.5</v>
      </c>
      <c r="AA91" s="234">
        <f t="shared" si="34"/>
        <v>41.5</v>
      </c>
      <c r="AB91" s="53">
        <f>IF(ScoredBoats&gt;0,1,"")</f>
        <v>1</v>
      </c>
      <c r="AC91" s="52" t="str">
        <f t="shared" ref="AC91:AC115" si="35">IF($AF59&gt;0,INDEX(AC$59:AC$84,$AF59),"")</f>
        <v>Gostosa</v>
      </c>
      <c r="AD91" s="187"/>
      <c r="AE91" s="13"/>
    </row>
    <row r="92" spans="1:51" x14ac:dyDescent="0.2">
      <c r="A92" s="53">
        <f t="shared" ref="A92:A115" si="36">IF($AF60&gt;0,INDEX(A$59:A$84,$AF60),"")</f>
        <v>1151</v>
      </c>
      <c r="B92" s="52" t="str">
        <f t="shared" ref="B92:AA92" si="37">IF($AF60&gt;0,INDEX(B$59:B$84,$AF60),"")</f>
        <v>FKA</v>
      </c>
      <c r="C92" s="52" t="str">
        <f t="shared" si="37"/>
        <v>Beckwith</v>
      </c>
      <c r="D92" s="54">
        <f t="shared" si="37"/>
        <v>15</v>
      </c>
      <c r="E92" s="54">
        <f t="shared" si="37"/>
        <v>25</v>
      </c>
      <c r="F92" s="54">
        <f t="shared" si="37"/>
        <v>10</v>
      </c>
      <c r="G92" s="54">
        <f t="shared" si="37"/>
        <v>0</v>
      </c>
      <c r="H92" s="54">
        <f t="shared" si="37"/>
        <v>0</v>
      </c>
      <c r="I92" s="54">
        <f t="shared" si="37"/>
        <v>0</v>
      </c>
      <c r="J92" s="54">
        <f t="shared" si="37"/>
        <v>0</v>
      </c>
      <c r="K92" s="54">
        <f t="shared" si="37"/>
        <v>0</v>
      </c>
      <c r="L92" s="54">
        <f t="shared" si="37"/>
        <v>0</v>
      </c>
      <c r="M92" s="54">
        <f t="shared" si="37"/>
        <v>0</v>
      </c>
      <c r="N92" s="54">
        <f t="shared" si="37"/>
        <v>0</v>
      </c>
      <c r="O92" s="54">
        <f t="shared" si="37"/>
        <v>0</v>
      </c>
      <c r="P92" s="54">
        <f t="shared" si="37"/>
        <v>0</v>
      </c>
      <c r="Q92" s="54">
        <f t="shared" si="37"/>
        <v>0</v>
      </c>
      <c r="R92" s="54">
        <f t="shared" si="37"/>
        <v>0</v>
      </c>
      <c r="S92" s="54">
        <f t="shared" si="37"/>
        <v>0</v>
      </c>
      <c r="T92" s="54">
        <f t="shared" si="37"/>
        <v>0</v>
      </c>
      <c r="U92" s="54">
        <f t="shared" si="37"/>
        <v>0</v>
      </c>
      <c r="V92" s="54">
        <f t="shared" si="37"/>
        <v>0</v>
      </c>
      <c r="W92" s="54">
        <f t="shared" si="37"/>
        <v>50</v>
      </c>
      <c r="X92" s="54">
        <f t="shared" si="37"/>
        <v>0</v>
      </c>
      <c r="Y92" s="54"/>
      <c r="Z92" s="54">
        <f t="shared" si="37"/>
        <v>50</v>
      </c>
      <c r="AA92" s="234">
        <f t="shared" si="37"/>
        <v>50</v>
      </c>
      <c r="AB92" s="53">
        <f t="shared" ref="AB92:AB112" si="38">IF(AB91&lt;ScoredBoats,AB91+1,"")</f>
        <v>2</v>
      </c>
      <c r="AC92" s="52" t="str">
        <f t="shared" si="35"/>
        <v>FKA</v>
      </c>
      <c r="AD92" s="187"/>
      <c r="AE92" s="13"/>
    </row>
    <row r="93" spans="1:51" x14ac:dyDescent="0.2">
      <c r="A93" s="53">
        <f t="shared" si="36"/>
        <v>667</v>
      </c>
      <c r="B93" s="52" t="str">
        <f t="shared" ref="B93:AA93" si="39">IF($AF61&gt;0,INDEX(B$59:B$84,$AF61),"")</f>
        <v>Pressure</v>
      </c>
      <c r="C93" s="52" t="str">
        <f t="shared" si="39"/>
        <v>G/W Nickerson</v>
      </c>
      <c r="D93" s="54">
        <f t="shared" si="39"/>
        <v>11</v>
      </c>
      <c r="E93" s="54">
        <f t="shared" si="39"/>
        <v>27</v>
      </c>
      <c r="F93" s="54">
        <f t="shared" si="39"/>
        <v>12</v>
      </c>
      <c r="G93" s="54">
        <f t="shared" si="39"/>
        <v>0</v>
      </c>
      <c r="H93" s="54">
        <f t="shared" si="39"/>
        <v>0</v>
      </c>
      <c r="I93" s="54">
        <f t="shared" si="39"/>
        <v>0</v>
      </c>
      <c r="J93" s="54">
        <f t="shared" si="39"/>
        <v>0</v>
      </c>
      <c r="K93" s="54">
        <f t="shared" si="39"/>
        <v>0</v>
      </c>
      <c r="L93" s="54">
        <f t="shared" si="39"/>
        <v>0</v>
      </c>
      <c r="M93" s="54">
        <f t="shared" si="39"/>
        <v>0</v>
      </c>
      <c r="N93" s="54">
        <f t="shared" si="39"/>
        <v>0</v>
      </c>
      <c r="O93" s="54">
        <f t="shared" si="39"/>
        <v>0</v>
      </c>
      <c r="P93" s="54">
        <f t="shared" si="39"/>
        <v>0</v>
      </c>
      <c r="Q93" s="54">
        <f t="shared" si="39"/>
        <v>0</v>
      </c>
      <c r="R93" s="54">
        <f t="shared" si="39"/>
        <v>0</v>
      </c>
      <c r="S93" s="54">
        <f t="shared" si="39"/>
        <v>0</v>
      </c>
      <c r="T93" s="54">
        <f t="shared" si="39"/>
        <v>0</v>
      </c>
      <c r="U93" s="54">
        <f t="shared" si="39"/>
        <v>0</v>
      </c>
      <c r="V93" s="54">
        <f t="shared" si="39"/>
        <v>0</v>
      </c>
      <c r="W93" s="54">
        <f t="shared" si="39"/>
        <v>50</v>
      </c>
      <c r="X93" s="54">
        <f t="shared" si="39"/>
        <v>0</v>
      </c>
      <c r="Y93" s="54"/>
      <c r="Z93" s="54">
        <f t="shared" si="39"/>
        <v>50</v>
      </c>
      <c r="AA93" s="234">
        <f t="shared" si="39"/>
        <v>50.000999999999998</v>
      </c>
      <c r="AB93" s="53">
        <f t="shared" si="38"/>
        <v>3</v>
      </c>
      <c r="AC93" s="52" t="str">
        <f t="shared" si="35"/>
        <v>Pressure</v>
      </c>
      <c r="AD93" s="187"/>
      <c r="AE93" s="13"/>
    </row>
    <row r="94" spans="1:51" x14ac:dyDescent="0.2">
      <c r="A94" s="53">
        <f t="shared" si="36"/>
        <v>584</v>
      </c>
      <c r="B94" s="52" t="str">
        <f t="shared" ref="B94:AA94" si="40">IF($AF62&gt;0,INDEX(B$59:B$84,$AF62),"")</f>
        <v>He's Baaack!</v>
      </c>
      <c r="C94" s="52" t="str">
        <f t="shared" si="40"/>
        <v>Knowles</v>
      </c>
      <c r="D94" s="54">
        <f t="shared" si="40"/>
        <v>22.5</v>
      </c>
      <c r="E94" s="54">
        <f t="shared" si="40"/>
        <v>48.5</v>
      </c>
      <c r="F94" s="54">
        <f t="shared" si="40"/>
        <v>18</v>
      </c>
      <c r="G94" s="54">
        <f t="shared" si="40"/>
        <v>0</v>
      </c>
      <c r="H94" s="54">
        <f t="shared" si="40"/>
        <v>0</v>
      </c>
      <c r="I94" s="54">
        <f t="shared" si="40"/>
        <v>0</v>
      </c>
      <c r="J94" s="54">
        <f t="shared" si="40"/>
        <v>0</v>
      </c>
      <c r="K94" s="54">
        <f t="shared" si="40"/>
        <v>0</v>
      </c>
      <c r="L94" s="54">
        <f t="shared" si="40"/>
        <v>0</v>
      </c>
      <c r="M94" s="54">
        <f t="shared" si="40"/>
        <v>0</v>
      </c>
      <c r="N94" s="54">
        <f t="shared" si="40"/>
        <v>0</v>
      </c>
      <c r="O94" s="54">
        <f t="shared" si="40"/>
        <v>0</v>
      </c>
      <c r="P94" s="54">
        <f t="shared" si="40"/>
        <v>0</v>
      </c>
      <c r="Q94" s="54">
        <f t="shared" si="40"/>
        <v>0</v>
      </c>
      <c r="R94" s="54">
        <f t="shared" si="40"/>
        <v>0</v>
      </c>
      <c r="S94" s="54">
        <f t="shared" si="40"/>
        <v>0</v>
      </c>
      <c r="T94" s="54">
        <f t="shared" si="40"/>
        <v>0</v>
      </c>
      <c r="U94" s="54">
        <f t="shared" si="40"/>
        <v>0</v>
      </c>
      <c r="V94" s="54">
        <f t="shared" si="40"/>
        <v>0</v>
      </c>
      <c r="W94" s="54">
        <f t="shared" si="40"/>
        <v>89</v>
      </c>
      <c r="X94" s="54">
        <f t="shared" si="40"/>
        <v>0</v>
      </c>
      <c r="Y94" s="54"/>
      <c r="Z94" s="54">
        <f t="shared" si="40"/>
        <v>89</v>
      </c>
      <c r="AA94" s="234">
        <f t="shared" si="40"/>
        <v>89</v>
      </c>
      <c r="AB94" s="53">
        <f t="shared" si="38"/>
        <v>4</v>
      </c>
      <c r="AC94" s="52" t="str">
        <f t="shared" si="35"/>
        <v>He's Baaack!</v>
      </c>
      <c r="AD94" s="187"/>
      <c r="AE94" s="13"/>
    </row>
    <row r="95" spans="1:51" x14ac:dyDescent="0.2">
      <c r="A95" s="53">
        <f t="shared" si="36"/>
        <v>485</v>
      </c>
      <c r="B95" s="52" t="str">
        <f t="shared" ref="B95:AA95" si="41">IF($AF63&gt;0,INDEX(B$59:B$84,$AF63),"")</f>
        <v>Argo III</v>
      </c>
      <c r="C95" s="52" t="str">
        <f t="shared" si="41"/>
        <v>C. Nickerson</v>
      </c>
      <c r="D95" s="54">
        <f t="shared" si="41"/>
        <v>13.5</v>
      </c>
      <c r="E95" s="54">
        <f t="shared" si="41"/>
        <v>67.400000000000006</v>
      </c>
      <c r="F95" s="54">
        <f t="shared" si="41"/>
        <v>30</v>
      </c>
      <c r="G95" s="54">
        <f t="shared" si="41"/>
        <v>0</v>
      </c>
      <c r="H95" s="54">
        <f t="shared" si="41"/>
        <v>0</v>
      </c>
      <c r="I95" s="54">
        <f t="shared" si="41"/>
        <v>0</v>
      </c>
      <c r="J95" s="54">
        <f t="shared" si="41"/>
        <v>0</v>
      </c>
      <c r="K95" s="54">
        <f t="shared" si="41"/>
        <v>0</v>
      </c>
      <c r="L95" s="54">
        <f t="shared" si="41"/>
        <v>0</v>
      </c>
      <c r="M95" s="54">
        <f t="shared" si="41"/>
        <v>0</v>
      </c>
      <c r="N95" s="54">
        <f t="shared" si="41"/>
        <v>0</v>
      </c>
      <c r="O95" s="54">
        <f t="shared" si="41"/>
        <v>0</v>
      </c>
      <c r="P95" s="54">
        <f t="shared" si="41"/>
        <v>0</v>
      </c>
      <c r="Q95" s="54">
        <f t="shared" si="41"/>
        <v>0</v>
      </c>
      <c r="R95" s="54">
        <f t="shared" si="41"/>
        <v>0</v>
      </c>
      <c r="S95" s="54">
        <f t="shared" si="41"/>
        <v>0</v>
      </c>
      <c r="T95" s="54">
        <f t="shared" si="41"/>
        <v>0</v>
      </c>
      <c r="U95" s="54">
        <f t="shared" si="41"/>
        <v>0</v>
      </c>
      <c r="V95" s="54">
        <f t="shared" si="41"/>
        <v>0</v>
      </c>
      <c r="W95" s="54">
        <f t="shared" si="41"/>
        <v>110.9</v>
      </c>
      <c r="X95" s="54">
        <f t="shared" si="41"/>
        <v>0</v>
      </c>
      <c r="Y95" s="54"/>
      <c r="Z95" s="54">
        <f t="shared" si="41"/>
        <v>110.9</v>
      </c>
      <c r="AA95" s="234">
        <f t="shared" si="41"/>
        <v>110.9</v>
      </c>
      <c r="AB95" s="53">
        <f t="shared" si="38"/>
        <v>5</v>
      </c>
      <c r="AC95" s="52" t="str">
        <f t="shared" si="35"/>
        <v>Argo III</v>
      </c>
      <c r="AD95" s="187"/>
      <c r="AE95" s="13"/>
    </row>
    <row r="96" spans="1:51" x14ac:dyDescent="0.2">
      <c r="A96" s="53">
        <f t="shared" si="36"/>
        <v>249</v>
      </c>
      <c r="B96" s="52" t="str">
        <f t="shared" ref="B96:AA96" si="42">IF($AF64&gt;0,INDEX(B$59:B$84,$AF64),"")</f>
        <v>Dolce</v>
      </c>
      <c r="C96" s="52" t="str">
        <f t="shared" si="42"/>
        <v>Sonn</v>
      </c>
      <c r="D96" s="54">
        <f t="shared" si="42"/>
        <v>36</v>
      </c>
      <c r="E96" s="54">
        <f t="shared" si="42"/>
        <v>87.5</v>
      </c>
      <c r="F96" s="54">
        <f t="shared" si="42"/>
        <v>29</v>
      </c>
      <c r="G96" s="54">
        <f t="shared" si="42"/>
        <v>0</v>
      </c>
      <c r="H96" s="54">
        <f t="shared" si="42"/>
        <v>0</v>
      </c>
      <c r="I96" s="54">
        <f t="shared" si="42"/>
        <v>0</v>
      </c>
      <c r="J96" s="54">
        <f t="shared" si="42"/>
        <v>0</v>
      </c>
      <c r="K96" s="54">
        <f t="shared" si="42"/>
        <v>0</v>
      </c>
      <c r="L96" s="54">
        <f t="shared" si="42"/>
        <v>0</v>
      </c>
      <c r="M96" s="54">
        <f t="shared" si="42"/>
        <v>0</v>
      </c>
      <c r="N96" s="54">
        <f t="shared" si="42"/>
        <v>0</v>
      </c>
      <c r="O96" s="54">
        <f t="shared" si="42"/>
        <v>0</v>
      </c>
      <c r="P96" s="54">
        <f t="shared" si="42"/>
        <v>0</v>
      </c>
      <c r="Q96" s="54">
        <f t="shared" si="42"/>
        <v>0</v>
      </c>
      <c r="R96" s="54">
        <f t="shared" si="42"/>
        <v>0</v>
      </c>
      <c r="S96" s="54">
        <f t="shared" si="42"/>
        <v>0</v>
      </c>
      <c r="T96" s="54">
        <f t="shared" si="42"/>
        <v>0</v>
      </c>
      <c r="U96" s="54">
        <f t="shared" si="42"/>
        <v>0</v>
      </c>
      <c r="V96" s="54">
        <f t="shared" si="42"/>
        <v>0</v>
      </c>
      <c r="W96" s="54">
        <f t="shared" si="42"/>
        <v>152.5</v>
      </c>
      <c r="X96" s="54">
        <f t="shared" si="42"/>
        <v>0</v>
      </c>
      <c r="Y96" s="54"/>
      <c r="Z96" s="54">
        <f t="shared" si="42"/>
        <v>152.5</v>
      </c>
      <c r="AA96" s="234">
        <f t="shared" si="42"/>
        <v>152.5</v>
      </c>
      <c r="AB96" s="53">
        <f t="shared" si="38"/>
        <v>6</v>
      </c>
      <c r="AC96" s="52" t="str">
        <f t="shared" si="35"/>
        <v>Dolce</v>
      </c>
      <c r="AD96" s="187"/>
      <c r="AE96" s="13"/>
    </row>
    <row r="97" spans="1:31" x14ac:dyDescent="0.2">
      <c r="A97" s="53">
        <f t="shared" si="36"/>
        <v>676</v>
      </c>
      <c r="B97" s="52" t="str">
        <f t="shared" ref="B97:AA97" si="43">IF($AF65&gt;0,INDEX(B$59:B$84,$AF65),"")</f>
        <v>Paradox</v>
      </c>
      <c r="C97" s="52" t="str">
        <f t="shared" si="43"/>
        <v>Stowe</v>
      </c>
      <c r="D97" s="54">
        <f t="shared" si="43"/>
        <v>34</v>
      </c>
      <c r="E97" s="54">
        <f t="shared" si="43"/>
        <v>96</v>
      </c>
      <c r="F97" s="54">
        <f t="shared" si="43"/>
        <v>44.4</v>
      </c>
      <c r="G97" s="54">
        <f t="shared" si="43"/>
        <v>0</v>
      </c>
      <c r="H97" s="54">
        <f t="shared" si="43"/>
        <v>0</v>
      </c>
      <c r="I97" s="54">
        <f t="shared" si="43"/>
        <v>0</v>
      </c>
      <c r="J97" s="54">
        <f t="shared" si="43"/>
        <v>0</v>
      </c>
      <c r="K97" s="54">
        <f t="shared" si="43"/>
        <v>0</v>
      </c>
      <c r="L97" s="54">
        <f t="shared" si="43"/>
        <v>0</v>
      </c>
      <c r="M97" s="54">
        <f t="shared" si="43"/>
        <v>0</v>
      </c>
      <c r="N97" s="54">
        <f t="shared" si="43"/>
        <v>0</v>
      </c>
      <c r="O97" s="54">
        <f t="shared" si="43"/>
        <v>0</v>
      </c>
      <c r="P97" s="54">
        <f t="shared" si="43"/>
        <v>0</v>
      </c>
      <c r="Q97" s="54">
        <f t="shared" si="43"/>
        <v>0</v>
      </c>
      <c r="R97" s="54">
        <f t="shared" si="43"/>
        <v>0</v>
      </c>
      <c r="S97" s="54">
        <f t="shared" si="43"/>
        <v>0</v>
      </c>
      <c r="T97" s="54">
        <f t="shared" si="43"/>
        <v>0</v>
      </c>
      <c r="U97" s="54">
        <f t="shared" si="43"/>
        <v>0</v>
      </c>
      <c r="V97" s="54">
        <f t="shared" si="43"/>
        <v>0</v>
      </c>
      <c r="W97" s="54">
        <f t="shared" si="43"/>
        <v>174.4</v>
      </c>
      <c r="X97" s="54">
        <f t="shared" si="43"/>
        <v>0</v>
      </c>
      <c r="Y97" s="54"/>
      <c r="Z97" s="54">
        <f t="shared" si="43"/>
        <v>174.4</v>
      </c>
      <c r="AA97" s="234">
        <f t="shared" si="43"/>
        <v>174.4</v>
      </c>
      <c r="AB97" s="53">
        <f t="shared" si="38"/>
        <v>7</v>
      </c>
      <c r="AC97" s="52" t="str">
        <f t="shared" si="35"/>
        <v>Paradox</v>
      </c>
      <c r="AD97" s="187"/>
      <c r="AE97" s="13"/>
    </row>
    <row r="98" spans="1:31" x14ac:dyDescent="0.2">
      <c r="A98" s="53" t="str">
        <f t="shared" si="36"/>
        <v/>
      </c>
      <c r="B98" s="52" t="str">
        <f t="shared" ref="B98:AA98" si="44">IF($AF66&gt;0,INDEX(B$59:B$84,$AF66),"")</f>
        <v/>
      </c>
      <c r="C98" s="52" t="str">
        <f t="shared" si="44"/>
        <v/>
      </c>
      <c r="D98" s="54" t="str">
        <f t="shared" si="44"/>
        <v/>
      </c>
      <c r="E98" s="54" t="str">
        <f t="shared" si="44"/>
        <v/>
      </c>
      <c r="F98" s="54" t="str">
        <f t="shared" si="44"/>
        <v/>
      </c>
      <c r="G98" s="54" t="str">
        <f t="shared" si="44"/>
        <v/>
      </c>
      <c r="H98" s="54" t="str">
        <f t="shared" si="44"/>
        <v/>
      </c>
      <c r="I98" s="54" t="str">
        <f t="shared" si="44"/>
        <v/>
      </c>
      <c r="J98" s="54" t="str">
        <f t="shared" si="44"/>
        <v/>
      </c>
      <c r="K98" s="54" t="str">
        <f t="shared" si="44"/>
        <v/>
      </c>
      <c r="L98" s="54" t="str">
        <f t="shared" si="44"/>
        <v/>
      </c>
      <c r="M98" s="54" t="str">
        <f t="shared" si="44"/>
        <v/>
      </c>
      <c r="N98" s="54" t="str">
        <f t="shared" si="44"/>
        <v/>
      </c>
      <c r="O98" s="54" t="str">
        <f t="shared" si="44"/>
        <v/>
      </c>
      <c r="P98" s="54" t="str">
        <f t="shared" si="44"/>
        <v/>
      </c>
      <c r="Q98" s="54" t="str">
        <f t="shared" si="44"/>
        <v/>
      </c>
      <c r="R98" s="54" t="str">
        <f t="shared" si="44"/>
        <v/>
      </c>
      <c r="S98" s="54" t="str">
        <f t="shared" si="44"/>
        <v/>
      </c>
      <c r="T98" s="54" t="str">
        <f t="shared" si="44"/>
        <v/>
      </c>
      <c r="U98" s="54" t="str">
        <f t="shared" si="44"/>
        <v/>
      </c>
      <c r="V98" s="54" t="str">
        <f t="shared" si="44"/>
        <v/>
      </c>
      <c r="W98" s="54" t="str">
        <f t="shared" si="44"/>
        <v/>
      </c>
      <c r="X98" s="54" t="str">
        <f t="shared" si="44"/>
        <v/>
      </c>
      <c r="Y98" s="54"/>
      <c r="Z98" s="54" t="str">
        <f t="shared" si="44"/>
        <v/>
      </c>
      <c r="AA98" s="55" t="str">
        <f t="shared" si="44"/>
        <v/>
      </c>
      <c r="AB98" s="53" t="str">
        <f t="shared" si="38"/>
        <v/>
      </c>
      <c r="AC98" s="52" t="str">
        <f t="shared" si="35"/>
        <v/>
      </c>
      <c r="AD98" s="187"/>
      <c r="AE98" s="13"/>
    </row>
    <row r="99" spans="1:31" x14ac:dyDescent="0.2">
      <c r="A99" s="53" t="str">
        <f t="shared" si="36"/>
        <v/>
      </c>
      <c r="B99" s="52" t="str">
        <f t="shared" ref="B99:AA99" si="45">IF($AF67&gt;0,INDEX(B$59:B$84,$AF67),"")</f>
        <v/>
      </c>
      <c r="C99" s="52" t="str">
        <f t="shared" si="45"/>
        <v/>
      </c>
      <c r="D99" s="54" t="str">
        <f t="shared" si="45"/>
        <v/>
      </c>
      <c r="E99" s="54" t="str">
        <f t="shared" si="45"/>
        <v/>
      </c>
      <c r="F99" s="54" t="str">
        <f t="shared" si="45"/>
        <v/>
      </c>
      <c r="G99" s="54" t="str">
        <f t="shared" si="45"/>
        <v/>
      </c>
      <c r="H99" s="54" t="str">
        <f t="shared" si="45"/>
        <v/>
      </c>
      <c r="I99" s="54" t="str">
        <f t="shared" si="45"/>
        <v/>
      </c>
      <c r="J99" s="54" t="str">
        <f t="shared" si="45"/>
        <v/>
      </c>
      <c r="K99" s="54" t="str">
        <f t="shared" si="45"/>
        <v/>
      </c>
      <c r="L99" s="54" t="str">
        <f t="shared" si="45"/>
        <v/>
      </c>
      <c r="M99" s="54" t="str">
        <f t="shared" si="45"/>
        <v/>
      </c>
      <c r="N99" s="54" t="str">
        <f t="shared" si="45"/>
        <v/>
      </c>
      <c r="O99" s="54" t="str">
        <f t="shared" si="45"/>
        <v/>
      </c>
      <c r="P99" s="54" t="str">
        <f t="shared" si="45"/>
        <v/>
      </c>
      <c r="Q99" s="54" t="str">
        <f t="shared" si="45"/>
        <v/>
      </c>
      <c r="R99" s="54" t="str">
        <f t="shared" si="45"/>
        <v/>
      </c>
      <c r="S99" s="54" t="str">
        <f t="shared" si="45"/>
        <v/>
      </c>
      <c r="T99" s="54" t="str">
        <f t="shared" si="45"/>
        <v/>
      </c>
      <c r="U99" s="54" t="str">
        <f t="shared" si="45"/>
        <v/>
      </c>
      <c r="V99" s="54" t="str">
        <f t="shared" si="45"/>
        <v/>
      </c>
      <c r="W99" s="54" t="str">
        <f t="shared" si="45"/>
        <v/>
      </c>
      <c r="X99" s="54" t="str">
        <f t="shared" si="45"/>
        <v/>
      </c>
      <c r="Y99" s="54"/>
      <c r="Z99" s="54" t="str">
        <f t="shared" si="45"/>
        <v/>
      </c>
      <c r="AA99" s="55" t="str">
        <f t="shared" si="45"/>
        <v/>
      </c>
      <c r="AB99" s="53" t="str">
        <f t="shared" si="38"/>
        <v/>
      </c>
      <c r="AC99" s="52" t="str">
        <f t="shared" si="35"/>
        <v/>
      </c>
      <c r="AD99" s="187"/>
      <c r="AE99" s="13"/>
    </row>
    <row r="100" spans="1:31" x14ac:dyDescent="0.2">
      <c r="A100" s="53" t="str">
        <f t="shared" si="36"/>
        <v/>
      </c>
      <c r="B100" s="52" t="str">
        <f t="shared" ref="B100:AA100" si="46">IF($AF68&gt;0,INDEX(B$59:B$84,$AF68),"")</f>
        <v/>
      </c>
      <c r="C100" s="52" t="str">
        <f t="shared" si="46"/>
        <v/>
      </c>
      <c r="D100" s="54" t="str">
        <f t="shared" si="46"/>
        <v/>
      </c>
      <c r="E100" s="54" t="str">
        <f t="shared" si="46"/>
        <v/>
      </c>
      <c r="F100" s="54" t="str">
        <f t="shared" si="46"/>
        <v/>
      </c>
      <c r="G100" s="54" t="str">
        <f t="shared" si="46"/>
        <v/>
      </c>
      <c r="H100" s="54" t="str">
        <f t="shared" si="46"/>
        <v/>
      </c>
      <c r="I100" s="54" t="str">
        <f t="shared" si="46"/>
        <v/>
      </c>
      <c r="J100" s="54" t="str">
        <f t="shared" si="46"/>
        <v/>
      </c>
      <c r="K100" s="54" t="str">
        <f t="shared" si="46"/>
        <v/>
      </c>
      <c r="L100" s="54" t="str">
        <f t="shared" si="46"/>
        <v/>
      </c>
      <c r="M100" s="54" t="str">
        <f t="shared" si="46"/>
        <v/>
      </c>
      <c r="N100" s="54" t="str">
        <f t="shared" si="46"/>
        <v/>
      </c>
      <c r="O100" s="54" t="str">
        <f t="shared" si="46"/>
        <v/>
      </c>
      <c r="P100" s="54" t="str">
        <f t="shared" si="46"/>
        <v/>
      </c>
      <c r="Q100" s="54" t="str">
        <f t="shared" si="46"/>
        <v/>
      </c>
      <c r="R100" s="54" t="str">
        <f t="shared" si="46"/>
        <v/>
      </c>
      <c r="S100" s="54" t="str">
        <f t="shared" si="46"/>
        <v/>
      </c>
      <c r="T100" s="54" t="str">
        <f t="shared" si="46"/>
        <v/>
      </c>
      <c r="U100" s="54" t="str">
        <f t="shared" si="46"/>
        <v/>
      </c>
      <c r="V100" s="54" t="str">
        <f t="shared" si="46"/>
        <v/>
      </c>
      <c r="W100" s="54" t="str">
        <f t="shared" si="46"/>
        <v/>
      </c>
      <c r="X100" s="54" t="str">
        <f t="shared" si="46"/>
        <v/>
      </c>
      <c r="Y100" s="54"/>
      <c r="Z100" s="54" t="str">
        <f t="shared" si="46"/>
        <v/>
      </c>
      <c r="AA100" s="55" t="str">
        <f t="shared" si="46"/>
        <v/>
      </c>
      <c r="AB100" s="53" t="str">
        <f t="shared" si="38"/>
        <v/>
      </c>
      <c r="AC100" s="52" t="str">
        <f t="shared" si="35"/>
        <v/>
      </c>
      <c r="AD100" s="187"/>
      <c r="AE100" s="13"/>
    </row>
    <row r="101" spans="1:31" x14ac:dyDescent="0.2">
      <c r="A101" s="53" t="str">
        <f t="shared" si="36"/>
        <v/>
      </c>
      <c r="B101" s="52" t="str">
        <f t="shared" ref="B101:AA101" si="47">IF($AF69&gt;0,INDEX(B$59:B$84,$AF69),"")</f>
        <v/>
      </c>
      <c r="C101" s="52" t="str">
        <f t="shared" si="47"/>
        <v/>
      </c>
      <c r="D101" s="54" t="str">
        <f t="shared" si="47"/>
        <v/>
      </c>
      <c r="E101" s="54" t="str">
        <f t="shared" si="47"/>
        <v/>
      </c>
      <c r="F101" s="54" t="str">
        <f t="shared" si="47"/>
        <v/>
      </c>
      <c r="G101" s="54" t="str">
        <f t="shared" si="47"/>
        <v/>
      </c>
      <c r="H101" s="54" t="str">
        <f t="shared" si="47"/>
        <v/>
      </c>
      <c r="I101" s="54" t="str">
        <f t="shared" si="47"/>
        <v/>
      </c>
      <c r="J101" s="54" t="str">
        <f t="shared" si="47"/>
        <v/>
      </c>
      <c r="K101" s="54" t="str">
        <f t="shared" si="47"/>
        <v/>
      </c>
      <c r="L101" s="54" t="str">
        <f t="shared" si="47"/>
        <v/>
      </c>
      <c r="M101" s="54" t="str">
        <f t="shared" si="47"/>
        <v/>
      </c>
      <c r="N101" s="54" t="str">
        <f t="shared" si="47"/>
        <v/>
      </c>
      <c r="O101" s="54" t="str">
        <f t="shared" si="47"/>
        <v/>
      </c>
      <c r="P101" s="54" t="str">
        <f t="shared" si="47"/>
        <v/>
      </c>
      <c r="Q101" s="54" t="str">
        <f t="shared" si="47"/>
        <v/>
      </c>
      <c r="R101" s="54" t="str">
        <f t="shared" si="47"/>
        <v/>
      </c>
      <c r="S101" s="54" t="str">
        <f t="shared" si="47"/>
        <v/>
      </c>
      <c r="T101" s="54" t="str">
        <f t="shared" si="47"/>
        <v/>
      </c>
      <c r="U101" s="54" t="str">
        <f t="shared" si="47"/>
        <v/>
      </c>
      <c r="V101" s="54" t="str">
        <f t="shared" si="47"/>
        <v/>
      </c>
      <c r="W101" s="54" t="str">
        <f t="shared" si="47"/>
        <v/>
      </c>
      <c r="X101" s="54" t="str">
        <f t="shared" si="47"/>
        <v/>
      </c>
      <c r="Y101" s="54"/>
      <c r="Z101" s="54" t="str">
        <f t="shared" si="47"/>
        <v/>
      </c>
      <c r="AA101" s="55" t="str">
        <f t="shared" si="47"/>
        <v/>
      </c>
      <c r="AB101" s="53" t="str">
        <f t="shared" si="38"/>
        <v/>
      </c>
      <c r="AC101" s="52" t="str">
        <f t="shared" si="35"/>
        <v/>
      </c>
      <c r="AD101" s="187"/>
      <c r="AE101" s="13"/>
    </row>
    <row r="102" spans="1:31" x14ac:dyDescent="0.2">
      <c r="A102" s="53" t="str">
        <f t="shared" si="36"/>
        <v/>
      </c>
      <c r="B102" s="52" t="str">
        <f t="shared" ref="B102:AA102" si="48">IF($AF70&gt;0,INDEX(B$59:B$84,$AF70),"")</f>
        <v/>
      </c>
      <c r="C102" s="52" t="str">
        <f t="shared" si="48"/>
        <v/>
      </c>
      <c r="D102" s="54" t="str">
        <f t="shared" si="48"/>
        <v/>
      </c>
      <c r="E102" s="54" t="str">
        <f t="shared" si="48"/>
        <v/>
      </c>
      <c r="F102" s="54" t="str">
        <f t="shared" si="48"/>
        <v/>
      </c>
      <c r="G102" s="54" t="str">
        <f t="shared" si="48"/>
        <v/>
      </c>
      <c r="H102" s="54" t="str">
        <f t="shared" si="48"/>
        <v/>
      </c>
      <c r="I102" s="54" t="str">
        <f t="shared" si="48"/>
        <v/>
      </c>
      <c r="J102" s="54" t="str">
        <f t="shared" si="48"/>
        <v/>
      </c>
      <c r="K102" s="54" t="str">
        <f t="shared" si="48"/>
        <v/>
      </c>
      <c r="L102" s="54" t="str">
        <f t="shared" si="48"/>
        <v/>
      </c>
      <c r="M102" s="54" t="str">
        <f t="shared" si="48"/>
        <v/>
      </c>
      <c r="N102" s="54" t="str">
        <f t="shared" si="48"/>
        <v/>
      </c>
      <c r="O102" s="54" t="str">
        <f t="shared" si="48"/>
        <v/>
      </c>
      <c r="P102" s="54" t="str">
        <f t="shared" si="48"/>
        <v/>
      </c>
      <c r="Q102" s="54" t="str">
        <f t="shared" si="48"/>
        <v/>
      </c>
      <c r="R102" s="54" t="str">
        <f t="shared" si="48"/>
        <v/>
      </c>
      <c r="S102" s="54" t="str">
        <f t="shared" si="48"/>
        <v/>
      </c>
      <c r="T102" s="54" t="str">
        <f t="shared" si="48"/>
        <v/>
      </c>
      <c r="U102" s="54" t="str">
        <f t="shared" si="48"/>
        <v/>
      </c>
      <c r="V102" s="54" t="str">
        <f t="shared" si="48"/>
        <v/>
      </c>
      <c r="W102" s="54" t="str">
        <f t="shared" si="48"/>
        <v/>
      </c>
      <c r="X102" s="54" t="str">
        <f t="shared" si="48"/>
        <v/>
      </c>
      <c r="Y102" s="54"/>
      <c r="Z102" s="54" t="str">
        <f t="shared" si="48"/>
        <v/>
      </c>
      <c r="AA102" s="55" t="str">
        <f t="shared" si="48"/>
        <v/>
      </c>
      <c r="AB102" s="53" t="str">
        <f t="shared" si="38"/>
        <v/>
      </c>
      <c r="AC102" s="52" t="str">
        <f t="shared" si="35"/>
        <v/>
      </c>
      <c r="AD102" s="187"/>
      <c r="AE102" s="13"/>
    </row>
    <row r="103" spans="1:31" x14ac:dyDescent="0.2">
      <c r="A103" s="53" t="str">
        <f t="shared" si="36"/>
        <v/>
      </c>
      <c r="B103" s="52" t="str">
        <f t="shared" ref="B103:AA103" si="49">IF($AF71&gt;0,INDEX(B$59:B$84,$AF71),"")</f>
        <v/>
      </c>
      <c r="C103" s="52" t="str">
        <f t="shared" si="49"/>
        <v/>
      </c>
      <c r="D103" s="54" t="str">
        <f t="shared" si="49"/>
        <v/>
      </c>
      <c r="E103" s="54" t="str">
        <f t="shared" si="49"/>
        <v/>
      </c>
      <c r="F103" s="54" t="str">
        <f t="shared" si="49"/>
        <v/>
      </c>
      <c r="G103" s="54" t="str">
        <f t="shared" si="49"/>
        <v/>
      </c>
      <c r="H103" s="54" t="str">
        <f t="shared" si="49"/>
        <v/>
      </c>
      <c r="I103" s="54" t="str">
        <f t="shared" si="49"/>
        <v/>
      </c>
      <c r="J103" s="54" t="str">
        <f t="shared" si="49"/>
        <v/>
      </c>
      <c r="K103" s="54" t="str">
        <f t="shared" si="49"/>
        <v/>
      </c>
      <c r="L103" s="54" t="str">
        <f t="shared" si="49"/>
        <v/>
      </c>
      <c r="M103" s="54" t="str">
        <f t="shared" si="49"/>
        <v/>
      </c>
      <c r="N103" s="54" t="str">
        <f t="shared" si="49"/>
        <v/>
      </c>
      <c r="O103" s="54" t="str">
        <f t="shared" si="49"/>
        <v/>
      </c>
      <c r="P103" s="54" t="str">
        <f t="shared" si="49"/>
        <v/>
      </c>
      <c r="Q103" s="54" t="str">
        <f t="shared" si="49"/>
        <v/>
      </c>
      <c r="R103" s="54" t="str">
        <f t="shared" si="49"/>
        <v/>
      </c>
      <c r="S103" s="54" t="str">
        <f t="shared" si="49"/>
        <v/>
      </c>
      <c r="T103" s="54" t="str">
        <f t="shared" si="49"/>
        <v/>
      </c>
      <c r="U103" s="54" t="str">
        <f t="shared" si="49"/>
        <v/>
      </c>
      <c r="V103" s="54" t="str">
        <f t="shared" si="49"/>
        <v/>
      </c>
      <c r="W103" s="54" t="str">
        <f t="shared" si="49"/>
        <v/>
      </c>
      <c r="X103" s="54" t="str">
        <f t="shared" si="49"/>
        <v/>
      </c>
      <c r="Y103" s="54"/>
      <c r="Z103" s="54" t="str">
        <f t="shared" si="49"/>
        <v/>
      </c>
      <c r="AA103" s="55" t="str">
        <f t="shared" si="49"/>
        <v/>
      </c>
      <c r="AB103" s="53" t="str">
        <f t="shared" si="38"/>
        <v/>
      </c>
      <c r="AC103" s="52" t="str">
        <f t="shared" si="35"/>
        <v/>
      </c>
      <c r="AD103" s="187"/>
      <c r="AE103" s="13"/>
    </row>
    <row r="104" spans="1:31" x14ac:dyDescent="0.2">
      <c r="A104" s="53" t="str">
        <f t="shared" si="36"/>
        <v/>
      </c>
      <c r="B104" s="52" t="str">
        <f t="shared" ref="B104:AA104" si="50">IF($AF72&gt;0,INDEX(B$59:B$84,$AF72),"")</f>
        <v/>
      </c>
      <c r="C104" s="52" t="str">
        <f t="shared" si="50"/>
        <v/>
      </c>
      <c r="D104" s="54" t="str">
        <f t="shared" si="50"/>
        <v/>
      </c>
      <c r="E104" s="54" t="str">
        <f t="shared" si="50"/>
        <v/>
      </c>
      <c r="F104" s="54" t="str">
        <f t="shared" si="50"/>
        <v/>
      </c>
      <c r="G104" s="54" t="str">
        <f t="shared" si="50"/>
        <v/>
      </c>
      <c r="H104" s="54" t="str">
        <f t="shared" si="50"/>
        <v/>
      </c>
      <c r="I104" s="54" t="str">
        <f t="shared" si="50"/>
        <v/>
      </c>
      <c r="J104" s="54" t="str">
        <f t="shared" si="50"/>
        <v/>
      </c>
      <c r="K104" s="54" t="str">
        <f t="shared" si="50"/>
        <v/>
      </c>
      <c r="L104" s="54" t="str">
        <f t="shared" si="50"/>
        <v/>
      </c>
      <c r="M104" s="54" t="str">
        <f t="shared" si="50"/>
        <v/>
      </c>
      <c r="N104" s="54" t="str">
        <f t="shared" si="50"/>
        <v/>
      </c>
      <c r="O104" s="54" t="str">
        <f t="shared" si="50"/>
        <v/>
      </c>
      <c r="P104" s="54" t="str">
        <f t="shared" si="50"/>
        <v/>
      </c>
      <c r="Q104" s="54" t="str">
        <f t="shared" si="50"/>
        <v/>
      </c>
      <c r="R104" s="54" t="str">
        <f t="shared" si="50"/>
        <v/>
      </c>
      <c r="S104" s="54" t="str">
        <f t="shared" si="50"/>
        <v/>
      </c>
      <c r="T104" s="54" t="str">
        <f t="shared" si="50"/>
        <v/>
      </c>
      <c r="U104" s="54" t="str">
        <f t="shared" si="50"/>
        <v/>
      </c>
      <c r="V104" s="54" t="str">
        <f t="shared" si="50"/>
        <v/>
      </c>
      <c r="W104" s="54" t="str">
        <f t="shared" si="50"/>
        <v/>
      </c>
      <c r="X104" s="54" t="str">
        <f t="shared" si="50"/>
        <v/>
      </c>
      <c r="Y104" s="54"/>
      <c r="Z104" s="54" t="str">
        <f t="shared" si="50"/>
        <v/>
      </c>
      <c r="AA104" s="54" t="str">
        <f t="shared" si="50"/>
        <v/>
      </c>
      <c r="AB104" s="53" t="str">
        <f t="shared" si="38"/>
        <v/>
      </c>
      <c r="AC104" s="52" t="str">
        <f t="shared" si="35"/>
        <v/>
      </c>
      <c r="AD104" s="187"/>
      <c r="AE104" s="13"/>
    </row>
    <row r="105" spans="1:31" x14ac:dyDescent="0.2">
      <c r="A105" s="53" t="str">
        <f t="shared" si="36"/>
        <v/>
      </c>
      <c r="B105" s="52" t="str">
        <f t="shared" ref="B105:AA105" si="51">IF($AF73&gt;0,INDEX(B$59:B$84,$AF73),"")</f>
        <v/>
      </c>
      <c r="C105" s="52" t="str">
        <f t="shared" si="51"/>
        <v/>
      </c>
      <c r="D105" s="54" t="str">
        <f t="shared" si="51"/>
        <v/>
      </c>
      <c r="E105" s="54" t="str">
        <f t="shared" si="51"/>
        <v/>
      </c>
      <c r="F105" s="54" t="str">
        <f t="shared" si="51"/>
        <v/>
      </c>
      <c r="G105" s="54" t="str">
        <f t="shared" si="51"/>
        <v/>
      </c>
      <c r="H105" s="54" t="str">
        <f t="shared" si="51"/>
        <v/>
      </c>
      <c r="I105" s="54" t="str">
        <f t="shared" si="51"/>
        <v/>
      </c>
      <c r="J105" s="54" t="str">
        <f t="shared" si="51"/>
        <v/>
      </c>
      <c r="K105" s="54" t="str">
        <f t="shared" si="51"/>
        <v/>
      </c>
      <c r="L105" s="54" t="str">
        <f t="shared" si="51"/>
        <v/>
      </c>
      <c r="M105" s="54" t="str">
        <f t="shared" si="51"/>
        <v/>
      </c>
      <c r="N105" s="54" t="str">
        <f t="shared" si="51"/>
        <v/>
      </c>
      <c r="O105" s="54" t="str">
        <f t="shared" si="51"/>
        <v/>
      </c>
      <c r="P105" s="54" t="str">
        <f t="shared" si="51"/>
        <v/>
      </c>
      <c r="Q105" s="54" t="str">
        <f t="shared" si="51"/>
        <v/>
      </c>
      <c r="R105" s="54" t="str">
        <f t="shared" si="51"/>
        <v/>
      </c>
      <c r="S105" s="54" t="str">
        <f t="shared" si="51"/>
        <v/>
      </c>
      <c r="T105" s="54" t="str">
        <f t="shared" si="51"/>
        <v/>
      </c>
      <c r="U105" s="54" t="str">
        <f t="shared" si="51"/>
        <v/>
      </c>
      <c r="V105" s="54" t="str">
        <f t="shared" si="51"/>
        <v/>
      </c>
      <c r="W105" s="54" t="str">
        <f t="shared" si="51"/>
        <v/>
      </c>
      <c r="X105" s="54" t="str">
        <f t="shared" si="51"/>
        <v/>
      </c>
      <c r="Y105" s="54"/>
      <c r="Z105" s="54" t="str">
        <f t="shared" si="51"/>
        <v/>
      </c>
      <c r="AA105" s="55" t="str">
        <f t="shared" si="51"/>
        <v/>
      </c>
      <c r="AB105" s="53" t="str">
        <f t="shared" si="38"/>
        <v/>
      </c>
      <c r="AC105" s="52" t="str">
        <f t="shared" si="35"/>
        <v/>
      </c>
      <c r="AD105" s="187"/>
      <c r="AE105" s="13"/>
    </row>
    <row r="106" spans="1:31" x14ac:dyDescent="0.2">
      <c r="A106" s="53" t="str">
        <f t="shared" si="36"/>
        <v/>
      </c>
      <c r="B106" s="52" t="str">
        <f t="shared" ref="B106:AA106" si="52">IF($AF74&gt;0,INDEX(B$59:B$84,$AF74),"")</f>
        <v/>
      </c>
      <c r="C106" s="52" t="str">
        <f t="shared" si="52"/>
        <v/>
      </c>
      <c r="D106" s="54" t="str">
        <f t="shared" si="52"/>
        <v/>
      </c>
      <c r="E106" s="54" t="str">
        <f t="shared" si="52"/>
        <v/>
      </c>
      <c r="F106" s="54" t="str">
        <f t="shared" si="52"/>
        <v/>
      </c>
      <c r="G106" s="54" t="str">
        <f t="shared" si="52"/>
        <v/>
      </c>
      <c r="H106" s="54" t="str">
        <f t="shared" si="52"/>
        <v/>
      </c>
      <c r="I106" s="54" t="str">
        <f t="shared" si="52"/>
        <v/>
      </c>
      <c r="J106" s="54" t="str">
        <f t="shared" si="52"/>
        <v/>
      </c>
      <c r="K106" s="54" t="str">
        <f t="shared" si="52"/>
        <v/>
      </c>
      <c r="L106" s="54" t="str">
        <f t="shared" si="52"/>
        <v/>
      </c>
      <c r="M106" s="54" t="str">
        <f t="shared" si="52"/>
        <v/>
      </c>
      <c r="N106" s="54" t="str">
        <f t="shared" si="52"/>
        <v/>
      </c>
      <c r="O106" s="54" t="str">
        <f t="shared" si="52"/>
        <v/>
      </c>
      <c r="P106" s="54" t="str">
        <f t="shared" si="52"/>
        <v/>
      </c>
      <c r="Q106" s="54" t="str">
        <f t="shared" si="52"/>
        <v/>
      </c>
      <c r="R106" s="54" t="str">
        <f t="shared" si="52"/>
        <v/>
      </c>
      <c r="S106" s="54" t="str">
        <f t="shared" si="52"/>
        <v/>
      </c>
      <c r="T106" s="54" t="str">
        <f t="shared" si="52"/>
        <v/>
      </c>
      <c r="U106" s="54" t="str">
        <f t="shared" si="52"/>
        <v/>
      </c>
      <c r="V106" s="54" t="str">
        <f t="shared" si="52"/>
        <v/>
      </c>
      <c r="W106" s="54" t="str">
        <f t="shared" si="52"/>
        <v/>
      </c>
      <c r="X106" s="54" t="str">
        <f t="shared" si="52"/>
        <v/>
      </c>
      <c r="Y106" s="54"/>
      <c r="Z106" s="54" t="str">
        <f t="shared" si="52"/>
        <v/>
      </c>
      <c r="AA106" s="55" t="str">
        <f t="shared" si="52"/>
        <v/>
      </c>
      <c r="AB106" s="53" t="str">
        <f t="shared" si="38"/>
        <v/>
      </c>
      <c r="AC106" s="52" t="str">
        <f t="shared" si="35"/>
        <v/>
      </c>
      <c r="AD106" s="187"/>
      <c r="AE106" s="13"/>
    </row>
    <row r="107" spans="1:31" x14ac:dyDescent="0.2">
      <c r="A107" s="53" t="str">
        <f t="shared" si="36"/>
        <v/>
      </c>
      <c r="B107" s="52" t="str">
        <f t="shared" ref="B107:AA107" si="53">IF($AF75&gt;0,INDEX(B$59:B$84,$AF75),"")</f>
        <v/>
      </c>
      <c r="C107" s="52" t="str">
        <f t="shared" si="53"/>
        <v/>
      </c>
      <c r="D107" s="54" t="str">
        <f t="shared" si="53"/>
        <v/>
      </c>
      <c r="E107" s="54" t="str">
        <f t="shared" si="53"/>
        <v/>
      </c>
      <c r="F107" s="54" t="str">
        <f t="shared" si="53"/>
        <v/>
      </c>
      <c r="G107" s="54" t="str">
        <f t="shared" si="53"/>
        <v/>
      </c>
      <c r="H107" s="54" t="str">
        <f t="shared" si="53"/>
        <v/>
      </c>
      <c r="I107" s="54" t="str">
        <f t="shared" si="53"/>
        <v/>
      </c>
      <c r="J107" s="54" t="str">
        <f t="shared" si="53"/>
        <v/>
      </c>
      <c r="K107" s="54" t="str">
        <f t="shared" si="53"/>
        <v/>
      </c>
      <c r="L107" s="54" t="str">
        <f t="shared" si="53"/>
        <v/>
      </c>
      <c r="M107" s="54" t="str">
        <f t="shared" si="53"/>
        <v/>
      </c>
      <c r="N107" s="54" t="str">
        <f t="shared" si="53"/>
        <v/>
      </c>
      <c r="O107" s="54" t="str">
        <f t="shared" si="53"/>
        <v/>
      </c>
      <c r="P107" s="54" t="str">
        <f t="shared" si="53"/>
        <v/>
      </c>
      <c r="Q107" s="54" t="str">
        <f t="shared" si="53"/>
        <v/>
      </c>
      <c r="R107" s="54" t="str">
        <f t="shared" si="53"/>
        <v/>
      </c>
      <c r="S107" s="54" t="str">
        <f t="shared" si="53"/>
        <v/>
      </c>
      <c r="T107" s="54" t="str">
        <f t="shared" si="53"/>
        <v/>
      </c>
      <c r="U107" s="54" t="str">
        <f t="shared" si="53"/>
        <v/>
      </c>
      <c r="V107" s="54" t="str">
        <f t="shared" si="53"/>
        <v/>
      </c>
      <c r="W107" s="54" t="str">
        <f t="shared" si="53"/>
        <v/>
      </c>
      <c r="X107" s="54" t="str">
        <f t="shared" si="53"/>
        <v/>
      </c>
      <c r="Y107" s="54"/>
      <c r="Z107" s="54" t="str">
        <f t="shared" si="53"/>
        <v/>
      </c>
      <c r="AA107" s="55" t="str">
        <f t="shared" si="53"/>
        <v/>
      </c>
      <c r="AB107" s="53" t="str">
        <f t="shared" si="38"/>
        <v/>
      </c>
      <c r="AC107" s="52" t="str">
        <f t="shared" si="35"/>
        <v/>
      </c>
      <c r="AD107" s="187"/>
      <c r="AE107" s="13"/>
    </row>
    <row r="108" spans="1:31" x14ac:dyDescent="0.2">
      <c r="A108" s="53" t="str">
        <f t="shared" si="36"/>
        <v/>
      </c>
      <c r="B108" s="52" t="str">
        <f t="shared" ref="B108:AA108" si="54">IF($AF76&gt;0,INDEX(B$59:B$84,$AF76),"")</f>
        <v/>
      </c>
      <c r="C108" s="52" t="str">
        <f t="shared" si="54"/>
        <v/>
      </c>
      <c r="D108" s="54" t="str">
        <f t="shared" si="54"/>
        <v/>
      </c>
      <c r="E108" s="54" t="str">
        <f t="shared" si="54"/>
        <v/>
      </c>
      <c r="F108" s="54" t="str">
        <f t="shared" si="54"/>
        <v/>
      </c>
      <c r="G108" s="54" t="str">
        <f t="shared" si="54"/>
        <v/>
      </c>
      <c r="H108" s="54" t="str">
        <f t="shared" si="54"/>
        <v/>
      </c>
      <c r="I108" s="54" t="str">
        <f t="shared" si="54"/>
        <v/>
      </c>
      <c r="J108" s="54" t="str">
        <f t="shared" si="54"/>
        <v/>
      </c>
      <c r="K108" s="54" t="str">
        <f t="shared" si="54"/>
        <v/>
      </c>
      <c r="L108" s="54" t="str">
        <f t="shared" si="54"/>
        <v/>
      </c>
      <c r="M108" s="54" t="str">
        <f t="shared" si="54"/>
        <v/>
      </c>
      <c r="N108" s="54" t="str">
        <f t="shared" si="54"/>
        <v/>
      </c>
      <c r="O108" s="54" t="str">
        <f t="shared" si="54"/>
        <v/>
      </c>
      <c r="P108" s="54" t="str">
        <f t="shared" si="54"/>
        <v/>
      </c>
      <c r="Q108" s="54" t="str">
        <f t="shared" si="54"/>
        <v/>
      </c>
      <c r="R108" s="54" t="str">
        <f t="shared" si="54"/>
        <v/>
      </c>
      <c r="S108" s="54" t="str">
        <f t="shared" si="54"/>
        <v/>
      </c>
      <c r="T108" s="54" t="str">
        <f t="shared" si="54"/>
        <v/>
      </c>
      <c r="U108" s="54" t="str">
        <f t="shared" si="54"/>
        <v/>
      </c>
      <c r="V108" s="54" t="str">
        <f t="shared" si="54"/>
        <v/>
      </c>
      <c r="W108" s="54" t="str">
        <f t="shared" si="54"/>
        <v/>
      </c>
      <c r="X108" s="54" t="str">
        <f t="shared" si="54"/>
        <v/>
      </c>
      <c r="Y108" s="54"/>
      <c r="Z108" s="54" t="str">
        <f t="shared" si="54"/>
        <v/>
      </c>
      <c r="AA108" s="55" t="str">
        <f t="shared" si="54"/>
        <v/>
      </c>
      <c r="AB108" s="53" t="str">
        <f t="shared" si="38"/>
        <v/>
      </c>
      <c r="AC108" s="52" t="str">
        <f t="shared" si="35"/>
        <v/>
      </c>
      <c r="AD108" s="187"/>
      <c r="AE108" s="13"/>
    </row>
    <row r="109" spans="1:31" x14ac:dyDescent="0.2">
      <c r="A109" s="53" t="str">
        <f t="shared" si="36"/>
        <v/>
      </c>
      <c r="B109" s="52" t="str">
        <f t="shared" ref="B109:AA109" si="55">IF($AF77&gt;0,INDEX(B$59:B$84,$AF77),"")</f>
        <v/>
      </c>
      <c r="C109" s="52" t="str">
        <f t="shared" si="55"/>
        <v/>
      </c>
      <c r="D109" s="54" t="str">
        <f t="shared" si="55"/>
        <v/>
      </c>
      <c r="E109" s="54" t="str">
        <f t="shared" si="55"/>
        <v/>
      </c>
      <c r="F109" s="54" t="str">
        <f t="shared" si="55"/>
        <v/>
      </c>
      <c r="G109" s="54" t="str">
        <f t="shared" si="55"/>
        <v/>
      </c>
      <c r="H109" s="54" t="str">
        <f t="shared" si="55"/>
        <v/>
      </c>
      <c r="I109" s="54" t="str">
        <f t="shared" si="55"/>
        <v/>
      </c>
      <c r="J109" s="54" t="str">
        <f t="shared" si="55"/>
        <v/>
      </c>
      <c r="K109" s="54" t="str">
        <f t="shared" si="55"/>
        <v/>
      </c>
      <c r="L109" s="54" t="str">
        <f t="shared" si="55"/>
        <v/>
      </c>
      <c r="M109" s="54" t="str">
        <f t="shared" si="55"/>
        <v/>
      </c>
      <c r="N109" s="54" t="str">
        <f t="shared" si="55"/>
        <v/>
      </c>
      <c r="O109" s="54" t="str">
        <f t="shared" si="55"/>
        <v/>
      </c>
      <c r="P109" s="54" t="str">
        <f t="shared" si="55"/>
        <v/>
      </c>
      <c r="Q109" s="54" t="str">
        <f t="shared" si="55"/>
        <v/>
      </c>
      <c r="R109" s="54" t="str">
        <f t="shared" si="55"/>
        <v/>
      </c>
      <c r="S109" s="54" t="str">
        <f t="shared" si="55"/>
        <v/>
      </c>
      <c r="T109" s="54" t="str">
        <f t="shared" si="55"/>
        <v/>
      </c>
      <c r="U109" s="54" t="str">
        <f t="shared" si="55"/>
        <v/>
      </c>
      <c r="V109" s="54" t="str">
        <f t="shared" si="55"/>
        <v/>
      </c>
      <c r="W109" s="54" t="str">
        <f t="shared" si="55"/>
        <v/>
      </c>
      <c r="X109" s="54" t="str">
        <f t="shared" si="55"/>
        <v/>
      </c>
      <c r="Y109" s="54"/>
      <c r="Z109" s="54" t="str">
        <f t="shared" si="55"/>
        <v/>
      </c>
      <c r="AA109" s="55" t="str">
        <f t="shared" si="55"/>
        <v/>
      </c>
      <c r="AB109" s="53" t="str">
        <f t="shared" si="38"/>
        <v/>
      </c>
      <c r="AC109" s="52" t="str">
        <f t="shared" si="35"/>
        <v/>
      </c>
      <c r="AD109" s="187"/>
      <c r="AE109" s="13"/>
    </row>
    <row r="110" spans="1:31" x14ac:dyDescent="0.2">
      <c r="A110" s="53" t="str">
        <f t="shared" si="36"/>
        <v/>
      </c>
      <c r="B110" s="52" t="str">
        <f t="shared" ref="B110:AA110" si="56">IF($AF78&gt;0,INDEX(B$59:B$84,$AF78),"")</f>
        <v/>
      </c>
      <c r="C110" s="52" t="str">
        <f t="shared" si="56"/>
        <v/>
      </c>
      <c r="D110" s="54" t="str">
        <f t="shared" si="56"/>
        <v/>
      </c>
      <c r="E110" s="54" t="str">
        <f t="shared" si="56"/>
        <v/>
      </c>
      <c r="F110" s="54" t="str">
        <f t="shared" si="56"/>
        <v/>
      </c>
      <c r="G110" s="54" t="str">
        <f t="shared" si="56"/>
        <v/>
      </c>
      <c r="H110" s="54" t="str">
        <f t="shared" si="56"/>
        <v/>
      </c>
      <c r="I110" s="54" t="str">
        <f t="shared" si="56"/>
        <v/>
      </c>
      <c r="J110" s="54" t="str">
        <f t="shared" si="56"/>
        <v/>
      </c>
      <c r="K110" s="54" t="str">
        <f t="shared" si="56"/>
        <v/>
      </c>
      <c r="L110" s="54" t="str">
        <f t="shared" si="56"/>
        <v/>
      </c>
      <c r="M110" s="54" t="str">
        <f t="shared" si="56"/>
        <v/>
      </c>
      <c r="N110" s="54" t="str">
        <f t="shared" si="56"/>
        <v/>
      </c>
      <c r="O110" s="54" t="str">
        <f t="shared" si="56"/>
        <v/>
      </c>
      <c r="P110" s="54" t="str">
        <f t="shared" si="56"/>
        <v/>
      </c>
      <c r="Q110" s="54" t="str">
        <f t="shared" si="56"/>
        <v/>
      </c>
      <c r="R110" s="54" t="str">
        <f t="shared" si="56"/>
        <v/>
      </c>
      <c r="S110" s="54" t="str">
        <f t="shared" si="56"/>
        <v/>
      </c>
      <c r="T110" s="54" t="str">
        <f t="shared" si="56"/>
        <v/>
      </c>
      <c r="U110" s="54" t="str">
        <f t="shared" si="56"/>
        <v/>
      </c>
      <c r="V110" s="54" t="str">
        <f t="shared" si="56"/>
        <v/>
      </c>
      <c r="W110" s="54" t="str">
        <f t="shared" si="56"/>
        <v/>
      </c>
      <c r="X110" s="54" t="str">
        <f t="shared" si="56"/>
        <v/>
      </c>
      <c r="Y110" s="54"/>
      <c r="Z110" s="54" t="str">
        <f t="shared" si="56"/>
        <v/>
      </c>
      <c r="AA110" s="55" t="str">
        <f t="shared" si="56"/>
        <v/>
      </c>
      <c r="AB110" s="53" t="str">
        <f t="shared" si="38"/>
        <v/>
      </c>
      <c r="AC110" s="52" t="str">
        <f t="shared" si="35"/>
        <v/>
      </c>
      <c r="AD110" s="187"/>
      <c r="AE110" s="13"/>
    </row>
    <row r="111" spans="1:31" x14ac:dyDescent="0.2">
      <c r="A111" s="53" t="str">
        <f t="shared" si="36"/>
        <v/>
      </c>
      <c r="B111" s="52" t="str">
        <f t="shared" ref="B111:AA111" si="57">IF($AF79&gt;0,INDEX(B$59:B$84,$AF79),"")</f>
        <v/>
      </c>
      <c r="C111" s="52" t="str">
        <f t="shared" si="57"/>
        <v/>
      </c>
      <c r="D111" s="54" t="str">
        <f t="shared" si="57"/>
        <v/>
      </c>
      <c r="E111" s="54" t="str">
        <f t="shared" si="57"/>
        <v/>
      </c>
      <c r="F111" s="54" t="str">
        <f t="shared" si="57"/>
        <v/>
      </c>
      <c r="G111" s="54" t="str">
        <f t="shared" si="57"/>
        <v/>
      </c>
      <c r="H111" s="54" t="str">
        <f t="shared" si="57"/>
        <v/>
      </c>
      <c r="I111" s="54" t="str">
        <f t="shared" si="57"/>
        <v/>
      </c>
      <c r="J111" s="54" t="str">
        <f t="shared" si="57"/>
        <v/>
      </c>
      <c r="K111" s="54" t="str">
        <f t="shared" si="57"/>
        <v/>
      </c>
      <c r="L111" s="54" t="str">
        <f t="shared" si="57"/>
        <v/>
      </c>
      <c r="M111" s="54" t="str">
        <f t="shared" si="57"/>
        <v/>
      </c>
      <c r="N111" s="54" t="str">
        <f t="shared" si="57"/>
        <v/>
      </c>
      <c r="O111" s="54" t="str">
        <f t="shared" si="57"/>
        <v/>
      </c>
      <c r="P111" s="54" t="str">
        <f t="shared" si="57"/>
        <v/>
      </c>
      <c r="Q111" s="54" t="str">
        <f t="shared" si="57"/>
        <v/>
      </c>
      <c r="R111" s="54" t="str">
        <f t="shared" si="57"/>
        <v/>
      </c>
      <c r="S111" s="54" t="str">
        <f t="shared" si="57"/>
        <v/>
      </c>
      <c r="T111" s="54" t="str">
        <f t="shared" si="57"/>
        <v/>
      </c>
      <c r="U111" s="54" t="str">
        <f t="shared" si="57"/>
        <v/>
      </c>
      <c r="V111" s="54" t="str">
        <f t="shared" si="57"/>
        <v/>
      </c>
      <c r="W111" s="54" t="str">
        <f t="shared" si="57"/>
        <v/>
      </c>
      <c r="X111" s="54" t="str">
        <f t="shared" si="57"/>
        <v/>
      </c>
      <c r="Y111" s="54"/>
      <c r="Z111" s="54" t="str">
        <f t="shared" si="57"/>
        <v/>
      </c>
      <c r="AA111" s="55" t="str">
        <f t="shared" si="57"/>
        <v/>
      </c>
      <c r="AB111" s="53" t="str">
        <f t="shared" si="38"/>
        <v/>
      </c>
      <c r="AC111" s="52" t="str">
        <f t="shared" si="35"/>
        <v/>
      </c>
      <c r="AD111" s="187"/>
      <c r="AE111" s="13"/>
    </row>
    <row r="112" spans="1:31" x14ac:dyDescent="0.2">
      <c r="A112" s="53" t="str">
        <f t="shared" si="36"/>
        <v/>
      </c>
      <c r="B112" s="52" t="str">
        <f t="shared" ref="B112:AA112" si="58">IF($AF80&gt;0,INDEX(B$59:B$84,$AF80),"")</f>
        <v/>
      </c>
      <c r="C112" s="52" t="str">
        <f t="shared" si="58"/>
        <v/>
      </c>
      <c r="D112" s="54" t="str">
        <f t="shared" si="58"/>
        <v/>
      </c>
      <c r="E112" s="54" t="str">
        <f t="shared" si="58"/>
        <v/>
      </c>
      <c r="F112" s="54" t="str">
        <f t="shared" si="58"/>
        <v/>
      </c>
      <c r="G112" s="54" t="str">
        <f t="shared" si="58"/>
        <v/>
      </c>
      <c r="H112" s="54" t="str">
        <f t="shared" si="58"/>
        <v/>
      </c>
      <c r="I112" s="54" t="str">
        <f t="shared" si="58"/>
        <v/>
      </c>
      <c r="J112" s="54" t="str">
        <f t="shared" si="58"/>
        <v/>
      </c>
      <c r="K112" s="54" t="str">
        <f t="shared" si="58"/>
        <v/>
      </c>
      <c r="L112" s="54" t="str">
        <f t="shared" si="58"/>
        <v/>
      </c>
      <c r="M112" s="54" t="str">
        <f t="shared" si="58"/>
        <v/>
      </c>
      <c r="N112" s="54" t="str">
        <f t="shared" si="58"/>
        <v/>
      </c>
      <c r="O112" s="54" t="str">
        <f t="shared" si="58"/>
        <v/>
      </c>
      <c r="P112" s="54" t="str">
        <f t="shared" si="58"/>
        <v/>
      </c>
      <c r="Q112" s="54" t="str">
        <f t="shared" si="58"/>
        <v/>
      </c>
      <c r="R112" s="54" t="str">
        <f t="shared" si="58"/>
        <v/>
      </c>
      <c r="S112" s="54" t="str">
        <f t="shared" si="58"/>
        <v/>
      </c>
      <c r="T112" s="54" t="str">
        <f t="shared" si="58"/>
        <v/>
      </c>
      <c r="U112" s="54" t="str">
        <f t="shared" si="58"/>
        <v/>
      </c>
      <c r="V112" s="54" t="str">
        <f t="shared" si="58"/>
        <v/>
      </c>
      <c r="W112" s="54" t="str">
        <f t="shared" si="58"/>
        <v/>
      </c>
      <c r="X112" s="54" t="str">
        <f t="shared" si="58"/>
        <v/>
      </c>
      <c r="Y112" s="54"/>
      <c r="Z112" s="54" t="str">
        <f t="shared" si="58"/>
        <v/>
      </c>
      <c r="AA112" s="55" t="str">
        <f t="shared" si="58"/>
        <v/>
      </c>
      <c r="AB112" s="53" t="str">
        <f t="shared" si="38"/>
        <v/>
      </c>
      <c r="AC112" s="52" t="str">
        <f t="shared" si="35"/>
        <v/>
      </c>
      <c r="AD112" s="187"/>
      <c r="AE112" s="13"/>
    </row>
    <row r="113" spans="1:31" x14ac:dyDescent="0.2">
      <c r="A113" s="53" t="str">
        <f t="shared" si="36"/>
        <v/>
      </c>
      <c r="B113" s="52" t="str">
        <f t="shared" ref="B113:AA113" si="59">IF($AF81&gt;0,INDEX(B$59:B$84,$AF81),"")</f>
        <v/>
      </c>
      <c r="C113" s="52" t="str">
        <f t="shared" si="59"/>
        <v/>
      </c>
      <c r="D113" s="54" t="str">
        <f t="shared" si="59"/>
        <v/>
      </c>
      <c r="E113" s="54" t="str">
        <f t="shared" si="59"/>
        <v/>
      </c>
      <c r="F113" s="54" t="str">
        <f t="shared" si="59"/>
        <v/>
      </c>
      <c r="G113" s="54" t="str">
        <f t="shared" si="59"/>
        <v/>
      </c>
      <c r="H113" s="54" t="str">
        <f t="shared" si="59"/>
        <v/>
      </c>
      <c r="I113" s="54" t="str">
        <f t="shared" si="59"/>
        <v/>
      </c>
      <c r="J113" s="54" t="str">
        <f t="shared" si="59"/>
        <v/>
      </c>
      <c r="K113" s="54" t="str">
        <f t="shared" si="59"/>
        <v/>
      </c>
      <c r="L113" s="54" t="str">
        <f t="shared" si="59"/>
        <v/>
      </c>
      <c r="M113" s="54" t="str">
        <f t="shared" si="59"/>
        <v/>
      </c>
      <c r="N113" s="54" t="str">
        <f t="shared" si="59"/>
        <v/>
      </c>
      <c r="O113" s="54" t="str">
        <f t="shared" si="59"/>
        <v/>
      </c>
      <c r="P113" s="54" t="str">
        <f t="shared" si="59"/>
        <v/>
      </c>
      <c r="Q113" s="54" t="str">
        <f t="shared" si="59"/>
        <v/>
      </c>
      <c r="R113" s="54" t="str">
        <f t="shared" si="59"/>
        <v/>
      </c>
      <c r="S113" s="54" t="str">
        <f t="shared" si="59"/>
        <v/>
      </c>
      <c r="T113" s="54" t="str">
        <f t="shared" si="59"/>
        <v/>
      </c>
      <c r="U113" s="54" t="str">
        <f t="shared" si="59"/>
        <v/>
      </c>
      <c r="V113" s="54" t="str">
        <f t="shared" si="59"/>
        <v/>
      </c>
      <c r="W113" s="54" t="str">
        <f t="shared" si="59"/>
        <v/>
      </c>
      <c r="X113" s="54" t="str">
        <f t="shared" si="59"/>
        <v/>
      </c>
      <c r="Y113" s="54"/>
      <c r="Z113" s="54" t="str">
        <f t="shared" si="59"/>
        <v/>
      </c>
      <c r="AA113" s="55" t="str">
        <f t="shared" si="59"/>
        <v/>
      </c>
      <c r="AB113" s="53" t="str">
        <f>IF(AB112&lt;ScoredBoats,AB112+1,"")</f>
        <v/>
      </c>
      <c r="AC113" s="52" t="str">
        <f t="shared" si="35"/>
        <v/>
      </c>
      <c r="AD113" s="187"/>
      <c r="AE113" s="13"/>
    </row>
    <row r="114" spans="1:31" x14ac:dyDescent="0.2">
      <c r="A114" s="53" t="str">
        <f t="shared" si="36"/>
        <v/>
      </c>
      <c r="B114" s="52" t="str">
        <f t="shared" ref="B114:AA114" si="60">IF($AF82&gt;0,INDEX(B$59:B$84,$AF82),"")</f>
        <v/>
      </c>
      <c r="C114" s="52" t="str">
        <f t="shared" si="60"/>
        <v/>
      </c>
      <c r="D114" s="54" t="str">
        <f t="shared" si="60"/>
        <v/>
      </c>
      <c r="E114" s="54" t="str">
        <f t="shared" si="60"/>
        <v/>
      </c>
      <c r="F114" s="54" t="str">
        <f t="shared" si="60"/>
        <v/>
      </c>
      <c r="G114" s="54" t="str">
        <f t="shared" si="60"/>
        <v/>
      </c>
      <c r="H114" s="54" t="str">
        <f t="shared" si="60"/>
        <v/>
      </c>
      <c r="I114" s="54" t="str">
        <f t="shared" si="60"/>
        <v/>
      </c>
      <c r="J114" s="54" t="str">
        <f t="shared" si="60"/>
        <v/>
      </c>
      <c r="K114" s="54" t="str">
        <f t="shared" si="60"/>
        <v/>
      </c>
      <c r="L114" s="54" t="str">
        <f t="shared" si="60"/>
        <v/>
      </c>
      <c r="M114" s="54" t="str">
        <f t="shared" si="60"/>
        <v/>
      </c>
      <c r="N114" s="54" t="str">
        <f t="shared" si="60"/>
        <v/>
      </c>
      <c r="O114" s="54" t="str">
        <f t="shared" si="60"/>
        <v/>
      </c>
      <c r="P114" s="54" t="str">
        <f t="shared" si="60"/>
        <v/>
      </c>
      <c r="Q114" s="54" t="str">
        <f t="shared" si="60"/>
        <v/>
      </c>
      <c r="R114" s="54" t="str">
        <f t="shared" si="60"/>
        <v/>
      </c>
      <c r="S114" s="54" t="str">
        <f t="shared" si="60"/>
        <v/>
      </c>
      <c r="T114" s="54" t="str">
        <f t="shared" si="60"/>
        <v/>
      </c>
      <c r="U114" s="54" t="str">
        <f t="shared" si="60"/>
        <v/>
      </c>
      <c r="V114" s="54" t="str">
        <f t="shared" si="60"/>
        <v/>
      </c>
      <c r="W114" s="54" t="str">
        <f t="shared" si="60"/>
        <v/>
      </c>
      <c r="X114" s="54" t="str">
        <f t="shared" si="60"/>
        <v/>
      </c>
      <c r="Y114" s="54"/>
      <c r="Z114" s="54" t="str">
        <f t="shared" si="60"/>
        <v/>
      </c>
      <c r="AA114" s="55" t="str">
        <f t="shared" si="60"/>
        <v/>
      </c>
      <c r="AB114" s="53" t="str">
        <f>IF(AB113&lt;ScoredBoats,AB113+1,"")</f>
        <v/>
      </c>
      <c r="AC114" s="52" t="str">
        <f t="shared" si="35"/>
        <v/>
      </c>
      <c r="AD114" s="187"/>
      <c r="AE114" s="13"/>
    </row>
    <row r="115" spans="1:31" x14ac:dyDescent="0.2">
      <c r="A115" s="53" t="str">
        <f t="shared" si="36"/>
        <v/>
      </c>
      <c r="B115" s="52" t="str">
        <f t="shared" ref="B115:AA115" si="61">IF($AF83&gt;0,INDEX(B$59:B$84,$AF83),"")</f>
        <v/>
      </c>
      <c r="C115" s="52" t="str">
        <f t="shared" si="61"/>
        <v/>
      </c>
      <c r="D115" s="54" t="str">
        <f t="shared" si="61"/>
        <v/>
      </c>
      <c r="E115" s="54" t="str">
        <f t="shared" si="61"/>
        <v/>
      </c>
      <c r="F115" s="54" t="str">
        <f t="shared" si="61"/>
        <v/>
      </c>
      <c r="G115" s="54" t="str">
        <f t="shared" si="61"/>
        <v/>
      </c>
      <c r="H115" s="54" t="str">
        <f t="shared" si="61"/>
        <v/>
      </c>
      <c r="I115" s="54" t="str">
        <f t="shared" si="61"/>
        <v/>
      </c>
      <c r="J115" s="54" t="str">
        <f t="shared" si="61"/>
        <v/>
      </c>
      <c r="K115" s="54" t="str">
        <f t="shared" si="61"/>
        <v/>
      </c>
      <c r="L115" s="54" t="str">
        <f t="shared" si="61"/>
        <v/>
      </c>
      <c r="M115" s="54" t="str">
        <f t="shared" si="61"/>
        <v/>
      </c>
      <c r="N115" s="54" t="str">
        <f t="shared" si="61"/>
        <v/>
      </c>
      <c r="O115" s="54" t="str">
        <f t="shared" si="61"/>
        <v/>
      </c>
      <c r="P115" s="54" t="str">
        <f t="shared" si="61"/>
        <v/>
      </c>
      <c r="Q115" s="54" t="str">
        <f t="shared" si="61"/>
        <v/>
      </c>
      <c r="R115" s="54" t="str">
        <f t="shared" si="61"/>
        <v/>
      </c>
      <c r="S115" s="54" t="str">
        <f t="shared" si="61"/>
        <v/>
      </c>
      <c r="T115" s="54" t="str">
        <f t="shared" si="61"/>
        <v/>
      </c>
      <c r="U115" s="54" t="str">
        <f t="shared" si="61"/>
        <v/>
      </c>
      <c r="V115" s="54" t="str">
        <f t="shared" si="61"/>
        <v/>
      </c>
      <c r="W115" s="54" t="str">
        <f t="shared" si="61"/>
        <v/>
      </c>
      <c r="X115" s="54" t="str">
        <f t="shared" si="61"/>
        <v/>
      </c>
      <c r="Y115" s="54"/>
      <c r="Z115" s="54" t="str">
        <f t="shared" si="61"/>
        <v/>
      </c>
      <c r="AA115" s="55" t="str">
        <f t="shared" si="61"/>
        <v/>
      </c>
      <c r="AB115" s="53" t="str">
        <f>IF(AB114&lt;ScoredBoats,AB114+1,"")</f>
        <v/>
      </c>
      <c r="AC115" s="52" t="str">
        <f t="shared" si="35"/>
        <v/>
      </c>
      <c r="AD115" s="187"/>
      <c r="AE115" s="13"/>
    </row>
    <row r="116" spans="1:31" x14ac:dyDescent="0.2">
      <c r="B116" s="8" t="s">
        <v>28</v>
      </c>
    </row>
  </sheetData>
  <mergeCells count="2">
    <mergeCell ref="B2:W3"/>
    <mergeCell ref="B4:W14"/>
  </mergeCells>
  <phoneticPr fontId="0" type="noConversion"/>
  <pageMargins left="0.75" right="0.75" top="1" bottom="1" header="0.5" footer="0.5"/>
  <pageSetup orientation="landscape" horizontalDpi="300" verticalDpi="300" r:id="rId1"/>
  <headerFooter alignWithMargins="0"/>
  <drawing r:id="rId2"/>
  <legacyDrawing r:id="rId3"/>
  <controls>
    <mc:AlternateContent xmlns:mc="http://schemas.openxmlformats.org/markup-compatibility/2006">
      <mc:Choice Requires="x14">
        <control shapeId="4109" r:id="rId4" name="TextBox1">
          <controlPr defaultSize="0" autoLine="0" autoPict="0" r:id="rId5">
            <anchor moveWithCells="1">
              <from>
                <xdr:col>21</xdr:col>
                <xdr:colOff>171450</xdr:colOff>
                <xdr:row>0</xdr:row>
                <xdr:rowOff>0</xdr:rowOff>
              </from>
              <to>
                <xdr:col>29</xdr:col>
                <xdr:colOff>28575</xdr:colOff>
                <xdr:row>0</xdr:row>
                <xdr:rowOff>0</xdr:rowOff>
              </to>
            </anchor>
          </controlPr>
        </control>
      </mc:Choice>
      <mc:Fallback>
        <control shapeId="4109" r:id="rId4" name="TextBox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41"/>
  <sheetViews>
    <sheetView workbookViewId="0">
      <selection activeCell="E36" sqref="E36"/>
    </sheetView>
    <sheetView workbookViewId="1"/>
  </sheetViews>
  <sheetFormatPr defaultRowHeight="12.75" x14ac:dyDescent="0.2"/>
  <cols>
    <col min="1" max="1" width="14.5703125" customWidth="1"/>
    <col min="17" max="18" width="9.28515625" bestFit="1" customWidth="1"/>
  </cols>
  <sheetData>
    <row r="1" spans="1:23" x14ac:dyDescent="0.2">
      <c r="A1" t="s">
        <v>33</v>
      </c>
    </row>
    <row r="2" spans="1:23" x14ac:dyDescent="0.2">
      <c r="A2" t="s">
        <v>34</v>
      </c>
    </row>
    <row r="4" spans="1:23" x14ac:dyDescent="0.2">
      <c r="B4" s="9"/>
      <c r="C4" s="9"/>
      <c r="D4" s="9"/>
      <c r="E4" s="9"/>
      <c r="F4" s="9"/>
      <c r="G4" s="9"/>
      <c r="H4" s="9"/>
      <c r="I4" s="9"/>
      <c r="J4" s="9"/>
      <c r="K4" s="9"/>
      <c r="L4" s="9"/>
      <c r="M4" s="9"/>
      <c r="N4" s="9"/>
      <c r="O4" s="9"/>
      <c r="P4" s="9"/>
      <c r="Q4" s="9"/>
      <c r="R4" s="9"/>
      <c r="S4" s="9"/>
    </row>
    <row r="5" spans="1:23" x14ac:dyDescent="0.2">
      <c r="B5" s="9">
        <v>40682</v>
      </c>
      <c r="C5" s="9">
        <f>B5</f>
        <v>40682</v>
      </c>
      <c r="D5" s="9">
        <f>C5</f>
        <v>40682</v>
      </c>
      <c r="E5" s="9">
        <f>D5+7</f>
        <v>40689</v>
      </c>
      <c r="F5" s="9">
        <f>E5</f>
        <v>40689</v>
      </c>
      <c r="G5" s="9">
        <f>F5</f>
        <v>40689</v>
      </c>
      <c r="H5" s="9">
        <v>40692</v>
      </c>
      <c r="I5" s="9">
        <f>H5</f>
        <v>40692</v>
      </c>
      <c r="J5" s="9">
        <f>I5</f>
        <v>40692</v>
      </c>
      <c r="K5" s="9">
        <f>G5+7</f>
        <v>40696</v>
      </c>
      <c r="L5" s="9">
        <f>K5</f>
        <v>40696</v>
      </c>
      <c r="M5" s="9">
        <f>L5</f>
        <v>40696</v>
      </c>
      <c r="N5" s="9">
        <f>M5+7</f>
        <v>40703</v>
      </c>
      <c r="O5" s="9">
        <f>N5</f>
        <v>40703</v>
      </c>
      <c r="P5" s="9">
        <f>O5</f>
        <v>40703</v>
      </c>
      <c r="Q5" s="9">
        <f t="shared" ref="Q5" si="0">P5+7</f>
        <v>40710</v>
      </c>
      <c r="R5" s="9">
        <f t="shared" ref="R5:S5" si="1">Q5</f>
        <v>40710</v>
      </c>
      <c r="S5" s="9">
        <f t="shared" si="1"/>
        <v>40710</v>
      </c>
      <c r="T5" s="9"/>
      <c r="U5" s="9"/>
      <c r="V5" s="9"/>
      <c r="W5" s="9"/>
    </row>
    <row r="6" spans="1:23" s="191" customFormat="1" x14ac:dyDescent="0.2">
      <c r="A6" s="200" t="s">
        <v>214</v>
      </c>
      <c r="B6" s="201">
        <f>COUNT(B7:B24)</f>
        <v>6</v>
      </c>
      <c r="C6" s="201">
        <f t="shared" ref="C6:S6" si="2">COUNT(C7:C24)</f>
        <v>6</v>
      </c>
      <c r="D6" s="201">
        <f t="shared" si="2"/>
        <v>0</v>
      </c>
      <c r="E6" s="201">
        <f t="shared" si="2"/>
        <v>7</v>
      </c>
      <c r="F6" s="201">
        <f t="shared" si="2"/>
        <v>7</v>
      </c>
      <c r="G6" s="201">
        <f t="shared" si="2"/>
        <v>0</v>
      </c>
      <c r="H6" s="201">
        <f t="shared" si="2"/>
        <v>0</v>
      </c>
      <c r="I6" s="201">
        <f t="shared" si="2"/>
        <v>0</v>
      </c>
      <c r="J6" s="201">
        <f t="shared" si="2"/>
        <v>0</v>
      </c>
      <c r="K6" s="201">
        <f t="shared" si="2"/>
        <v>3</v>
      </c>
      <c r="L6" s="201">
        <f t="shared" si="2"/>
        <v>3</v>
      </c>
      <c r="M6" s="201">
        <f t="shared" si="2"/>
        <v>0</v>
      </c>
      <c r="N6" s="201">
        <f t="shared" ref="N6:O6" si="3">COUNT(N7:N24)</f>
        <v>0</v>
      </c>
      <c r="O6" s="201">
        <f t="shared" si="3"/>
        <v>0</v>
      </c>
      <c r="P6" s="201">
        <f t="shared" si="2"/>
        <v>0</v>
      </c>
      <c r="Q6" s="201">
        <f t="shared" si="2"/>
        <v>0</v>
      </c>
      <c r="R6" s="201">
        <f t="shared" si="2"/>
        <v>0</v>
      </c>
      <c r="S6" s="201">
        <f t="shared" si="2"/>
        <v>0</v>
      </c>
      <c r="U6" s="9"/>
      <c r="V6" s="9"/>
      <c r="W6" s="9"/>
    </row>
    <row r="7" spans="1:23" s="11" customFormat="1" x14ac:dyDescent="0.2">
      <c r="A7" s="11">
        <v>1</v>
      </c>
      <c r="B7" s="11">
        <v>1153</v>
      </c>
      <c r="C7" s="11">
        <v>667</v>
      </c>
      <c r="E7" s="213">
        <v>1153</v>
      </c>
      <c r="F7" s="213">
        <v>485</v>
      </c>
      <c r="K7" s="11">
        <v>1153</v>
      </c>
      <c r="L7" s="11">
        <v>1153</v>
      </c>
    </row>
    <row r="8" spans="1:23" s="8" customFormat="1" x14ac:dyDescent="0.2">
      <c r="A8" s="8">
        <f>A7+1</f>
        <v>2</v>
      </c>
      <c r="B8" s="8">
        <v>667</v>
      </c>
      <c r="C8" s="8">
        <v>485</v>
      </c>
      <c r="E8" s="8">
        <v>667</v>
      </c>
      <c r="F8" s="8">
        <v>584</v>
      </c>
      <c r="K8" s="8">
        <v>1151</v>
      </c>
      <c r="L8" s="8">
        <v>667</v>
      </c>
    </row>
    <row r="9" spans="1:23" s="11" customFormat="1" x14ac:dyDescent="0.2">
      <c r="A9" s="11">
        <f t="shared" ref="A9:A24" si="4">A8+1</f>
        <v>3</v>
      </c>
      <c r="B9" s="11">
        <v>1151</v>
      </c>
      <c r="C9" s="11">
        <v>1153</v>
      </c>
      <c r="E9" s="213">
        <v>1151</v>
      </c>
      <c r="F9" s="213">
        <v>1151</v>
      </c>
      <c r="K9" s="11">
        <v>667</v>
      </c>
      <c r="L9" s="11">
        <v>1151</v>
      </c>
    </row>
    <row r="10" spans="1:23" s="8" customFormat="1" x14ac:dyDescent="0.2">
      <c r="A10" s="8">
        <f t="shared" si="4"/>
        <v>4</v>
      </c>
      <c r="B10" s="8">
        <v>485</v>
      </c>
      <c r="C10" s="8">
        <v>1151</v>
      </c>
      <c r="E10" s="8">
        <v>485</v>
      </c>
      <c r="F10" s="8">
        <v>667</v>
      </c>
    </row>
    <row r="11" spans="1:23" s="11" customFormat="1" x14ac:dyDescent="0.2">
      <c r="A11" s="11">
        <f t="shared" si="4"/>
        <v>5</v>
      </c>
      <c r="B11" s="11">
        <v>584</v>
      </c>
      <c r="C11" s="11">
        <v>584</v>
      </c>
      <c r="E11" s="213">
        <v>584</v>
      </c>
      <c r="F11" s="213">
        <v>1153</v>
      </c>
    </row>
    <row r="12" spans="1:23" s="8" customFormat="1" x14ac:dyDescent="0.2">
      <c r="A12" s="8">
        <f t="shared" si="4"/>
        <v>6</v>
      </c>
      <c r="B12" s="8">
        <v>249</v>
      </c>
      <c r="C12" s="8">
        <v>249</v>
      </c>
      <c r="E12" s="8">
        <v>249</v>
      </c>
      <c r="F12" s="8">
        <v>676</v>
      </c>
    </row>
    <row r="13" spans="1:23" s="11" customFormat="1" x14ac:dyDescent="0.2">
      <c r="A13" s="11">
        <f t="shared" si="4"/>
        <v>7</v>
      </c>
      <c r="E13" s="213">
        <v>676</v>
      </c>
      <c r="F13" s="213">
        <v>249</v>
      </c>
    </row>
    <row r="14" spans="1:23" s="8" customFormat="1" x14ac:dyDescent="0.2">
      <c r="A14" s="8">
        <f t="shared" si="4"/>
        <v>8</v>
      </c>
    </row>
    <row r="15" spans="1:23" s="11" customFormat="1" x14ac:dyDescent="0.2">
      <c r="A15" s="11">
        <f t="shared" si="4"/>
        <v>9</v>
      </c>
    </row>
    <row r="16" spans="1:23" s="8" customFormat="1" x14ac:dyDescent="0.2">
      <c r="A16" s="8">
        <f t="shared" si="4"/>
        <v>10</v>
      </c>
    </row>
    <row r="17" spans="1:19" s="11" customFormat="1" x14ac:dyDescent="0.2">
      <c r="A17" s="11">
        <f t="shared" si="4"/>
        <v>11</v>
      </c>
    </row>
    <row r="18" spans="1:19" s="8" customFormat="1" x14ac:dyDescent="0.2">
      <c r="A18" s="8">
        <f t="shared" si="4"/>
        <v>12</v>
      </c>
    </row>
    <row r="19" spans="1:19" s="11" customFormat="1" x14ac:dyDescent="0.2">
      <c r="A19" s="11">
        <f t="shared" si="4"/>
        <v>13</v>
      </c>
      <c r="G19"/>
    </row>
    <row r="20" spans="1:19" s="8" customFormat="1" x14ac:dyDescent="0.2">
      <c r="A20" s="8">
        <f t="shared" si="4"/>
        <v>14</v>
      </c>
      <c r="B20" s="193"/>
    </row>
    <row r="21" spans="1:19" s="11" customFormat="1" x14ac:dyDescent="0.2">
      <c r="A21" s="11">
        <f t="shared" si="4"/>
        <v>15</v>
      </c>
      <c r="H21" s="12"/>
    </row>
    <row r="22" spans="1:19" s="8" customFormat="1" x14ac:dyDescent="0.2">
      <c r="A22" s="8">
        <f t="shared" si="4"/>
        <v>16</v>
      </c>
      <c r="B22" s="193"/>
    </row>
    <row r="23" spans="1:19" x14ac:dyDescent="0.2">
      <c r="A23">
        <f t="shared" si="4"/>
        <v>17</v>
      </c>
    </row>
    <row r="24" spans="1:19" s="8" customFormat="1" x14ac:dyDescent="0.2">
      <c r="A24" s="8">
        <f t="shared" si="4"/>
        <v>18</v>
      </c>
    </row>
    <row r="25" spans="1:19" x14ac:dyDescent="0.2">
      <c r="B25" s="182" t="s">
        <v>235</v>
      </c>
      <c r="K25" s="182" t="s">
        <v>235</v>
      </c>
    </row>
    <row r="27" spans="1:19" x14ac:dyDescent="0.2">
      <c r="A27" s="185" t="s">
        <v>217</v>
      </c>
      <c r="B27" s="185">
        <f>SUM(B7:B26)</f>
        <v>4289</v>
      </c>
      <c r="C27" s="185">
        <f t="shared" ref="C27:S27" si="5">SUM(C7:C26)</f>
        <v>4289</v>
      </c>
      <c r="D27" s="185">
        <f t="shared" si="5"/>
        <v>0</v>
      </c>
      <c r="E27" s="185">
        <f t="shared" si="5"/>
        <v>4965</v>
      </c>
      <c r="F27" s="185">
        <f t="shared" si="5"/>
        <v>4965</v>
      </c>
      <c r="G27" s="185">
        <f t="shared" si="5"/>
        <v>0</v>
      </c>
      <c r="H27" s="185">
        <f t="shared" si="5"/>
        <v>0</v>
      </c>
      <c r="I27" s="185">
        <f t="shared" si="5"/>
        <v>0</v>
      </c>
      <c r="J27" s="185">
        <f t="shared" si="5"/>
        <v>0</v>
      </c>
      <c r="K27" s="185">
        <f t="shared" si="5"/>
        <v>2971</v>
      </c>
      <c r="L27" s="185">
        <f t="shared" si="5"/>
        <v>2971</v>
      </c>
      <c r="M27" s="185">
        <f t="shared" si="5"/>
        <v>0</v>
      </c>
      <c r="N27" s="185">
        <f t="shared" si="5"/>
        <v>0</v>
      </c>
      <c r="O27" s="185">
        <f t="shared" si="5"/>
        <v>0</v>
      </c>
      <c r="P27" s="185">
        <f t="shared" si="5"/>
        <v>0</v>
      </c>
      <c r="Q27" s="185">
        <f t="shared" si="5"/>
        <v>0</v>
      </c>
      <c r="R27" s="185">
        <f t="shared" si="5"/>
        <v>0</v>
      </c>
      <c r="S27" s="185">
        <f t="shared" si="5"/>
        <v>0</v>
      </c>
    </row>
    <row r="28" spans="1:19" ht="51" x14ac:dyDescent="0.2">
      <c r="A28" s="185" t="s">
        <v>218</v>
      </c>
      <c r="B28" s="185"/>
      <c r="C28" s="185"/>
      <c r="D28" s="185"/>
      <c r="E28" s="185"/>
      <c r="F28" s="185"/>
      <c r="G28" s="185"/>
      <c r="H28" s="185"/>
    </row>
    <row r="29" spans="1:19" x14ac:dyDescent="0.2">
      <c r="A29" s="185"/>
      <c r="B29" s="220"/>
      <c r="C29" s="185"/>
      <c r="D29" s="185"/>
      <c r="G29" s="185"/>
      <c r="H29" s="185"/>
    </row>
    <row r="30" spans="1:19" x14ac:dyDescent="0.2">
      <c r="A30" s="185"/>
      <c r="B30" s="185"/>
      <c r="D30" s="185"/>
      <c r="E30" s="220" t="s">
        <v>271</v>
      </c>
      <c r="F30" s="185"/>
      <c r="G30" s="185"/>
      <c r="H30" s="185"/>
    </row>
    <row r="31" spans="1:19" ht="26.25" x14ac:dyDescent="0.25">
      <c r="A31" s="221" t="s">
        <v>237</v>
      </c>
      <c r="B31" s="221" t="s">
        <v>244</v>
      </c>
      <c r="C31" s="9">
        <v>40682</v>
      </c>
      <c r="D31" s="9">
        <v>40689</v>
      </c>
      <c r="E31" s="9">
        <v>40696</v>
      </c>
      <c r="F31" s="223">
        <v>40703</v>
      </c>
      <c r="G31" s="223">
        <v>40710</v>
      </c>
      <c r="H31" s="185"/>
    </row>
    <row r="32" spans="1:19" ht="15" x14ac:dyDescent="0.25">
      <c r="A32" s="219">
        <v>485</v>
      </c>
      <c r="B32" s="219">
        <f t="shared" ref="B32:B41" si="6">SUM(C32:G32)</f>
        <v>2</v>
      </c>
      <c r="C32" s="219">
        <v>1</v>
      </c>
      <c r="D32" s="219">
        <v>1</v>
      </c>
      <c r="E32" s="231" t="s">
        <v>270</v>
      </c>
      <c r="F32" s="222" t="s">
        <v>238</v>
      </c>
      <c r="G32" s="222" t="s">
        <v>238</v>
      </c>
    </row>
    <row r="33" spans="1:7" ht="15" x14ac:dyDescent="0.25">
      <c r="A33" s="219">
        <v>1325</v>
      </c>
      <c r="B33" s="219">
        <f t="shared" si="6"/>
        <v>0</v>
      </c>
      <c r="C33" s="219" t="s">
        <v>239</v>
      </c>
      <c r="D33" s="219" t="s">
        <v>239</v>
      </c>
      <c r="E33" s="219" t="s">
        <v>239</v>
      </c>
      <c r="F33" s="222" t="s">
        <v>240</v>
      </c>
      <c r="G33" s="222" t="s">
        <v>241</v>
      </c>
    </row>
    <row r="34" spans="1:7" ht="15" x14ac:dyDescent="0.25">
      <c r="A34" s="219">
        <v>82</v>
      </c>
      <c r="B34" s="219">
        <f t="shared" si="6"/>
        <v>0</v>
      </c>
      <c r="C34" s="219" t="s">
        <v>240</v>
      </c>
      <c r="D34" s="219" t="s">
        <v>239</v>
      </c>
      <c r="E34" s="219" t="s">
        <v>239</v>
      </c>
      <c r="F34" s="222" t="s">
        <v>240</v>
      </c>
      <c r="G34" s="222" t="s">
        <v>240</v>
      </c>
    </row>
    <row r="35" spans="1:7" ht="15" x14ac:dyDescent="0.25">
      <c r="A35" s="219">
        <v>249</v>
      </c>
      <c r="B35" s="219">
        <f t="shared" si="6"/>
        <v>1</v>
      </c>
      <c r="C35" s="219">
        <v>0</v>
      </c>
      <c r="D35" s="219">
        <v>1</v>
      </c>
      <c r="E35" s="231" t="s">
        <v>270</v>
      </c>
      <c r="F35" s="222" t="s">
        <v>238</v>
      </c>
      <c r="G35" s="222" t="s">
        <v>238</v>
      </c>
    </row>
    <row r="36" spans="1:7" ht="15" x14ac:dyDescent="0.25">
      <c r="A36" s="219">
        <v>1151</v>
      </c>
      <c r="B36" s="219">
        <f t="shared" si="6"/>
        <v>3</v>
      </c>
      <c r="C36" s="219">
        <v>1</v>
      </c>
      <c r="D36" s="219">
        <v>1</v>
      </c>
      <c r="E36" s="219">
        <v>1</v>
      </c>
      <c r="F36" s="222" t="s">
        <v>238</v>
      </c>
      <c r="G36" s="222" t="s">
        <v>238</v>
      </c>
    </row>
    <row r="37" spans="1:7" ht="15" x14ac:dyDescent="0.25">
      <c r="A37" s="219">
        <v>584</v>
      </c>
      <c r="B37" s="219">
        <f t="shared" si="6"/>
        <v>2</v>
      </c>
      <c r="C37" s="219">
        <v>1</v>
      </c>
      <c r="D37" s="219">
        <v>1</v>
      </c>
      <c r="E37" s="231" t="s">
        <v>270</v>
      </c>
      <c r="F37" s="222" t="s">
        <v>238</v>
      </c>
      <c r="G37" s="222" t="s">
        <v>238</v>
      </c>
    </row>
    <row r="38" spans="1:7" ht="15" x14ac:dyDescent="0.25">
      <c r="A38" s="219">
        <v>1153</v>
      </c>
      <c r="B38" s="219">
        <f t="shared" si="6"/>
        <v>3</v>
      </c>
      <c r="C38" s="219">
        <v>1</v>
      </c>
      <c r="D38" s="219">
        <v>1</v>
      </c>
      <c r="E38" s="219">
        <v>1</v>
      </c>
      <c r="F38" s="222" t="s">
        <v>238</v>
      </c>
      <c r="G38" s="222" t="s">
        <v>238</v>
      </c>
    </row>
    <row r="39" spans="1:7" ht="15" x14ac:dyDescent="0.25">
      <c r="A39" s="219">
        <v>154</v>
      </c>
      <c r="B39" s="219">
        <f t="shared" si="6"/>
        <v>0</v>
      </c>
      <c r="C39" s="219" t="s">
        <v>240</v>
      </c>
      <c r="D39" s="219" t="s">
        <v>240</v>
      </c>
      <c r="E39" s="219" t="s">
        <v>239</v>
      </c>
      <c r="F39" s="222" t="s">
        <v>240</v>
      </c>
      <c r="G39" s="222" t="s">
        <v>240</v>
      </c>
    </row>
    <row r="40" spans="1:7" ht="15" x14ac:dyDescent="0.25">
      <c r="A40" s="219">
        <v>676</v>
      </c>
      <c r="B40" s="219">
        <f t="shared" si="6"/>
        <v>1</v>
      </c>
      <c r="C40" s="219" t="s">
        <v>242</v>
      </c>
      <c r="D40" s="219">
        <v>1</v>
      </c>
      <c r="E40" s="219" t="s">
        <v>242</v>
      </c>
      <c r="F40" s="222" t="s">
        <v>238</v>
      </c>
      <c r="G40" s="222" t="s">
        <v>243</v>
      </c>
    </row>
    <row r="41" spans="1:7" ht="15" x14ac:dyDescent="0.25">
      <c r="A41" s="219">
        <v>667</v>
      </c>
      <c r="B41" s="219">
        <f t="shared" si="6"/>
        <v>3</v>
      </c>
      <c r="C41" s="219">
        <v>1</v>
      </c>
      <c r="D41" s="219">
        <v>1</v>
      </c>
      <c r="E41" s="219">
        <v>1</v>
      </c>
      <c r="F41" s="222" t="s">
        <v>238</v>
      </c>
      <c r="G41" s="222" t="s">
        <v>238</v>
      </c>
    </row>
  </sheetData>
  <phoneticPr fontId="0" type="noConversion"/>
  <pageMargins left="0.75" right="0.75" top="1" bottom="1" header="0.5" footer="0.5"/>
  <pageSetup orientation="portrait"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40"/>
  <sheetViews>
    <sheetView workbookViewId="0">
      <selection activeCell="H39" sqref="H39"/>
    </sheetView>
    <sheetView workbookViewId="1"/>
  </sheetViews>
  <sheetFormatPr defaultRowHeight="12.75" x14ac:dyDescent="0.2"/>
  <cols>
    <col min="1" max="1" width="9" customWidth="1"/>
    <col min="5" max="5" width="9.85546875" customWidth="1"/>
    <col min="6" max="6" width="11.42578125" customWidth="1"/>
    <col min="14" max="14" width="11.140625" customWidth="1"/>
  </cols>
  <sheetData>
    <row r="1" spans="1:20" x14ac:dyDescent="0.2">
      <c r="A1" t="s">
        <v>33</v>
      </c>
    </row>
    <row r="2" spans="1:20" x14ac:dyDescent="0.2">
      <c r="A2" t="s">
        <v>34</v>
      </c>
    </row>
    <row r="4" spans="1:20" x14ac:dyDescent="0.2">
      <c r="B4" s="9"/>
      <c r="C4" s="9"/>
      <c r="D4" s="9"/>
      <c r="E4" s="9"/>
      <c r="F4" s="9"/>
      <c r="G4" s="9"/>
      <c r="H4" s="9"/>
      <c r="I4" s="9"/>
      <c r="J4" s="9"/>
      <c r="K4" s="9"/>
      <c r="L4" s="9"/>
      <c r="M4" s="9"/>
      <c r="N4" s="9"/>
      <c r="O4" s="9"/>
      <c r="P4" s="9"/>
      <c r="Q4" s="9"/>
      <c r="R4" s="9"/>
      <c r="S4" s="9"/>
    </row>
    <row r="5" spans="1:20" x14ac:dyDescent="0.2">
      <c r="B5" s="9">
        <v>40717</v>
      </c>
      <c r="C5" s="9">
        <f>B5</f>
        <v>40717</v>
      </c>
      <c r="D5" s="9">
        <f>C5</f>
        <v>40717</v>
      </c>
      <c r="E5" s="9">
        <f>D5+7</f>
        <v>40724</v>
      </c>
      <c r="F5" s="9">
        <f>E5</f>
        <v>40724</v>
      </c>
      <c r="G5" s="9">
        <f>F5</f>
        <v>40724</v>
      </c>
      <c r="H5" s="9">
        <f>G5+7</f>
        <v>40731</v>
      </c>
      <c r="I5" s="9">
        <f>H5</f>
        <v>40731</v>
      </c>
      <c r="J5" s="9">
        <f>I5</f>
        <v>40731</v>
      </c>
      <c r="K5" s="9">
        <f>J5+7</f>
        <v>40738</v>
      </c>
      <c r="L5" s="9">
        <f>K5</f>
        <v>40738</v>
      </c>
      <c r="M5" s="9">
        <f>L5</f>
        <v>40738</v>
      </c>
      <c r="N5" s="9">
        <f>M5+7</f>
        <v>40745</v>
      </c>
      <c r="O5" s="9">
        <f>N5</f>
        <v>40745</v>
      </c>
      <c r="P5" s="9">
        <f>O5</f>
        <v>40745</v>
      </c>
      <c r="Q5" s="9">
        <f>P5+7</f>
        <v>40752</v>
      </c>
      <c r="R5" s="9">
        <f>Q5</f>
        <v>40752</v>
      </c>
      <c r="S5" s="9">
        <f>R5</f>
        <v>40752</v>
      </c>
      <c r="T5" s="9"/>
    </row>
    <row r="6" spans="1:20" s="199" customFormat="1" x14ac:dyDescent="0.2">
      <c r="B6" s="202">
        <f>COUNT(B7:B24)</f>
        <v>6</v>
      </c>
      <c r="C6" s="202">
        <f>COUNT(C7:C24)</f>
        <v>6</v>
      </c>
      <c r="D6" s="202">
        <f>COUNT(D7:D24)</f>
        <v>0</v>
      </c>
      <c r="E6" s="202">
        <f t="shared" ref="E6:S6" si="0">COUNT(E7:E24)</f>
        <v>9</v>
      </c>
      <c r="F6" s="202">
        <f t="shared" si="0"/>
        <v>9</v>
      </c>
      <c r="G6" s="202">
        <f t="shared" si="0"/>
        <v>0</v>
      </c>
      <c r="H6" s="202">
        <f t="shared" si="0"/>
        <v>8</v>
      </c>
      <c r="I6" s="202">
        <f t="shared" si="0"/>
        <v>8</v>
      </c>
      <c r="J6" s="202">
        <f t="shared" si="0"/>
        <v>6</v>
      </c>
      <c r="K6" s="202">
        <f t="shared" si="0"/>
        <v>7</v>
      </c>
      <c r="L6" s="202">
        <f t="shared" si="0"/>
        <v>7</v>
      </c>
      <c r="M6" s="202">
        <f t="shared" si="0"/>
        <v>0</v>
      </c>
      <c r="N6" s="202">
        <f t="shared" si="0"/>
        <v>8</v>
      </c>
      <c r="O6" s="202">
        <f t="shared" si="0"/>
        <v>8</v>
      </c>
      <c r="P6" s="202">
        <f t="shared" si="0"/>
        <v>8</v>
      </c>
      <c r="Q6" s="202">
        <f t="shared" si="0"/>
        <v>9</v>
      </c>
      <c r="R6" s="202">
        <f t="shared" si="0"/>
        <v>10</v>
      </c>
      <c r="S6" s="202">
        <f t="shared" si="0"/>
        <v>0</v>
      </c>
      <c r="T6" s="9"/>
    </row>
    <row r="7" spans="1:20" s="11" customFormat="1" x14ac:dyDescent="0.2">
      <c r="A7" s="11">
        <v>1</v>
      </c>
      <c r="B7" s="11">
        <v>1151</v>
      </c>
      <c r="C7" s="11">
        <v>1151</v>
      </c>
      <c r="E7" s="11">
        <v>1153</v>
      </c>
      <c r="F7" s="11">
        <v>667</v>
      </c>
      <c r="H7" s="11">
        <v>667</v>
      </c>
      <c r="I7" s="11">
        <v>667</v>
      </c>
      <c r="J7" s="11">
        <v>1151</v>
      </c>
      <c r="K7" s="11">
        <v>667</v>
      </c>
      <c r="L7" s="11">
        <v>154</v>
      </c>
      <c r="N7" s="216">
        <v>1151</v>
      </c>
      <c r="O7" s="216">
        <v>1153</v>
      </c>
      <c r="P7" s="216">
        <v>1151</v>
      </c>
      <c r="Q7" s="11">
        <v>667</v>
      </c>
      <c r="R7" s="11">
        <v>1153</v>
      </c>
    </row>
    <row r="8" spans="1:20" s="8" customFormat="1" x14ac:dyDescent="0.2">
      <c r="A8" s="8">
        <f t="shared" ref="A8:A24" si="1">A7+1</f>
        <v>2</v>
      </c>
      <c r="B8" s="8">
        <v>1153</v>
      </c>
      <c r="C8" s="8">
        <v>1153</v>
      </c>
      <c r="E8" s="8">
        <v>667</v>
      </c>
      <c r="F8" s="8">
        <v>1151</v>
      </c>
      <c r="H8" s="8">
        <v>584</v>
      </c>
      <c r="I8" s="8">
        <v>82</v>
      </c>
      <c r="J8" s="8">
        <v>667</v>
      </c>
      <c r="K8" s="8">
        <v>1153</v>
      </c>
      <c r="L8" s="8">
        <v>82</v>
      </c>
      <c r="N8" s="216">
        <v>485</v>
      </c>
      <c r="O8" s="216">
        <v>1151</v>
      </c>
      <c r="P8" s="216">
        <v>1153</v>
      </c>
      <c r="Q8" s="8">
        <v>1153</v>
      </c>
      <c r="R8" s="8">
        <v>1151</v>
      </c>
    </row>
    <row r="9" spans="1:20" s="11" customFormat="1" x14ac:dyDescent="0.2">
      <c r="A9" s="11">
        <f t="shared" si="1"/>
        <v>3</v>
      </c>
      <c r="B9" s="11">
        <v>667</v>
      </c>
      <c r="C9" s="11">
        <v>667</v>
      </c>
      <c r="E9" s="11">
        <v>82</v>
      </c>
      <c r="F9" s="11">
        <v>485</v>
      </c>
      <c r="H9" s="11">
        <v>82</v>
      </c>
      <c r="I9" s="11">
        <v>1151</v>
      </c>
      <c r="J9" s="11">
        <v>584</v>
      </c>
      <c r="K9" s="11">
        <v>1151</v>
      </c>
      <c r="L9" s="11">
        <v>1151</v>
      </c>
      <c r="N9" s="216">
        <v>1153</v>
      </c>
      <c r="O9" s="216">
        <v>485</v>
      </c>
      <c r="P9" s="216">
        <v>485</v>
      </c>
      <c r="Q9" s="11">
        <v>82</v>
      </c>
      <c r="R9" s="11">
        <v>676</v>
      </c>
    </row>
    <row r="10" spans="1:20" s="8" customFormat="1" x14ac:dyDescent="0.2">
      <c r="A10" s="8">
        <f t="shared" si="1"/>
        <v>4</v>
      </c>
      <c r="B10" s="8">
        <v>82</v>
      </c>
      <c r="C10" s="8">
        <v>82</v>
      </c>
      <c r="E10" s="8">
        <v>485</v>
      </c>
      <c r="F10" s="8">
        <v>1153</v>
      </c>
      <c r="H10" s="8">
        <v>154</v>
      </c>
      <c r="I10" s="8">
        <v>584</v>
      </c>
      <c r="J10" s="8">
        <v>1153</v>
      </c>
      <c r="K10" s="8">
        <v>154</v>
      </c>
      <c r="L10" s="8">
        <v>584</v>
      </c>
      <c r="N10" s="216">
        <v>584</v>
      </c>
      <c r="O10" s="216">
        <v>667</v>
      </c>
      <c r="P10" s="216">
        <v>584</v>
      </c>
      <c r="Q10" s="8">
        <v>584</v>
      </c>
      <c r="R10" s="8">
        <v>667</v>
      </c>
    </row>
    <row r="11" spans="1:20" s="11" customFormat="1" x14ac:dyDescent="0.2">
      <c r="A11" s="11">
        <f t="shared" si="1"/>
        <v>5</v>
      </c>
      <c r="B11" s="11">
        <v>485</v>
      </c>
      <c r="C11" s="11">
        <v>485</v>
      </c>
      <c r="E11" s="11">
        <v>154</v>
      </c>
      <c r="F11" s="11">
        <v>82</v>
      </c>
      <c r="H11" s="11">
        <v>1153</v>
      </c>
      <c r="I11" s="11">
        <v>1153</v>
      </c>
      <c r="J11" s="11">
        <v>249</v>
      </c>
      <c r="K11" s="11">
        <v>584</v>
      </c>
      <c r="L11" s="11">
        <v>667</v>
      </c>
      <c r="N11" s="216">
        <v>667</v>
      </c>
      <c r="O11" s="216">
        <v>584</v>
      </c>
      <c r="P11" s="216">
        <v>667</v>
      </c>
      <c r="Q11" s="11">
        <v>1151</v>
      </c>
      <c r="R11" s="11">
        <v>584</v>
      </c>
    </row>
    <row r="12" spans="1:20" s="8" customFormat="1" x14ac:dyDescent="0.2">
      <c r="A12" s="8">
        <f t="shared" si="1"/>
        <v>6</v>
      </c>
      <c r="B12" s="8">
        <v>1325</v>
      </c>
      <c r="C12" s="8">
        <v>1325</v>
      </c>
      <c r="E12" s="8">
        <v>1151</v>
      </c>
      <c r="F12" s="8">
        <v>584</v>
      </c>
      <c r="H12" s="8">
        <v>1151</v>
      </c>
      <c r="I12" s="8">
        <v>154</v>
      </c>
      <c r="J12" s="8">
        <v>154</v>
      </c>
      <c r="K12" s="8">
        <v>82</v>
      </c>
      <c r="L12" s="8">
        <v>1153</v>
      </c>
      <c r="N12" s="216">
        <v>676</v>
      </c>
      <c r="O12" s="216">
        <v>82</v>
      </c>
      <c r="P12" s="216">
        <v>82</v>
      </c>
      <c r="Q12" s="8">
        <v>154</v>
      </c>
      <c r="R12" s="8">
        <v>154</v>
      </c>
    </row>
    <row r="13" spans="1:20" s="11" customFormat="1" x14ac:dyDescent="0.2">
      <c r="A13" s="11">
        <f t="shared" si="1"/>
        <v>7</v>
      </c>
      <c r="E13" s="11">
        <v>584</v>
      </c>
      <c r="F13" s="11">
        <v>154</v>
      </c>
      <c r="H13" s="11">
        <v>249</v>
      </c>
      <c r="I13" s="11">
        <v>249</v>
      </c>
      <c r="J13" s="11" t="s">
        <v>228</v>
      </c>
      <c r="K13" s="11">
        <v>249</v>
      </c>
      <c r="L13" s="11">
        <v>249</v>
      </c>
      <c r="N13" s="216">
        <v>82</v>
      </c>
      <c r="O13" s="216">
        <v>676</v>
      </c>
      <c r="P13" s="216">
        <v>676</v>
      </c>
      <c r="Q13" s="11">
        <v>249</v>
      </c>
      <c r="R13" s="11">
        <v>249</v>
      </c>
    </row>
    <row r="14" spans="1:20" s="8" customFormat="1" x14ac:dyDescent="0.2">
      <c r="A14" s="8">
        <f t="shared" si="1"/>
        <v>8</v>
      </c>
      <c r="E14" s="8">
        <v>249</v>
      </c>
      <c r="F14" s="8">
        <v>249</v>
      </c>
      <c r="H14" s="8">
        <v>1325</v>
      </c>
      <c r="I14" s="8">
        <v>1325</v>
      </c>
      <c r="J14" s="8" t="s">
        <v>229</v>
      </c>
      <c r="N14" s="216">
        <v>249</v>
      </c>
      <c r="O14" s="216">
        <v>249</v>
      </c>
      <c r="P14" s="216">
        <v>249</v>
      </c>
      <c r="Q14" s="8">
        <v>676</v>
      </c>
      <c r="R14" s="8">
        <v>82</v>
      </c>
    </row>
    <row r="15" spans="1:20" s="11" customFormat="1" x14ac:dyDescent="0.2">
      <c r="A15" s="11">
        <f t="shared" si="1"/>
        <v>9</v>
      </c>
      <c r="E15" s="11">
        <v>1325</v>
      </c>
      <c r="F15" s="8">
        <v>1325</v>
      </c>
      <c r="N15" s="216"/>
      <c r="O15" s="216" t="s">
        <v>230</v>
      </c>
      <c r="P15" s="216" t="s">
        <v>230</v>
      </c>
      <c r="Q15" s="11">
        <v>1325</v>
      </c>
      <c r="R15" s="11">
        <v>1325</v>
      </c>
    </row>
    <row r="16" spans="1:20" s="8" customFormat="1" x14ac:dyDescent="0.2">
      <c r="A16" s="8">
        <f t="shared" si="1"/>
        <v>10</v>
      </c>
      <c r="R16" s="8">
        <v>1325</v>
      </c>
    </row>
    <row r="17" spans="1:19" s="11" customFormat="1" x14ac:dyDescent="0.2">
      <c r="A17" s="11">
        <f t="shared" si="1"/>
        <v>11</v>
      </c>
    </row>
    <row r="18" spans="1:19" s="8" customFormat="1" x14ac:dyDescent="0.2">
      <c r="A18" s="8">
        <f t="shared" si="1"/>
        <v>12</v>
      </c>
    </row>
    <row r="19" spans="1:19" s="11" customFormat="1" x14ac:dyDescent="0.2">
      <c r="A19" s="11">
        <f t="shared" si="1"/>
        <v>13</v>
      </c>
    </row>
    <row r="20" spans="1:19" s="8" customFormat="1" x14ac:dyDescent="0.2">
      <c r="A20" s="8">
        <f t="shared" si="1"/>
        <v>14</v>
      </c>
    </row>
    <row r="21" spans="1:19" s="11" customFormat="1" x14ac:dyDescent="0.2">
      <c r="A21" s="11">
        <f t="shared" si="1"/>
        <v>15</v>
      </c>
    </row>
    <row r="22" spans="1:19" s="8" customFormat="1" x14ac:dyDescent="0.2">
      <c r="A22" s="8">
        <f t="shared" si="1"/>
        <v>16</v>
      </c>
    </row>
    <row r="23" spans="1:19" x14ac:dyDescent="0.2">
      <c r="A23">
        <f t="shared" si="1"/>
        <v>17</v>
      </c>
      <c r="M23" s="11"/>
      <c r="Q23" s="11"/>
    </row>
    <row r="24" spans="1:19" s="8" customFormat="1" x14ac:dyDescent="0.2">
      <c r="A24" s="8">
        <f t="shared" si="1"/>
        <v>18</v>
      </c>
    </row>
    <row r="25" spans="1:19" s="8" customFormat="1" x14ac:dyDescent="0.2">
      <c r="A25" s="8" t="s">
        <v>254</v>
      </c>
      <c r="E25" s="8" t="s">
        <v>255</v>
      </c>
      <c r="F25" s="8" t="s">
        <v>256</v>
      </c>
      <c r="H25" s="8" t="s">
        <v>257</v>
      </c>
      <c r="I25" s="8" t="s">
        <v>258</v>
      </c>
      <c r="J25" s="8" t="s">
        <v>257</v>
      </c>
      <c r="K25" s="8" t="s">
        <v>257</v>
      </c>
      <c r="L25" s="8" t="s">
        <v>257</v>
      </c>
    </row>
    <row r="26" spans="1:19" s="8" customFormat="1" x14ac:dyDescent="0.2">
      <c r="H26" s="8" t="s">
        <v>259</v>
      </c>
      <c r="I26" s="8" t="s">
        <v>260</v>
      </c>
      <c r="J26" s="8" t="s">
        <v>261</v>
      </c>
      <c r="K26" s="8" t="s">
        <v>260</v>
      </c>
      <c r="L26" s="8" t="s">
        <v>262</v>
      </c>
      <c r="Q26" s="8" t="s">
        <v>259</v>
      </c>
      <c r="R26" s="8" t="s">
        <v>265</v>
      </c>
    </row>
    <row r="27" spans="1:19" s="8" customFormat="1" x14ac:dyDescent="0.2">
      <c r="K27" s="8" t="s">
        <v>263</v>
      </c>
      <c r="L27" s="8" t="s">
        <v>263</v>
      </c>
      <c r="N27" s="8" t="s">
        <v>264</v>
      </c>
      <c r="O27" s="8" t="s">
        <v>263</v>
      </c>
      <c r="P27" s="8" t="s">
        <v>263</v>
      </c>
    </row>
    <row r="28" spans="1:19" x14ac:dyDescent="0.2">
      <c r="R28" s="209"/>
      <c r="S28" s="209"/>
    </row>
    <row r="29" spans="1:19" x14ac:dyDescent="0.2">
      <c r="A29" s="229" t="s">
        <v>251</v>
      </c>
      <c r="C29" s="229"/>
      <c r="D29" s="9">
        <v>40717</v>
      </c>
      <c r="E29" s="9">
        <v>40724</v>
      </c>
      <c r="F29" s="9">
        <v>40731</v>
      </c>
      <c r="G29" s="9">
        <v>40738</v>
      </c>
      <c r="H29" s="9">
        <v>40745</v>
      </c>
      <c r="I29" s="9">
        <v>40752</v>
      </c>
      <c r="J29" s="229"/>
      <c r="K29" s="229" t="s">
        <v>246</v>
      </c>
    </row>
    <row r="30" spans="1:19" x14ac:dyDescent="0.2">
      <c r="A30" s="229" t="s">
        <v>247</v>
      </c>
      <c r="B30" s="229" t="s">
        <v>252</v>
      </c>
      <c r="C30" s="229"/>
      <c r="D30" s="229">
        <v>1</v>
      </c>
      <c r="E30" s="229">
        <v>2</v>
      </c>
      <c r="F30" s="229">
        <v>3</v>
      </c>
      <c r="G30" s="229">
        <v>4</v>
      </c>
      <c r="H30" s="229">
        <v>5</v>
      </c>
      <c r="I30" s="229">
        <v>6</v>
      </c>
      <c r="J30" s="229"/>
      <c r="K30" s="229" t="s">
        <v>248</v>
      </c>
    </row>
    <row r="31" spans="1:19" x14ac:dyDescent="0.2">
      <c r="A31" s="229">
        <v>485</v>
      </c>
      <c r="B31">
        <f>SUM(D31:I31)</f>
        <v>2</v>
      </c>
      <c r="C31" s="229" t="s">
        <v>12</v>
      </c>
      <c r="D31" s="229">
        <v>0</v>
      </c>
      <c r="E31" s="229">
        <v>1</v>
      </c>
      <c r="F31" s="229" t="s">
        <v>236</v>
      </c>
      <c r="G31" s="229" t="s">
        <v>236</v>
      </c>
      <c r="H31" s="229">
        <v>1</v>
      </c>
      <c r="I31" s="229" t="s">
        <v>236</v>
      </c>
      <c r="J31" s="229"/>
      <c r="K31" s="229"/>
    </row>
    <row r="32" spans="1:19" x14ac:dyDescent="0.2">
      <c r="A32" s="229">
        <v>1325</v>
      </c>
      <c r="B32" s="229">
        <f t="shared" ref="B32:B40" si="2">SUM(D32:I32)</f>
        <v>4</v>
      </c>
      <c r="C32" s="229" t="s">
        <v>225</v>
      </c>
      <c r="D32" s="229">
        <v>1</v>
      </c>
      <c r="E32" s="229">
        <v>1</v>
      </c>
      <c r="F32" s="229">
        <v>1</v>
      </c>
      <c r="G32" s="229" t="s">
        <v>236</v>
      </c>
      <c r="H32" s="229" t="s">
        <v>236</v>
      </c>
      <c r="I32" s="229">
        <v>1</v>
      </c>
      <c r="J32" s="229"/>
      <c r="K32" s="229"/>
    </row>
    <row r="33" spans="1:11" x14ac:dyDescent="0.2">
      <c r="A33" s="229">
        <v>82</v>
      </c>
      <c r="B33" s="229">
        <f t="shared" si="2"/>
        <v>6</v>
      </c>
      <c r="C33" s="229" t="s">
        <v>223</v>
      </c>
      <c r="D33" s="229">
        <v>1</v>
      </c>
      <c r="E33" s="229">
        <v>1</v>
      </c>
      <c r="F33" s="229">
        <v>1</v>
      </c>
      <c r="G33" s="229">
        <v>1</v>
      </c>
      <c r="H33" s="229">
        <v>1</v>
      </c>
      <c r="I33" s="229">
        <v>1</v>
      </c>
      <c r="J33" s="229"/>
      <c r="K33" s="229"/>
    </row>
    <row r="34" spans="1:11" x14ac:dyDescent="0.2">
      <c r="A34" s="229">
        <v>249</v>
      </c>
      <c r="B34" s="229">
        <f t="shared" si="2"/>
        <v>5</v>
      </c>
      <c r="C34" s="229" t="s">
        <v>0</v>
      </c>
      <c r="D34" s="231" t="s">
        <v>270</v>
      </c>
      <c r="E34" s="229">
        <v>1</v>
      </c>
      <c r="F34" s="229">
        <v>1</v>
      </c>
      <c r="G34" s="229">
        <v>1</v>
      </c>
      <c r="H34" s="229">
        <v>1</v>
      </c>
      <c r="I34" s="229">
        <v>1</v>
      </c>
      <c r="J34" s="229"/>
      <c r="K34" s="229"/>
    </row>
    <row r="35" spans="1:11" x14ac:dyDescent="0.2">
      <c r="A35" s="229">
        <v>1151</v>
      </c>
      <c r="B35" s="229">
        <f t="shared" si="2"/>
        <v>6</v>
      </c>
      <c r="C35" s="229" t="s">
        <v>57</v>
      </c>
      <c r="D35" s="229">
        <v>1</v>
      </c>
      <c r="E35" s="229">
        <v>1</v>
      </c>
      <c r="F35" s="229">
        <v>1</v>
      </c>
      <c r="G35" s="229">
        <v>1</v>
      </c>
      <c r="H35" s="229">
        <v>1</v>
      </c>
      <c r="I35" s="229">
        <v>1</v>
      </c>
      <c r="J35" s="229"/>
      <c r="K35" s="229"/>
    </row>
    <row r="36" spans="1:11" x14ac:dyDescent="0.2">
      <c r="A36" s="229">
        <v>584</v>
      </c>
      <c r="B36" s="229">
        <f t="shared" si="2"/>
        <v>5</v>
      </c>
      <c r="C36" s="229" t="s">
        <v>198</v>
      </c>
      <c r="D36" s="231" t="s">
        <v>270</v>
      </c>
      <c r="E36" s="229">
        <v>1</v>
      </c>
      <c r="F36" s="229">
        <v>1</v>
      </c>
      <c r="G36" s="229">
        <v>1</v>
      </c>
      <c r="H36" s="229">
        <v>1</v>
      </c>
      <c r="I36" s="229">
        <v>1</v>
      </c>
      <c r="J36" s="229"/>
      <c r="K36" s="229"/>
    </row>
    <row r="37" spans="1:11" x14ac:dyDescent="0.2">
      <c r="A37" s="229">
        <v>1153</v>
      </c>
      <c r="B37" s="229">
        <f t="shared" si="2"/>
        <v>6</v>
      </c>
      <c r="C37" s="229" t="s">
        <v>249</v>
      </c>
      <c r="D37" s="229">
        <v>1</v>
      </c>
      <c r="E37" s="229">
        <v>1</v>
      </c>
      <c r="F37" s="229">
        <v>1</v>
      </c>
      <c r="G37" s="229">
        <v>1</v>
      </c>
      <c r="H37" s="229">
        <v>1</v>
      </c>
      <c r="I37" s="229">
        <v>1</v>
      </c>
      <c r="J37" s="229"/>
      <c r="K37" s="229"/>
    </row>
    <row r="38" spans="1:11" x14ac:dyDescent="0.2">
      <c r="A38" s="229">
        <v>154</v>
      </c>
      <c r="B38" s="229">
        <f t="shared" si="2"/>
        <v>4</v>
      </c>
      <c r="C38" s="229" t="s">
        <v>250</v>
      </c>
      <c r="D38" s="229" t="s">
        <v>236</v>
      </c>
      <c r="E38" s="229">
        <v>1</v>
      </c>
      <c r="F38" s="229">
        <v>1</v>
      </c>
      <c r="G38" s="229">
        <v>1</v>
      </c>
      <c r="H38" s="231" t="s">
        <v>270</v>
      </c>
      <c r="I38" s="229">
        <v>1</v>
      </c>
      <c r="J38" s="229"/>
      <c r="K38" s="229"/>
    </row>
    <row r="39" spans="1:11" x14ac:dyDescent="0.2">
      <c r="A39" s="229">
        <v>676</v>
      </c>
      <c r="B39" s="229">
        <f t="shared" si="2"/>
        <v>2</v>
      </c>
      <c r="C39" s="229" t="s">
        <v>31</v>
      </c>
      <c r="D39" s="229" t="s">
        <v>236</v>
      </c>
      <c r="E39" s="229" t="s">
        <v>236</v>
      </c>
      <c r="F39" s="229" t="s">
        <v>236</v>
      </c>
      <c r="G39" s="229" t="s">
        <v>236</v>
      </c>
      <c r="H39" s="229">
        <v>1</v>
      </c>
      <c r="I39" s="229">
        <v>1</v>
      </c>
      <c r="J39" s="229"/>
      <c r="K39" s="229"/>
    </row>
    <row r="40" spans="1:11" x14ac:dyDescent="0.2">
      <c r="A40" s="229">
        <v>667</v>
      </c>
      <c r="B40" s="229">
        <f t="shared" si="2"/>
        <v>6</v>
      </c>
      <c r="C40" s="229" t="s">
        <v>203</v>
      </c>
      <c r="D40" s="229">
        <v>1</v>
      </c>
      <c r="E40" s="229">
        <v>1</v>
      </c>
      <c r="F40" s="229">
        <v>1</v>
      </c>
      <c r="G40" s="229">
        <v>1</v>
      </c>
      <c r="H40" s="229">
        <v>1</v>
      </c>
      <c r="I40" s="229">
        <v>1</v>
      </c>
      <c r="J40" s="229"/>
      <c r="K40" s="229"/>
    </row>
  </sheetData>
  <phoneticPr fontId="0" type="noConversion"/>
  <pageMargins left="0.75" right="0.75" top="1" bottom="1" header="0.5" footer="0.5"/>
  <pageSetup orientation="portrait" copies="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5"/>
  <sheetViews>
    <sheetView workbookViewId="0">
      <selection activeCell="D46" sqref="D46"/>
    </sheetView>
    <sheetView tabSelected="1" workbookViewId="1">
      <selection activeCell="E45" sqref="E45"/>
    </sheetView>
  </sheetViews>
  <sheetFormatPr defaultRowHeight="12.75" x14ac:dyDescent="0.2"/>
  <cols>
    <col min="9" max="9" width="11.5703125" customWidth="1"/>
  </cols>
  <sheetData>
    <row r="1" spans="1:19" x14ac:dyDescent="0.2">
      <c r="A1" t="s">
        <v>33</v>
      </c>
    </row>
    <row r="2" spans="1:19" x14ac:dyDescent="0.2">
      <c r="A2" t="s">
        <v>34</v>
      </c>
    </row>
    <row r="4" spans="1:19" x14ac:dyDescent="0.2">
      <c r="B4" s="9"/>
      <c r="C4" s="9"/>
      <c r="D4" s="9"/>
      <c r="E4" s="9"/>
      <c r="F4" s="9"/>
      <c r="G4" s="9"/>
      <c r="H4" s="9"/>
      <c r="I4" s="9"/>
      <c r="J4" s="9"/>
      <c r="K4" s="9"/>
      <c r="L4" s="9"/>
      <c r="M4" s="9"/>
      <c r="N4" s="9"/>
      <c r="O4" s="9"/>
      <c r="P4" s="9"/>
      <c r="Q4" s="9"/>
      <c r="R4" s="9"/>
      <c r="S4" s="9"/>
    </row>
    <row r="5" spans="1:19" x14ac:dyDescent="0.2">
      <c r="B5" s="9">
        <v>40389</v>
      </c>
      <c r="C5" s="9">
        <f>B5</f>
        <v>40389</v>
      </c>
      <c r="D5" s="9">
        <f>C5</f>
        <v>40389</v>
      </c>
      <c r="E5" s="9">
        <v>40759</v>
      </c>
      <c r="F5" s="9">
        <f>E5</f>
        <v>40759</v>
      </c>
      <c r="G5" s="9">
        <f>F5</f>
        <v>40759</v>
      </c>
      <c r="H5" s="9">
        <f>G5+7</f>
        <v>40766</v>
      </c>
      <c r="I5" s="9">
        <f>H5</f>
        <v>40766</v>
      </c>
      <c r="J5" s="9">
        <f>I5</f>
        <v>40766</v>
      </c>
      <c r="K5" s="9">
        <f>J5+7</f>
        <v>40773</v>
      </c>
      <c r="L5" s="9">
        <f>K5</f>
        <v>40773</v>
      </c>
      <c r="M5" s="9">
        <f>L5</f>
        <v>40773</v>
      </c>
      <c r="N5" s="9">
        <f>M5+7</f>
        <v>40780</v>
      </c>
      <c r="O5" s="9">
        <f>N5</f>
        <v>40780</v>
      </c>
      <c r="P5" s="9">
        <f>O5</f>
        <v>40780</v>
      </c>
      <c r="Q5" s="9">
        <f>P5+7</f>
        <v>40787</v>
      </c>
      <c r="R5" s="9">
        <f>Q5</f>
        <v>40787</v>
      </c>
      <c r="S5" s="9">
        <f>R5</f>
        <v>40787</v>
      </c>
    </row>
    <row r="6" spans="1:19" s="227" customFormat="1" x14ac:dyDescent="0.2">
      <c r="A6" s="227" t="s">
        <v>124</v>
      </c>
      <c r="B6" s="230">
        <f>SUM(B8:B25)</f>
        <v>5122</v>
      </c>
      <c r="C6" s="230">
        <f t="shared" ref="C6:P6" si="0">SUM(C8:C25)</f>
        <v>0</v>
      </c>
      <c r="D6" s="230">
        <f t="shared" si="0"/>
        <v>0</v>
      </c>
      <c r="E6" s="230">
        <f t="shared" si="0"/>
        <v>5129</v>
      </c>
      <c r="F6" s="230">
        <f t="shared" si="0"/>
        <v>5129</v>
      </c>
      <c r="G6" s="230">
        <f t="shared" si="0"/>
        <v>0</v>
      </c>
      <c r="H6" s="230">
        <f t="shared" si="0"/>
        <v>5797</v>
      </c>
      <c r="I6" s="230">
        <f t="shared" si="0"/>
        <v>5797</v>
      </c>
      <c r="J6" s="230">
        <f t="shared" si="0"/>
        <v>0</v>
      </c>
      <c r="K6" s="230">
        <f t="shared" si="0"/>
        <v>5121</v>
      </c>
      <c r="L6" s="230">
        <f t="shared" si="0"/>
        <v>5121</v>
      </c>
      <c r="M6" s="230">
        <f t="shared" si="0"/>
        <v>0</v>
      </c>
      <c r="N6" s="230">
        <f t="shared" si="0"/>
        <v>0</v>
      </c>
      <c r="O6" s="230">
        <f t="shared" si="0"/>
        <v>0</v>
      </c>
      <c r="P6" s="230">
        <f t="shared" si="0"/>
        <v>0</v>
      </c>
      <c r="Q6" s="9"/>
      <c r="R6" s="9"/>
      <c r="S6" s="9"/>
    </row>
    <row r="7" spans="1:19" s="208" customFormat="1" x14ac:dyDescent="0.2">
      <c r="A7" s="227" t="s">
        <v>245</v>
      </c>
      <c r="B7" s="202">
        <f>COUNT(B8:B25)</f>
        <v>8</v>
      </c>
      <c r="C7" s="202">
        <f t="shared" ref="C7:S7" si="1">COUNT(C8:C25)</f>
        <v>0</v>
      </c>
      <c r="D7" s="202">
        <f t="shared" si="1"/>
        <v>0</v>
      </c>
      <c r="E7" s="202">
        <f t="shared" si="1"/>
        <v>9</v>
      </c>
      <c r="F7" s="202">
        <f t="shared" si="1"/>
        <v>9</v>
      </c>
      <c r="G7" s="202">
        <f t="shared" si="1"/>
        <v>0</v>
      </c>
      <c r="H7" s="202">
        <f t="shared" si="1"/>
        <v>9</v>
      </c>
      <c r="I7" s="202">
        <f t="shared" si="1"/>
        <v>9</v>
      </c>
      <c r="J7" s="202">
        <f t="shared" si="1"/>
        <v>0</v>
      </c>
      <c r="K7" s="202">
        <f t="shared" si="1"/>
        <v>8</v>
      </c>
      <c r="L7" s="202">
        <f t="shared" si="1"/>
        <v>8</v>
      </c>
      <c r="M7" s="202">
        <f t="shared" si="1"/>
        <v>0</v>
      </c>
      <c r="N7" s="202">
        <f t="shared" si="1"/>
        <v>0</v>
      </c>
      <c r="O7" s="202">
        <f t="shared" si="1"/>
        <v>0</v>
      </c>
      <c r="P7" s="202">
        <f t="shared" si="1"/>
        <v>0</v>
      </c>
      <c r="Q7" s="202">
        <f t="shared" si="1"/>
        <v>0</v>
      </c>
      <c r="R7" s="202">
        <f t="shared" si="1"/>
        <v>0</v>
      </c>
      <c r="S7" s="202">
        <f t="shared" si="1"/>
        <v>0</v>
      </c>
    </row>
    <row r="8" spans="1:19" s="86" customFormat="1" x14ac:dyDescent="0.2">
      <c r="A8" s="86">
        <v>1</v>
      </c>
      <c r="B8" s="86">
        <v>154</v>
      </c>
      <c r="E8" s="86">
        <v>667</v>
      </c>
      <c r="F8" s="86">
        <v>1151</v>
      </c>
      <c r="H8" s="86">
        <v>1153</v>
      </c>
      <c r="I8" s="86">
        <v>1153</v>
      </c>
      <c r="K8" s="86">
        <v>154</v>
      </c>
      <c r="L8" s="86">
        <v>154</v>
      </c>
    </row>
    <row r="9" spans="1:19" s="8" customFormat="1" x14ac:dyDescent="0.2">
      <c r="A9" s="8">
        <f t="shared" ref="A9:A25" si="2">A8+1</f>
        <v>2</v>
      </c>
      <c r="B9" s="8">
        <v>1153</v>
      </c>
      <c r="E9" s="8">
        <v>485</v>
      </c>
      <c r="F9" s="8">
        <v>584</v>
      </c>
      <c r="H9" s="8">
        <v>584</v>
      </c>
      <c r="I9" s="8">
        <v>1151</v>
      </c>
      <c r="K9" s="8">
        <v>1151</v>
      </c>
      <c r="L9" s="8">
        <v>1151</v>
      </c>
    </row>
    <row r="10" spans="1:19" s="86" customFormat="1" x14ac:dyDescent="0.2">
      <c r="A10" s="86">
        <f t="shared" si="2"/>
        <v>3</v>
      </c>
      <c r="B10" s="86">
        <v>667</v>
      </c>
      <c r="E10" s="86">
        <v>679</v>
      </c>
      <c r="F10" s="86">
        <v>485</v>
      </c>
      <c r="H10" s="86">
        <v>667</v>
      </c>
      <c r="I10" s="86">
        <v>667</v>
      </c>
      <c r="K10" s="86">
        <v>667</v>
      </c>
      <c r="L10" s="86">
        <v>1153</v>
      </c>
    </row>
    <row r="11" spans="1:19" s="8" customFormat="1" x14ac:dyDescent="0.2">
      <c r="A11" s="8">
        <f t="shared" si="2"/>
        <v>4</v>
      </c>
      <c r="B11" s="8">
        <v>1151</v>
      </c>
      <c r="E11" s="8">
        <v>249</v>
      </c>
      <c r="F11" s="8">
        <v>667</v>
      </c>
      <c r="H11" s="8">
        <v>1151</v>
      </c>
      <c r="I11" s="8">
        <v>584</v>
      </c>
      <c r="K11" s="8">
        <v>1153</v>
      </c>
      <c r="L11" s="8">
        <v>667</v>
      </c>
    </row>
    <row r="12" spans="1:19" s="86" customFormat="1" x14ac:dyDescent="0.2">
      <c r="A12" s="86">
        <f t="shared" si="2"/>
        <v>5</v>
      </c>
      <c r="B12" s="86">
        <v>679</v>
      </c>
      <c r="E12" s="86">
        <v>584</v>
      </c>
      <c r="F12" s="86">
        <v>249</v>
      </c>
      <c r="H12" s="86">
        <v>154</v>
      </c>
      <c r="I12" s="86">
        <v>154</v>
      </c>
      <c r="K12" s="86">
        <v>584</v>
      </c>
      <c r="L12" s="86">
        <v>584</v>
      </c>
    </row>
    <row r="13" spans="1:19" s="8" customFormat="1" x14ac:dyDescent="0.2">
      <c r="A13" s="8">
        <f t="shared" si="2"/>
        <v>6</v>
      </c>
      <c r="B13" s="8">
        <v>249</v>
      </c>
      <c r="E13" s="8">
        <v>1151</v>
      </c>
      <c r="F13" s="8">
        <v>154</v>
      </c>
      <c r="H13" s="8">
        <v>679</v>
      </c>
      <c r="I13" s="8">
        <v>249</v>
      </c>
      <c r="K13" s="8">
        <v>679</v>
      </c>
      <c r="L13" s="8">
        <v>249</v>
      </c>
    </row>
    <row r="14" spans="1:19" s="86" customFormat="1" x14ac:dyDescent="0.2">
      <c r="A14" s="86">
        <f t="shared" si="2"/>
        <v>7</v>
      </c>
      <c r="B14" s="86">
        <v>584</v>
      </c>
      <c r="E14" s="86">
        <v>154</v>
      </c>
      <c r="F14" s="86">
        <v>679</v>
      </c>
      <c r="H14" s="86">
        <v>676</v>
      </c>
      <c r="I14" s="86">
        <v>676</v>
      </c>
      <c r="K14" s="86">
        <v>249</v>
      </c>
      <c r="L14" s="86">
        <v>679</v>
      </c>
    </row>
    <row r="15" spans="1:19" s="8" customFormat="1" x14ac:dyDescent="0.2">
      <c r="A15" s="8">
        <f t="shared" si="2"/>
        <v>8</v>
      </c>
      <c r="B15" s="8">
        <v>485</v>
      </c>
      <c r="E15" s="8">
        <v>676</v>
      </c>
      <c r="F15" s="8">
        <v>676</v>
      </c>
      <c r="H15" s="8">
        <v>249</v>
      </c>
      <c r="I15" s="8">
        <v>679</v>
      </c>
      <c r="K15" s="8">
        <v>484</v>
      </c>
      <c r="L15" s="8">
        <v>484</v>
      </c>
    </row>
    <row r="16" spans="1:19" s="86" customFormat="1" x14ac:dyDescent="0.2">
      <c r="A16" s="86">
        <f t="shared" si="2"/>
        <v>9</v>
      </c>
      <c r="B16" s="86" t="s">
        <v>231</v>
      </c>
      <c r="E16" s="86">
        <v>484</v>
      </c>
      <c r="F16" s="86">
        <v>484</v>
      </c>
      <c r="H16" s="86">
        <v>484</v>
      </c>
      <c r="I16" s="86">
        <v>484</v>
      </c>
    </row>
    <row r="17" spans="1:12" s="8" customFormat="1" x14ac:dyDescent="0.2">
      <c r="A17" s="8">
        <f t="shared" si="2"/>
        <v>10</v>
      </c>
    </row>
    <row r="18" spans="1:12" s="86" customFormat="1" x14ac:dyDescent="0.2">
      <c r="A18" s="86">
        <f t="shared" si="2"/>
        <v>11</v>
      </c>
    </row>
    <row r="19" spans="1:12" s="8" customFormat="1" x14ac:dyDescent="0.2">
      <c r="A19" s="8">
        <f t="shared" si="2"/>
        <v>12</v>
      </c>
    </row>
    <row r="20" spans="1:12" s="86" customFormat="1" x14ac:dyDescent="0.2">
      <c r="A20" s="86">
        <f t="shared" si="2"/>
        <v>13</v>
      </c>
      <c r="H20" s="210"/>
    </row>
    <row r="21" spans="1:12" s="8" customFormat="1" x14ac:dyDescent="0.2">
      <c r="A21" s="8">
        <f t="shared" si="2"/>
        <v>14</v>
      </c>
    </row>
    <row r="22" spans="1:12" s="86" customFormat="1" x14ac:dyDescent="0.2">
      <c r="A22" s="86">
        <f t="shared" si="2"/>
        <v>15</v>
      </c>
    </row>
    <row r="23" spans="1:12" s="8" customFormat="1" x14ac:dyDescent="0.2">
      <c r="A23" s="8">
        <f t="shared" si="2"/>
        <v>16</v>
      </c>
    </row>
    <row r="24" spans="1:12" s="86" customFormat="1" x14ac:dyDescent="0.2">
      <c r="A24" s="86">
        <f t="shared" si="2"/>
        <v>17</v>
      </c>
    </row>
    <row r="25" spans="1:12" s="8" customFormat="1" x14ac:dyDescent="0.2">
      <c r="A25" s="8">
        <f t="shared" si="2"/>
        <v>18</v>
      </c>
    </row>
    <row r="27" spans="1:12" s="229" customFormat="1" x14ac:dyDescent="0.2">
      <c r="A27" s="8" t="s">
        <v>267</v>
      </c>
      <c r="B27" s="182" t="s">
        <v>279</v>
      </c>
      <c r="E27" s="229" t="s">
        <v>268</v>
      </c>
      <c r="F27" s="229" t="s">
        <v>268</v>
      </c>
      <c r="H27" s="235" t="s">
        <v>276</v>
      </c>
      <c r="I27" s="235" t="s">
        <v>277</v>
      </c>
      <c r="K27" s="235" t="s">
        <v>265</v>
      </c>
      <c r="L27" s="235" t="s">
        <v>274</v>
      </c>
    </row>
    <row r="28" spans="1:12" s="229" customFormat="1" x14ac:dyDescent="0.2">
      <c r="K28" s="235" t="s">
        <v>255</v>
      </c>
      <c r="L28" s="235" t="s">
        <v>275</v>
      </c>
    </row>
    <row r="29" spans="1:12" s="231" customFormat="1" x14ac:dyDescent="0.2">
      <c r="E29" s="251" t="s">
        <v>272</v>
      </c>
      <c r="F29" s="251"/>
      <c r="G29" s="251"/>
      <c r="H29" s="251"/>
      <c r="K29" s="235" t="s">
        <v>276</v>
      </c>
      <c r="L29" s="235" t="s">
        <v>277</v>
      </c>
    </row>
    <row r="30" spans="1:12" s="231" customFormat="1" x14ac:dyDescent="0.2"/>
    <row r="31" spans="1:12" x14ac:dyDescent="0.2">
      <c r="A31" s="229"/>
      <c r="C31" s="229"/>
      <c r="D31" s="9">
        <v>40753</v>
      </c>
      <c r="E31" s="9">
        <v>40759</v>
      </c>
      <c r="F31" s="9">
        <v>40766</v>
      </c>
      <c r="G31" s="9">
        <v>40773</v>
      </c>
      <c r="H31" s="9">
        <v>40780</v>
      </c>
      <c r="I31" s="9">
        <v>40787</v>
      </c>
      <c r="J31" s="229"/>
      <c r="K31" s="229" t="s">
        <v>246</v>
      </c>
    </row>
    <row r="32" spans="1:12" x14ac:dyDescent="0.2">
      <c r="A32" s="229" t="s">
        <v>247</v>
      </c>
      <c r="B32" s="229" t="s">
        <v>253</v>
      </c>
      <c r="C32" s="229"/>
      <c r="D32" s="229">
        <v>1</v>
      </c>
      <c r="E32" s="229">
        <v>2</v>
      </c>
      <c r="F32" s="229">
        <v>3</v>
      </c>
      <c r="G32" s="229">
        <v>4</v>
      </c>
      <c r="H32" s="229">
        <v>5</v>
      </c>
      <c r="I32" s="229">
        <v>6</v>
      </c>
      <c r="J32" s="229"/>
      <c r="K32" s="229" t="s">
        <v>248</v>
      </c>
    </row>
    <row r="33" spans="1:11" x14ac:dyDescent="0.2">
      <c r="A33" s="229">
        <v>485</v>
      </c>
      <c r="B33">
        <f>SUM(D33:I33)</f>
        <v>2</v>
      </c>
      <c r="C33" s="229" t="s">
        <v>12</v>
      </c>
      <c r="D33" s="229">
        <v>1</v>
      </c>
      <c r="E33" s="229">
        <v>1</v>
      </c>
      <c r="F33" s="237" t="s">
        <v>270</v>
      </c>
      <c r="G33" s="235" t="s">
        <v>236</v>
      </c>
      <c r="H33" s="229" t="s">
        <v>236</v>
      </c>
      <c r="I33" s="229"/>
      <c r="J33" s="229"/>
      <c r="K33" s="229"/>
    </row>
    <row r="34" spans="1:11" x14ac:dyDescent="0.2">
      <c r="A34" s="229">
        <v>1325</v>
      </c>
      <c r="B34" s="229">
        <f t="shared" ref="B34:B45" si="3">SUM(D34:I34)</f>
        <v>1</v>
      </c>
      <c r="C34" s="229" t="s">
        <v>225</v>
      </c>
      <c r="D34" s="229">
        <v>1</v>
      </c>
      <c r="E34" s="229" t="s">
        <v>236</v>
      </c>
      <c r="F34" s="235" t="s">
        <v>236</v>
      </c>
      <c r="G34" s="235" t="s">
        <v>236</v>
      </c>
      <c r="H34" s="229" t="s">
        <v>236</v>
      </c>
      <c r="I34" s="229"/>
      <c r="J34" s="229"/>
      <c r="K34" s="229"/>
    </row>
    <row r="35" spans="1:11" x14ac:dyDescent="0.2">
      <c r="A35" s="229">
        <v>82</v>
      </c>
      <c r="B35" s="229">
        <f t="shared" si="3"/>
        <v>1</v>
      </c>
      <c r="C35" s="229" t="s">
        <v>223</v>
      </c>
      <c r="D35" s="229">
        <v>1</v>
      </c>
      <c r="E35" s="229" t="s">
        <v>236</v>
      </c>
      <c r="F35" s="235" t="s">
        <v>236</v>
      </c>
      <c r="G35" s="235" t="s">
        <v>236</v>
      </c>
      <c r="H35" s="229" t="s">
        <v>236</v>
      </c>
      <c r="I35" s="229"/>
      <c r="J35" s="229"/>
      <c r="K35" s="229"/>
    </row>
    <row r="36" spans="1:11" x14ac:dyDescent="0.2">
      <c r="A36" s="229">
        <v>249</v>
      </c>
      <c r="B36" s="229">
        <f t="shared" si="3"/>
        <v>5</v>
      </c>
      <c r="C36" s="229" t="s">
        <v>0</v>
      </c>
      <c r="D36" s="229">
        <v>1</v>
      </c>
      <c r="E36" s="229">
        <v>1</v>
      </c>
      <c r="F36" s="235">
        <v>1</v>
      </c>
      <c r="G36" s="235">
        <v>1</v>
      </c>
      <c r="H36" s="229">
        <v>1</v>
      </c>
      <c r="I36" s="229"/>
      <c r="J36" s="229"/>
      <c r="K36" s="229"/>
    </row>
    <row r="37" spans="1:11" x14ac:dyDescent="0.2">
      <c r="A37" s="229">
        <v>1151</v>
      </c>
      <c r="B37" s="229">
        <f t="shared" si="3"/>
        <v>5</v>
      </c>
      <c r="C37" s="229" t="s">
        <v>57</v>
      </c>
      <c r="D37" s="229">
        <v>1</v>
      </c>
      <c r="E37" s="229">
        <v>1</v>
      </c>
      <c r="F37" s="235">
        <v>1</v>
      </c>
      <c r="G37" s="235">
        <v>1</v>
      </c>
      <c r="H37" s="229">
        <v>1</v>
      </c>
      <c r="I37" s="229"/>
      <c r="J37" s="229"/>
      <c r="K37" s="229"/>
    </row>
    <row r="38" spans="1:11" x14ac:dyDescent="0.2">
      <c r="A38" s="229">
        <v>584</v>
      </c>
      <c r="B38" s="229">
        <f t="shared" si="3"/>
        <v>5</v>
      </c>
      <c r="C38" s="229" t="s">
        <v>198</v>
      </c>
      <c r="D38" s="229">
        <v>1</v>
      </c>
      <c r="E38" s="229">
        <v>1</v>
      </c>
      <c r="F38" s="235">
        <v>1</v>
      </c>
      <c r="G38" s="235">
        <v>1</v>
      </c>
      <c r="H38" s="229">
        <v>1</v>
      </c>
      <c r="I38" s="229"/>
      <c r="J38" s="229"/>
      <c r="K38" s="229"/>
    </row>
    <row r="39" spans="1:11" x14ac:dyDescent="0.2">
      <c r="A39" s="229">
        <v>484</v>
      </c>
      <c r="B39" s="229">
        <f t="shared" si="3"/>
        <v>4</v>
      </c>
      <c r="C39" s="229" t="s">
        <v>13</v>
      </c>
      <c r="D39" s="229">
        <v>1</v>
      </c>
      <c r="E39" s="229">
        <v>1</v>
      </c>
      <c r="F39" s="235">
        <v>1</v>
      </c>
      <c r="G39" s="235">
        <v>1</v>
      </c>
      <c r="H39" s="229">
        <v>0</v>
      </c>
      <c r="I39" s="229"/>
      <c r="J39" s="229"/>
      <c r="K39" s="229"/>
    </row>
    <row r="40" spans="1:11" x14ac:dyDescent="0.2">
      <c r="A40" s="229">
        <v>679</v>
      </c>
      <c r="B40" s="229">
        <f t="shared" si="3"/>
        <v>3</v>
      </c>
      <c r="C40" s="229" t="s">
        <v>169</v>
      </c>
      <c r="D40" s="229">
        <v>1</v>
      </c>
      <c r="E40" s="229">
        <v>1</v>
      </c>
      <c r="F40" s="235">
        <v>0</v>
      </c>
      <c r="G40" s="235">
        <v>1</v>
      </c>
      <c r="H40" s="229">
        <v>0</v>
      </c>
      <c r="I40" s="229"/>
      <c r="J40" s="229"/>
      <c r="K40" s="229"/>
    </row>
    <row r="41" spans="1:11" x14ac:dyDescent="0.2">
      <c r="A41" s="229">
        <v>1153</v>
      </c>
      <c r="B41" s="229">
        <f t="shared" si="3"/>
        <v>4</v>
      </c>
      <c r="C41" s="229" t="s">
        <v>249</v>
      </c>
      <c r="D41" s="229">
        <v>1</v>
      </c>
      <c r="E41" s="231" t="s">
        <v>270</v>
      </c>
      <c r="F41" s="235">
        <v>1</v>
      </c>
      <c r="G41" s="235">
        <v>1</v>
      </c>
      <c r="H41" s="229">
        <v>1</v>
      </c>
      <c r="I41" s="229"/>
      <c r="J41" s="229"/>
      <c r="K41" s="229"/>
    </row>
    <row r="42" spans="1:11" x14ac:dyDescent="0.2">
      <c r="A42" s="229">
        <v>154</v>
      </c>
      <c r="B42" s="229">
        <f t="shared" si="3"/>
        <v>3</v>
      </c>
      <c r="C42" s="229" t="s">
        <v>250</v>
      </c>
      <c r="D42" s="229">
        <v>1</v>
      </c>
      <c r="E42" s="229">
        <v>1</v>
      </c>
      <c r="F42" s="235">
        <v>0</v>
      </c>
      <c r="G42" s="235">
        <v>1</v>
      </c>
      <c r="H42" s="229">
        <v>0</v>
      </c>
      <c r="I42" s="229"/>
      <c r="J42" s="229"/>
      <c r="K42" s="229"/>
    </row>
    <row r="43" spans="1:11" x14ac:dyDescent="0.2">
      <c r="A43" s="229">
        <v>676</v>
      </c>
      <c r="B43" s="229">
        <f t="shared" si="3"/>
        <v>2</v>
      </c>
      <c r="C43" s="229" t="s">
        <v>31</v>
      </c>
      <c r="D43" s="182" t="s">
        <v>270</v>
      </c>
      <c r="E43" s="229">
        <v>1</v>
      </c>
      <c r="F43" s="235">
        <v>1</v>
      </c>
      <c r="G43" s="235" t="s">
        <v>236</v>
      </c>
      <c r="H43" s="229" t="s">
        <v>236</v>
      </c>
      <c r="I43" s="229"/>
      <c r="J43" s="229"/>
      <c r="K43" s="229"/>
    </row>
    <row r="44" spans="1:11" x14ac:dyDescent="0.2">
      <c r="A44" s="229">
        <v>667</v>
      </c>
      <c r="B44" s="229">
        <f t="shared" si="3"/>
        <v>5</v>
      </c>
      <c r="C44" s="229" t="s">
        <v>203</v>
      </c>
      <c r="D44" s="229">
        <v>1</v>
      </c>
      <c r="E44" s="229">
        <v>1</v>
      </c>
      <c r="F44" s="235">
        <v>1</v>
      </c>
      <c r="G44" s="235">
        <v>1</v>
      </c>
      <c r="H44" s="229">
        <v>1</v>
      </c>
      <c r="I44" s="229"/>
      <c r="J44" s="229"/>
      <c r="K44" s="229"/>
    </row>
    <row r="45" spans="1:11" x14ac:dyDescent="0.2">
      <c r="A45">
        <v>588</v>
      </c>
      <c r="B45" s="229">
        <f t="shared" si="3"/>
        <v>2</v>
      </c>
      <c r="C45" s="229" t="s">
        <v>30</v>
      </c>
      <c r="D45" s="229">
        <v>1</v>
      </c>
      <c r="E45" s="229" t="s">
        <v>270</v>
      </c>
      <c r="F45" s="235">
        <v>1</v>
      </c>
      <c r="G45" s="235" t="s">
        <v>236</v>
      </c>
      <c r="H45">
        <v>0</v>
      </c>
    </row>
  </sheetData>
  <mergeCells count="1">
    <mergeCell ref="E29:H29"/>
  </mergeCells>
  <phoneticPr fontId="0" type="noConversion"/>
  <pageMargins left="0.75" right="0.75" top="1" bottom="1" header="0.5" footer="0.5"/>
  <pageSetup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38</vt:i4>
      </vt:variant>
    </vt:vector>
  </HeadingPairs>
  <TitlesOfParts>
    <vt:vector size="52" baseType="lpstr">
      <vt:lpstr>boat list</vt:lpstr>
      <vt:lpstr>tuneup</vt:lpstr>
      <vt:lpstr>spring</vt:lpstr>
      <vt:lpstr>summer</vt:lpstr>
      <vt:lpstr>fall</vt:lpstr>
      <vt:lpstr>boty</vt:lpstr>
      <vt:lpstr>from RC spring</vt:lpstr>
      <vt:lpstr>from RC summer</vt:lpstr>
      <vt:lpstr>from RC fall</vt:lpstr>
      <vt:lpstr>jamboree</vt:lpstr>
      <vt:lpstr>from RC Jamboree</vt:lpstr>
      <vt:lpstr>jambow2hull</vt:lpstr>
      <vt:lpstr>from RC tuneup</vt:lpstr>
      <vt:lpstr>testing</vt:lpstr>
      <vt:lpstr>Allow_Byes</vt:lpstr>
      <vt:lpstr>boty!LastRaceIndex</vt:lpstr>
      <vt:lpstr>fall!LastRaceIndex</vt:lpstr>
      <vt:lpstr>jamboree!LastRaceIndex</vt:lpstr>
      <vt:lpstr>summer!LastRaceIndex</vt:lpstr>
      <vt:lpstr>tuneup!LastRaceIndex</vt:lpstr>
      <vt:lpstr>LastRaceIndex</vt:lpstr>
      <vt:lpstr>boty!NextLastIndex</vt:lpstr>
      <vt:lpstr>fall!NextLastIndex</vt:lpstr>
      <vt:lpstr>jamboree!NextLastIndex</vt:lpstr>
      <vt:lpstr>summer!NextLastIndex</vt:lpstr>
      <vt:lpstr>tuneup!NextLastIndex</vt:lpstr>
      <vt:lpstr>NextLastIndex</vt:lpstr>
      <vt:lpstr>'from RC spring'!Print_Area</vt:lpstr>
      <vt:lpstr>boty!Races_Sailed</vt:lpstr>
      <vt:lpstr>fall!Races_Sailed</vt:lpstr>
      <vt:lpstr>jamboree!Races_Sailed</vt:lpstr>
      <vt:lpstr>summer!Races_Sailed</vt:lpstr>
      <vt:lpstr>tuneup!Races_Sailed</vt:lpstr>
      <vt:lpstr>Races_Sailed</vt:lpstr>
      <vt:lpstr>fall!Registered</vt:lpstr>
      <vt:lpstr>jamboree!Registered</vt:lpstr>
      <vt:lpstr>summer!Registered</vt:lpstr>
      <vt:lpstr>tuneup!Registered</vt:lpstr>
      <vt:lpstr>Registered</vt:lpstr>
      <vt:lpstr>boty!ScoredBoats</vt:lpstr>
      <vt:lpstr>fall!ScoredBoats</vt:lpstr>
      <vt:lpstr>jamboree!ScoredBoats</vt:lpstr>
      <vt:lpstr>summer!ScoredBoats</vt:lpstr>
      <vt:lpstr>tuneup!ScoredBoats</vt:lpstr>
      <vt:lpstr>ScoredBoats</vt:lpstr>
      <vt:lpstr>Series_Scoring</vt:lpstr>
      <vt:lpstr>boty!Throwouts</vt:lpstr>
      <vt:lpstr>fall!Throwouts</vt:lpstr>
      <vt:lpstr>jamboree!Throwouts</vt:lpstr>
      <vt:lpstr>summer!Throwouts</vt:lpstr>
      <vt:lpstr>tuneup!Throwouts</vt:lpstr>
      <vt:lpstr>Throwouts</vt:lpstr>
    </vt:vector>
  </TitlesOfParts>
  <Company>Utility Systems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Anne LaVin</cp:lastModifiedBy>
  <cp:lastPrinted>2007-09-08T22:53:55Z</cp:lastPrinted>
  <dcterms:created xsi:type="dcterms:W3CDTF">2000-06-01T19:34:05Z</dcterms:created>
  <dcterms:modified xsi:type="dcterms:W3CDTF">2011-08-26T22:48:55Z</dcterms:modified>
</cp:coreProperties>
</file>